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Resource Library\TIA Automation Tool\v1.3\"/>
    </mc:Choice>
  </mc:AlternateContent>
  <xr:revisionPtr revIDLastSave="0" documentId="13_ncr:1_{B2548BC3-9C22-49DF-892A-43EF3B505889}" xr6:coauthVersionLast="47" xr6:coauthVersionMax="47" xr10:uidLastSave="{00000000-0000-0000-0000-000000000000}"/>
  <workbookProtection workbookAlgorithmName="SHA-512" workbookHashValue="0Z1iQfvwReBd+50qfMkNWMbcKqihtPCB9aR1IX9lndLZUATp9Vzr74fWpAVJke87kUABztCkb6c5PuXGm/fn+g==" workbookSaltValue="kszImx5JCdeq8pkiSvkvxA==" workbookSpinCount="100000" lockStructure="1"/>
  <bookViews>
    <workbookView xWindow="-108" yWindow="-108" windowWidth="23256" windowHeight="12456" xr2:uid="{1FA235C3-C792-4DC9-A6B4-8CCDC2827034}"/>
  </bookViews>
  <sheets>
    <sheet name="Input" sheetId="1" r:id="rId1"/>
    <sheet name="TMC Master - Lake County" sheetId="2" r:id="rId2"/>
    <sheet name="2025 Annual Counts" sheetId="3" r:id="rId3"/>
    <sheet name="Lake Co CMS" sheetId="4" r:id="rId4"/>
    <sheet name="Service Volumes" sheetId="5" r:id="rId5"/>
    <sheet name="Summary Table" sheetId="6" r:id="rId6"/>
  </sheets>
  <externalReferences>
    <externalReference r:id="rId7"/>
  </externalReferences>
  <definedNames>
    <definedName name="\F" localSheetId="0">#REF!</definedName>
    <definedName name="\F">#REF!</definedName>
    <definedName name="\N" localSheetId="0">#REF!</definedName>
    <definedName name="\N">#REF!</definedName>
    <definedName name="\P" localSheetId="0">#REF!</definedName>
    <definedName name="\P">#REF!</definedName>
    <definedName name="\R" localSheetId="0">#REF!</definedName>
    <definedName name="\R">#REF!</definedName>
    <definedName name="\X" localSheetId="0">#REF!</definedName>
    <definedName name="\X">#REF!</definedName>
    <definedName name="_____ebb1">#REF!</definedName>
    <definedName name="_____ebb2">#REF!</definedName>
    <definedName name="_____ecc1">#REF!</definedName>
    <definedName name="_____ecc2">#REF!</definedName>
    <definedName name="_____mb1">#REF!</definedName>
    <definedName name="_____mb2">#REF!</definedName>
    <definedName name="_____mc1">#REF!</definedName>
    <definedName name="_____mc2">#REF!</definedName>
    <definedName name="____ebb1">#REF!</definedName>
    <definedName name="____ebb2">#REF!</definedName>
    <definedName name="____ecc1">#REF!</definedName>
    <definedName name="____ecc2">#REF!</definedName>
    <definedName name="____mb1">#REF!</definedName>
    <definedName name="____mb2">#REF!</definedName>
    <definedName name="____mc1">#REF!</definedName>
    <definedName name="____mc2">#REF!</definedName>
    <definedName name="___ebb1">#REF!</definedName>
    <definedName name="___ebb2">#REF!</definedName>
    <definedName name="___ecc1">#REF!</definedName>
    <definedName name="___ecc2">#REF!</definedName>
    <definedName name="___mb1">#REF!</definedName>
    <definedName name="___mb2">#REF!</definedName>
    <definedName name="___mc1">#REF!</definedName>
    <definedName name="___mc2">#REF!</definedName>
    <definedName name="__ebb1">#REF!</definedName>
    <definedName name="__ebb2">#REF!</definedName>
    <definedName name="__ecc1">#REF!</definedName>
    <definedName name="__ecc2">#REF!</definedName>
    <definedName name="__mb1">#REF!</definedName>
    <definedName name="__mb2">#REF!</definedName>
    <definedName name="__mc1">#REF!</definedName>
    <definedName name="__mc2">#REF!</definedName>
    <definedName name="_1__123Graph_ACHART_1" hidden="1">#REF!</definedName>
    <definedName name="_10__123Graph_CCHART_1" hidden="1">#REF!</definedName>
    <definedName name="_10__123Graph_LBL_ACHART_2" hidden="1">#REF!</definedName>
    <definedName name="_10__123Graph_LBL_CCHART_2" hidden="1">#REF!</definedName>
    <definedName name="_11__123Graph_LBL_CCHART_1" hidden="1">#REF!</definedName>
    <definedName name="_11__123Graph_LBL_ECHART_1" hidden="1">#REF!</definedName>
    <definedName name="_12__123Graph_CCHART_2" hidden="1">#REF!</definedName>
    <definedName name="_12__123Graph_LBL_CCHART_2" hidden="1">#REF!</definedName>
    <definedName name="_12__123Graph_LBL_ECHART_2" hidden="1">#REF!</definedName>
    <definedName name="_13__123Graph_CCHART_2" hidden="1">#REF!</definedName>
    <definedName name="_13__123Graph_LBL_ECHART_1" hidden="1">#REF!</definedName>
    <definedName name="_13__123Graph_XCHART_1" hidden="1">#REF!</definedName>
    <definedName name="_14__123Graph_DCHART_1" hidden="1">#REF!</definedName>
    <definedName name="_14__123Graph_LBL_ECHART_2" hidden="1">#REF!</definedName>
    <definedName name="_14__123Graph_XCHART_2" hidden="1">#REF!</definedName>
    <definedName name="_15__123Graph_ECHART_1" hidden="1">#REF!</definedName>
    <definedName name="_15__123Graph_XCHART_1" hidden="1">#REF!</definedName>
    <definedName name="_16__123Graph_XCHART_2" hidden="1">#REF!</definedName>
    <definedName name="_17__123Graph_ECHART_1" hidden="1">#REF!</definedName>
    <definedName name="_18__123Graph_ECHART_2" hidden="1">#REF!</definedName>
    <definedName name="_2__123Graph_ACHART_2" hidden="1">#REF!</definedName>
    <definedName name="_20__123Graph_ECHART_2" hidden="1">#REF!</definedName>
    <definedName name="_21__123Graph_LBL_ACHART_1" hidden="1">#REF!</definedName>
    <definedName name="_23__123Graph_LBL_ACHART_1" hidden="1">#REF!</definedName>
    <definedName name="_24__123Graph_LBL_ACHART_2" hidden="1">#REF!</definedName>
    <definedName name="_26__123Graph_LBL_ACHART_2" hidden="1">#REF!</definedName>
    <definedName name="_27__123Graph_LBL_CCHART_1" hidden="1">#REF!</definedName>
    <definedName name="_29__123Graph_LBL_CCHART_1" hidden="1">#REF!</definedName>
    <definedName name="_3__123Graph_ACHART_1" hidden="1">#REF!</definedName>
    <definedName name="_3__123Graph_BCHART_1" hidden="1">#REF!</definedName>
    <definedName name="_3__123Graph_CCHART_1" hidden="1">#REF!</definedName>
    <definedName name="_30__123Graph_LBL_CCHART_2" hidden="1">#REF!</definedName>
    <definedName name="_32__123Graph_LBL_CCHART_2" hidden="1">#REF!</definedName>
    <definedName name="_33__123Graph_LBL_ECHART_1" hidden="1">#REF!</definedName>
    <definedName name="_35__123Graph_LBL_ECHART_1" hidden="1">#REF!</definedName>
    <definedName name="_36__123Graph_LBL_ECHART_2" hidden="1">#REF!</definedName>
    <definedName name="_38__123Graph_LBL_ECHART_2" hidden="1">#REF!</definedName>
    <definedName name="_39__123Graph_XCHART_1" hidden="1">#REF!</definedName>
    <definedName name="_4__123Graph_CCHART_1" hidden="1">#REF!</definedName>
    <definedName name="_4__123Graph_CCHART_2" hidden="1">#REF!</definedName>
    <definedName name="_41__123Graph_XCHART_1" hidden="1">#REF!</definedName>
    <definedName name="_42__123Graph_XCHART_2" hidden="1">#REF!</definedName>
    <definedName name="_44__123Graph_XCHART_2" hidden="1">#REF!</definedName>
    <definedName name="_5__123Graph_CCHART_2" hidden="1">#REF!</definedName>
    <definedName name="_5__123Graph_ECHART_1" hidden="1">#REF!</definedName>
    <definedName name="_6__123Graph_ACHART_2" hidden="1">#REF!</definedName>
    <definedName name="_6__123Graph_DCHART_1" hidden="1">#REF!</definedName>
    <definedName name="_6__123Graph_ECHART_2" hidden="1">#REF!</definedName>
    <definedName name="_7__123Graph_BCHART_1" hidden="1">#REF!</definedName>
    <definedName name="_7__123Graph_ECHART_1" hidden="1">#REF!</definedName>
    <definedName name="_7__123Graph_LBL_ACHART_1" hidden="1">#REF!</definedName>
    <definedName name="_8__123Graph_ECHART_2" hidden="1">#REF!</definedName>
    <definedName name="_8__123Graph_LBL_ACHART_2" hidden="1">#REF!</definedName>
    <definedName name="_9__123Graph_CCHART_1" hidden="1">#REF!</definedName>
    <definedName name="_9__123Graph_LBL_ACHART_1" hidden="1">#REF!</definedName>
    <definedName name="_9__123Graph_LBL_CCHART_1" hidden="1">#REF!</definedName>
    <definedName name="_BaseYear" localSheetId="0">#REF!</definedName>
    <definedName name="_BaseYear">#REF!</definedName>
    <definedName name="_ccExpDt">#REF!</definedName>
    <definedName name="_ccIssDt">#REF!</definedName>
    <definedName name="_ccNo">#REF!</definedName>
    <definedName name="_CountyMinGR" localSheetId="0">#REF!</definedName>
    <definedName name="_CountyMinGR">#REF!</definedName>
    <definedName name="_devAddr">#REF!</definedName>
    <definedName name="_devCity">#REF!</definedName>
    <definedName name="_devEmail">#REF!</definedName>
    <definedName name="_devName">#REF!</definedName>
    <definedName name="_devPhone">#REF!</definedName>
    <definedName name="_devSt">#REF!</definedName>
    <definedName name="_devZip">#REF!</definedName>
    <definedName name="_ebb1">#REF!</definedName>
    <definedName name="_ebb2">#REF!</definedName>
    <definedName name="_ecc1">#REF!</definedName>
    <definedName name="_ecc2">#REF!</definedName>
    <definedName name="_engAddr">#REF!</definedName>
    <definedName name="_engCity">#REF!</definedName>
    <definedName name="_engEmail">#REF!</definedName>
    <definedName name="_engName">#REF!</definedName>
    <definedName name="_engPhone">#REF!</definedName>
    <definedName name="_engSt">#REF!</definedName>
    <definedName name="_engZip">#REF!</definedName>
    <definedName name="_Fill" localSheetId="0" hidden="1">#REF!</definedName>
    <definedName name="_Fill" hidden="1">#REF!</definedName>
    <definedName name="_xlnm._FilterDatabase" localSheetId="2" hidden="1">'2025 Annual Counts'!$F$1:$F$394</definedName>
    <definedName name="_xlnm._FilterDatabase" localSheetId="0" hidden="1">Input!$A$4:$AM$27</definedName>
    <definedName name="_xlnm._FilterDatabase" localSheetId="3" hidden="1">'Lake Co CMS'!$A$1:$AJ$453</definedName>
    <definedName name="_xlnm._FilterDatabase" localSheetId="5" hidden="1">'Summary Table'!$A$3:$T$270</definedName>
    <definedName name="_ForecastYearInt" localSheetId="0">#REF!</definedName>
    <definedName name="_ForecastYearInt">#REF!</definedName>
    <definedName name="_InputLoc" localSheetId="0">#REF!</definedName>
    <definedName name="_InputLoc">#REF!</definedName>
    <definedName name="_Key1" hidden="1">#REF!</definedName>
    <definedName name="_Key2" localSheetId="0" hidden="1">#REF!</definedName>
    <definedName name="_Key2" hidden="1">#REF!</definedName>
    <definedName name="_LastForecastYear" localSheetId="0">#REF!</definedName>
    <definedName name="_LastForecastYear">#REF!</definedName>
    <definedName name="_List_ProjTypes" localSheetId="0">#REF!</definedName>
    <definedName name="_List_ProjTypes">#REF!</definedName>
    <definedName name="_mb1">#REF!</definedName>
    <definedName name="_mb2">#REF!</definedName>
    <definedName name="_mc1">#REF!</definedName>
    <definedName name="_mc2">#REF!</definedName>
    <definedName name="_MinPctMsvInRoi">#REF!</definedName>
    <definedName name="_MinPctMsvOutROI">#REF!</definedName>
    <definedName name="_MinTripsInROI">#REF!</definedName>
    <definedName name="_MinTripsOutROI">#REF!</definedName>
    <definedName name="_MsvPct">#REF!</definedName>
    <definedName name="_NumForecastYEars" localSheetId="0">#REF!</definedName>
    <definedName name="_NumForecastYEars">#REF!</definedName>
    <definedName name="_Order1" hidden="1">255</definedName>
    <definedName name="_Order2" hidden="1">255</definedName>
    <definedName name="_projFolio">#REF!</definedName>
    <definedName name="_projLoc">#REF!</definedName>
    <definedName name="_projName">#REF!</definedName>
    <definedName name="_projNo">#REF!</definedName>
    <definedName name="_projNote">#REF!</definedName>
    <definedName name="_projPin">#REF!</definedName>
    <definedName name="_projTaz">#REF!</definedName>
    <definedName name="_projType">#REF!</definedName>
    <definedName name="_Regression_X" hidden="1">#REF!</definedName>
    <definedName name="_Regression_Y" hidden="1">#REF!</definedName>
    <definedName name="_RunWizard">#REF!</definedName>
    <definedName name="_ScoFylYr_1">#REF!</definedName>
    <definedName name="_ScoFylYr_2">#REF!</definedName>
    <definedName name="_ScoFylYr_3">#REF!</definedName>
    <definedName name="_ScoFylYr_4">#REF!</definedName>
    <definedName name="_ScoFylYr_5">#REF!</definedName>
    <definedName name="_ScoFylYr_6">#REF!</definedName>
    <definedName name="_Sort" hidden="1">#REF!</definedName>
    <definedName name="_Table2_Out" localSheetId="0" hidden="1">#REF!</definedName>
    <definedName name="_Table2_Out" hidden="1">#REF!</definedName>
    <definedName name="a" hidden="1">#REF!</definedName>
    <definedName name="AACOMMENTS" localSheetId="0">#REF!</definedName>
    <definedName name="AACOMMENTS">#REF!</definedName>
    <definedName name="AADT" localSheetId="0">#REF!</definedName>
    <definedName name="AADT">#REF!</definedName>
    <definedName name="ABOUT" localSheetId="0">#REF!</definedName>
    <definedName name="ABOUT">#REF!</definedName>
    <definedName name="ADT">#REF!</definedName>
    <definedName name="ART_LOS" localSheetId="0">#REF!</definedName>
    <definedName name="ART_LOS">#REF!</definedName>
    <definedName name="ART_LOS2" localSheetId="0">#REF!</definedName>
    <definedName name="ART_LOS2">#REF!</definedName>
    <definedName name="ART_LOS3" localSheetId="0">#REF!</definedName>
    <definedName name="ART_LOS3">#REF!</definedName>
    <definedName name="ART_TYPE" localSheetId="0">#REF!</definedName>
    <definedName name="ART_TYPE">#REF!</definedName>
    <definedName name="ASAT" localSheetId="0">#REF!</definedName>
    <definedName name="ASAT">#REF!</definedName>
    <definedName name="AT" localSheetId="0">#REF!</definedName>
    <definedName name="AT">#REF!</definedName>
    <definedName name="AVG_VC" localSheetId="0">#REF!</definedName>
    <definedName name="AVG_VC">#REF!</definedName>
    <definedName name="AVGPK" localSheetId="0">#REF!</definedName>
    <definedName name="AVGPK">#REF!</definedName>
    <definedName name="BASEEEEYEAER" localSheetId="0">#REF!</definedName>
    <definedName name="BASEEEEYEAER">#REF!</definedName>
    <definedName name="biggun">#REF!</definedName>
    <definedName name="BLANKLINE">#REF!</definedName>
    <definedName name="BTIME" localSheetId="0">#REF!</definedName>
    <definedName name="BTIME">#REF!</definedName>
    <definedName name="Bust" localSheetId="0">#REF!</definedName>
    <definedName name="Bust">#REF!</definedName>
    <definedName name="capacity" localSheetId="0">#REF!</definedName>
    <definedName name="capacity">#REF!</definedName>
    <definedName name="capacity1" localSheetId="0">#REF!</definedName>
    <definedName name="capacity1">#REF!</definedName>
    <definedName name="CAPTAB" localSheetId="0">#REF!</definedName>
    <definedName name="CAPTAB">#REF!</definedName>
    <definedName name="Card" localSheetId="0">#REF!</definedName>
    <definedName name="Card">#REF!</definedName>
    <definedName name="CL1_LOS_TABLE" localSheetId="0">#REF!</definedName>
    <definedName name="CL1_LOS_TABLE">#REF!</definedName>
    <definedName name="CL1_RUN_TABLE" localSheetId="0">#REF!</definedName>
    <definedName name="CL1_RUN_TABLE">#REF!</definedName>
    <definedName name="CL2_LOS_TABLE" localSheetId="0">#REF!</definedName>
    <definedName name="CL2_LOS_TABLE">#REF!</definedName>
    <definedName name="CL2_RUN_TABLE" localSheetId="0">#REF!</definedName>
    <definedName name="CL2_RUN_TABLE">#REF!</definedName>
    <definedName name="CL3_LOS_TABLE" localSheetId="0">#REF!</definedName>
    <definedName name="CL3_LOS_TABLE">#REF!</definedName>
    <definedName name="CL3_RUN_TABLE" localSheetId="0">#REF!</definedName>
    <definedName name="CL3_RUN_TABLE">#REF!</definedName>
    <definedName name="CL4_LOS_TABLE" localSheetId="0">#REF!</definedName>
    <definedName name="CL4_LOS_TABLE">#REF!</definedName>
    <definedName name="CLASS" localSheetId="0">#REF!</definedName>
    <definedName name="CLASS">#REF!</definedName>
    <definedName name="Continue" localSheetId="0">#REF!</definedName>
    <definedName name="Continue">#REF!</definedName>
    <definedName name="Coord_Types">#REF!</definedName>
    <definedName name="CountDB">#REF!</definedName>
    <definedName name="CountDB1">#REF!</definedName>
    <definedName name="COUNTER" localSheetId="0">#REF!</definedName>
    <definedName name="COUNTER">#REF!</definedName>
    <definedName name="CriticalGap_Gc">#REF!</definedName>
    <definedName name="CTIME" localSheetId="0">#REF!</definedName>
    <definedName name="CTIME">#REF!</definedName>
    <definedName name="CURVES">#REF!</definedName>
    <definedName name="CURVES2" localSheetId="0">#REF!</definedName>
    <definedName name="CURVES2">#REF!</definedName>
    <definedName name="CYCLE" localSheetId="0">#REF!</definedName>
    <definedName name="CYCLE">#REF!</definedName>
    <definedName name="d" hidden="1">#REF!</definedName>
    <definedName name="D1_" localSheetId="0">#REF!</definedName>
    <definedName name="D1_">#REF!</definedName>
    <definedName name="D2_" localSheetId="0">#REF!</definedName>
    <definedName name="D2_">#REF!</definedName>
    <definedName name="DAILY" localSheetId="0">#REF!</definedName>
    <definedName name="DAILY">#REF!</definedName>
    <definedName name="_xlnm.Database" localSheetId="0">#REF!</definedName>
    <definedName name="_xlnm.Database">#REF!</definedName>
    <definedName name="DF" localSheetId="0">#REF!</definedName>
    <definedName name="DF">#REF!</definedName>
    <definedName name="DFACT" localSheetId="0">#REF!</definedName>
    <definedName name="DFACT">#REF!</definedName>
    <definedName name="DHVTAB" localSheetId="0">#REF!</definedName>
    <definedName name="DHVTAB">#REF!</definedName>
    <definedName name="DIRECTIONS" localSheetId="0">#REF!</definedName>
    <definedName name="DIRECTIONS">#REF!</definedName>
    <definedName name="Documents_array" localSheetId="0">#REF!</definedName>
    <definedName name="Documents_array">#REF!</definedName>
    <definedName name="DTIME" localSheetId="0">#REF!</definedName>
    <definedName name="DTIME">#REF!</definedName>
    <definedName name="DuplicateAADT" localSheetId="0">#REF!</definedName>
    <definedName name="DuplicateAADT">#REF!</definedName>
    <definedName name="DuplicateAVGPK" localSheetId="0">#REF!</definedName>
    <definedName name="DuplicateAVGPK">#REF!</definedName>
    <definedName name="DuplicatePCE" localSheetId="0">#REF!</definedName>
    <definedName name="DuplicatePCE">#REF!</definedName>
    <definedName name="DuplicatePKDIR" localSheetId="0">#REF!</definedName>
    <definedName name="DuplicatePKDIR">#REF!</definedName>
    <definedName name="E">#N/A</definedName>
    <definedName name="eB_parm">#REF!</definedName>
    <definedName name="ebb0">#REF!</definedName>
    <definedName name="EBList" localSheetId="0">#REF!</definedName>
    <definedName name="EBList">#REF!</definedName>
    <definedName name="eC_parm">#REF!</definedName>
    <definedName name="ecc0">#REF!</definedName>
    <definedName name="eCriticalGap_Gc">#REF!</definedName>
    <definedName name="ee" localSheetId="0">#REF!</definedName>
    <definedName name="ee">#REF!</definedName>
    <definedName name="ef">#REF!</definedName>
    <definedName name="eLT_percent">#REF!</definedName>
    <definedName name="eR_type">#REF!</definedName>
    <definedName name="erho">#REF!</definedName>
    <definedName name="eServ_rate">#REF!</definedName>
    <definedName name="eSpeed">#REF!</definedName>
    <definedName name="ETIME" localSheetId="0">#REF!</definedName>
    <definedName name="ETIME">#REF!</definedName>
    <definedName name="eTime_t1">#REF!</definedName>
    <definedName name="eTime_te">#REF!</definedName>
    <definedName name="eTime_tw">#REF!</definedName>
    <definedName name="eVol_MJ">#REF!</definedName>
    <definedName name="eVol_RT">#REF!</definedName>
    <definedName name="eVolume_Va">#REF!</definedName>
    <definedName name="eVolume_Vo">#REF!</definedName>
    <definedName name="f">#N/A</definedName>
    <definedName name="fCriticalGap_Gc">#REF!</definedName>
    <definedName name="ff">#REF!</definedName>
    <definedName name="fifteen_minute_time_intervals" localSheetId="0">#REF!</definedName>
    <definedName name="fifteen_minute_time_intervals">#REF!</definedName>
    <definedName name="FILLERA" localSheetId="0">#REF!</definedName>
    <definedName name="FILLERA">#REF!</definedName>
    <definedName name="FILLERB" localSheetId="0">#REF!</definedName>
    <definedName name="FILLERB">#REF!</definedName>
    <definedName name="FILLERC" localSheetId="0">#REF!</definedName>
    <definedName name="FILLERC">#REF!</definedName>
    <definedName name="FILLERD" localSheetId="0">#REF!</definedName>
    <definedName name="FILLERD">#REF!</definedName>
    <definedName name="FILLERE" localSheetId="0">#REF!</definedName>
    <definedName name="FILLERE">#REF!</definedName>
    <definedName name="FIXA" localSheetId="0">#REF!</definedName>
    <definedName name="FIXA">#REF!</definedName>
    <definedName name="FIXB" localSheetId="0">#REF!</definedName>
    <definedName name="FIXB">#REF!</definedName>
    <definedName name="FIXC" localSheetId="0">#REF!</definedName>
    <definedName name="FIXC">#REF!</definedName>
    <definedName name="FIXD" localSheetId="0">#REF!</definedName>
    <definedName name="FIXD">#REF!</definedName>
    <definedName name="FIXE" localSheetId="0">#REF!</definedName>
    <definedName name="FIXE">#REF!</definedName>
    <definedName name="frho">#REF!</definedName>
    <definedName name="fServ_rate">#REF!</definedName>
    <definedName name="fTime_t1">#REF!</definedName>
    <definedName name="fVolume_Va">#REF!</definedName>
    <definedName name="fVolume_Vo">#REF!</definedName>
    <definedName name="G_C" localSheetId="0">#REF!</definedName>
    <definedName name="G_C">#REF!</definedName>
    <definedName name="h" hidden="1">#REF!</definedName>
    <definedName name="Hello" localSheetId="0">#REF!</definedName>
    <definedName name="Hello">#REF!</definedName>
    <definedName name="I" localSheetId="0">#REF!</definedName>
    <definedName name="I">#REF!</definedName>
    <definedName name="IC" localSheetId="0">#REF!</definedName>
    <definedName name="IC">#REF!</definedName>
    <definedName name="ICB" localSheetId="0">#REF!</definedName>
    <definedName name="ICB">#REF!</definedName>
    <definedName name="INT_1" localSheetId="0">#REF!</definedName>
    <definedName name="INT_1">#REF!</definedName>
    <definedName name="INT_2" localSheetId="0">#REF!</definedName>
    <definedName name="INT_2">#REF!</definedName>
    <definedName name="INTERSEC_LOS" localSheetId="0">#REF!</definedName>
    <definedName name="INTERSEC_LOS">#REF!</definedName>
    <definedName name="Intersection">#REF!</definedName>
    <definedName name="IVD" localSheetId="0">#REF!</definedName>
    <definedName name="IVD">#REF!</definedName>
    <definedName name="k">#REF!</definedName>
    <definedName name="KFACT" localSheetId="0">#REF!</definedName>
    <definedName name="KFACT">#REF!</definedName>
    <definedName name="KMIN" localSheetId="0">#REF!</definedName>
    <definedName name="KMIN">#REF!</definedName>
    <definedName name="KMINTAB" localSheetId="0">#REF!</definedName>
    <definedName name="KMINTAB">#REF!</definedName>
    <definedName name="LINK">#REF!</definedName>
    <definedName name="LNS" localSheetId="0">#REF!</definedName>
    <definedName name="LNS">#REF!</definedName>
    <definedName name="losdata" localSheetId="0">#REF!</definedName>
    <definedName name="losdata">#REF!</definedName>
    <definedName name="LOSTAB" localSheetId="0">#REF!</definedName>
    <definedName name="LOSTAB">#REF!</definedName>
    <definedName name="LT_percent">#REF!</definedName>
    <definedName name="M" localSheetId="0">#REF!</definedName>
    <definedName name="M">#REF!</definedName>
    <definedName name="mB_parm">#REF!</definedName>
    <definedName name="mb0">#REF!</definedName>
    <definedName name="mC_parm">#REF!</definedName>
    <definedName name="mc0">#REF!</definedName>
    <definedName name="MED_FACT" localSheetId="0">#REF!</definedName>
    <definedName name="MED_FACT">#REF!</definedName>
    <definedName name="mSpeed">#REF!</definedName>
    <definedName name="MTAB" localSheetId="0">#REF!</definedName>
    <definedName name="MTAB">#REF!</definedName>
    <definedName name="mVol_MJ">#REF!</definedName>
    <definedName name="mVol_RT">#REF!</definedName>
    <definedName name="NBList" localSheetId="0">#REF!</definedName>
    <definedName name="NBList">#REF!</definedName>
    <definedName name="NBList1" localSheetId="0">#REF!</definedName>
    <definedName name="NBList1">#REF!</definedName>
    <definedName name="new">#REF!</definedName>
    <definedName name="od" hidden="1">255</definedName>
    <definedName name="one" hidden="1">#REF!</definedName>
    <definedName name="PB" localSheetId="0">#REF!</definedName>
    <definedName name="PB">#REF!</definedName>
    <definedName name="PCE" localSheetId="0">#REF!</definedName>
    <definedName name="PCE">#REF!</definedName>
    <definedName name="PFTABLE" localSheetId="0">#REF!</definedName>
    <definedName name="PFTABLE">#REF!</definedName>
    <definedName name="PFTABLE2" localSheetId="0">#REF!</definedName>
    <definedName name="PFTABLE2">#REF!</definedName>
    <definedName name="PFTABLE3" localSheetId="0">#REF!</definedName>
    <definedName name="PFTABLE3">#REF!</definedName>
    <definedName name="PHF" localSheetId="0">#REF!</definedName>
    <definedName name="PHF">#REF!</definedName>
    <definedName name="PKDIR" localSheetId="0">#REF!</definedName>
    <definedName name="PKDIR">#REF!</definedName>
    <definedName name="PKFDOT" localSheetId="0">#REF!</definedName>
    <definedName name="PKFDOT">#REF!</definedName>
    <definedName name="PRINT" localSheetId="0">#REF!</definedName>
    <definedName name="PRINT">#REF!</definedName>
    <definedName name="_xlnm.Print_Area" localSheetId="2">'2025 Annual Counts'!$A$1:$AP$335</definedName>
    <definedName name="_xlnm.Print_Area" localSheetId="0">#REF!</definedName>
    <definedName name="_xlnm.Print_Area" localSheetId="4">'Service Volumes'!$P$1:$AM$55</definedName>
    <definedName name="_xlnm.Print_Area">#REF!</definedName>
    <definedName name="Print_Area_MI" localSheetId="0">#REF!</definedName>
    <definedName name="Print_Area_MI">#REF!</definedName>
    <definedName name="Print_Area2" localSheetId="0">#REF!</definedName>
    <definedName name="Print_Area2">#REF!</definedName>
    <definedName name="_xlnm.Print_Titles" localSheetId="2">'2025 Annual Counts'!$1:$2</definedName>
    <definedName name="PRINT2" localSheetId="0">#REF!</definedName>
    <definedName name="PRINT2">#REF!</definedName>
    <definedName name="Private_School__K_8">#REF!</definedName>
    <definedName name="RAW_DATA" localSheetId="0">#REF!</definedName>
    <definedName name="RAW_DATA">#REF!</definedName>
    <definedName name="_xlnm.Recorder" localSheetId="0">#REF!</definedName>
    <definedName name="_xlnm.Recorder">#REF!</definedName>
    <definedName name="REGNO">#REF!</definedName>
    <definedName name="REPORT">#REF!</definedName>
    <definedName name="rho">#REF!</definedName>
    <definedName name="Riro" localSheetId="0">#REF!</definedName>
    <definedName name="Riro">#REF!</definedName>
    <definedName name="RURAL_LOS" localSheetId="0">#REF!</definedName>
    <definedName name="RURAL_LOS">#REF!</definedName>
    <definedName name="s" localSheetId="0">#REF!</definedName>
    <definedName name="s">#REF!</definedName>
    <definedName name="SBList" localSheetId="0">#REF!</definedName>
    <definedName name="SBList">#REF!</definedName>
    <definedName name="sd" localSheetId="0">#REF!</definedName>
    <definedName name="sd">#REF!</definedName>
    <definedName name="serv_rate">#REF!</definedName>
    <definedName name="SIGTYPE" localSheetId="0">#REF!</definedName>
    <definedName name="SIGTYPE">#REF!</definedName>
    <definedName name="SORT">#REF!</definedName>
    <definedName name="Speed">#REF!</definedName>
    <definedName name="SPEED_A" localSheetId="0">#REF!</definedName>
    <definedName name="SPEED_A">#REF!</definedName>
    <definedName name="SPEED_B" localSheetId="0">#REF!</definedName>
    <definedName name="SPEED_B">#REF!</definedName>
    <definedName name="SPEED_C" localSheetId="0">#REF!</definedName>
    <definedName name="SPEED_C">#REF!</definedName>
    <definedName name="SPEED_D" localSheetId="0">#REF!</definedName>
    <definedName name="SPEED_D">#REF!</definedName>
    <definedName name="SPEED_E" localSheetId="0">#REF!</definedName>
    <definedName name="SPEED_E">#REF!</definedName>
    <definedName name="SPEED_TABLE" localSheetId="0">#REF!</definedName>
    <definedName name="SPEED_TABLE">#REF!</definedName>
    <definedName name="SUMLIST">#REF!</definedName>
    <definedName name="TAB_1" localSheetId="0">#REF!</definedName>
    <definedName name="TAB_1">#REF!</definedName>
    <definedName name="TAB_2" localSheetId="0">#REF!</definedName>
    <definedName name="TAB_2">#REF!</definedName>
    <definedName name="TAB_3" localSheetId="0">#REF!</definedName>
    <definedName name="TAB_3">#REF!</definedName>
    <definedName name="TAB_4" localSheetId="0">#REF!</definedName>
    <definedName name="TAB_4">#REF!</definedName>
    <definedName name="TABLE_2" localSheetId="0">#REF!</definedName>
    <definedName name="TABLE_2">#REF!</definedName>
    <definedName name="TABLE_3" localSheetId="0">#REF!</definedName>
    <definedName name="TABLE_3">#REF!</definedName>
    <definedName name="TABLE_4" localSheetId="0">#REF!</definedName>
    <definedName name="TABLE_4">#REF!</definedName>
    <definedName name="temp" localSheetId="0">#REF!</definedName>
    <definedName name="temp">#REF!</definedName>
    <definedName name="Test" localSheetId="0">#REF!</definedName>
    <definedName name="Test">#REF!</definedName>
    <definedName name="Time_t1">#REF!</definedName>
    <definedName name="time_te">#REF!</definedName>
    <definedName name="Time_tw">#REF!</definedName>
    <definedName name="TripTable">#REF!</definedName>
    <definedName name="TRYA2" localSheetId="0">#REF!</definedName>
    <definedName name="TRYA2">#REF!</definedName>
    <definedName name="TRYA3" localSheetId="0">#REF!</definedName>
    <definedName name="TRYA3">#REF!</definedName>
    <definedName name="TRYB2" localSheetId="0">#REF!</definedName>
    <definedName name="TRYB2">#REF!</definedName>
    <definedName name="TRYB3" localSheetId="0">#REF!</definedName>
    <definedName name="TRYB3">#REF!</definedName>
    <definedName name="TRYC2" localSheetId="0">#REF!</definedName>
    <definedName name="TRYC2">#REF!</definedName>
    <definedName name="TRYC3" localSheetId="0">#REF!</definedName>
    <definedName name="TRYC3">#REF!</definedName>
    <definedName name="TRYD2" localSheetId="0">#REF!</definedName>
    <definedName name="TRYD2">#REF!</definedName>
    <definedName name="TRYD3" localSheetId="0">#REF!</definedName>
    <definedName name="TRYD3">#REF!</definedName>
    <definedName name="TRYE2" localSheetId="0">#REF!</definedName>
    <definedName name="TRYE2">#REF!</definedName>
    <definedName name="TRYE3" localSheetId="0">#REF!</definedName>
    <definedName name="TRYE3">#REF!</definedName>
    <definedName name="TurnLanes" localSheetId="0">#REF!</definedName>
    <definedName name="TurnLanes">#REF!</definedName>
    <definedName name="V_C" localSheetId="0">#REF!</definedName>
    <definedName name="V_C">#REF!</definedName>
    <definedName name="VC_A" localSheetId="0">#REF!</definedName>
    <definedName name="VC_A">#REF!</definedName>
    <definedName name="VC_B" localSheetId="0">#REF!</definedName>
    <definedName name="VC_B">#REF!</definedName>
    <definedName name="VC_C" localSheetId="0">#REF!</definedName>
    <definedName name="VC_C">#REF!</definedName>
    <definedName name="VC_D" localSheetId="0">#REF!</definedName>
    <definedName name="VC_D">#REF!</definedName>
    <definedName name="VC_E" localSheetId="0">#REF!</definedName>
    <definedName name="VC_E">#REF!</definedName>
    <definedName name="VOL_A" localSheetId="0">#REF!</definedName>
    <definedName name="VOL_A">#REF!</definedName>
    <definedName name="VOL_B" localSheetId="0">#REF!</definedName>
    <definedName name="VOL_B">#REF!</definedName>
    <definedName name="VOL_C" localSheetId="0">#REF!</definedName>
    <definedName name="VOL_C">#REF!</definedName>
    <definedName name="VOL_D" localSheetId="0">#REF!</definedName>
    <definedName name="VOL_D">#REF!</definedName>
    <definedName name="VOL_E" localSheetId="0">#REF!</definedName>
    <definedName name="VOL_E">#REF!</definedName>
    <definedName name="VOLPRINT" localSheetId="0">#REF!</definedName>
    <definedName name="VOLPRINT">#REF!</definedName>
    <definedName name="Volume_Vo">#REF!</definedName>
    <definedName name="WBList" localSheetId="0">#REF!</definedName>
    <definedName name="WBList">#REF!</definedName>
    <definedName name="werqweq" localSheetId="0">#REF!</definedName>
    <definedName name="werqweq">#REF!</definedName>
    <definedName name="why">#REF!</definedName>
    <definedName name="Yes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1" l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9" i="1"/>
  <c r="O269" i="6"/>
  <c r="N269" i="6"/>
  <c r="O268" i="6"/>
  <c r="N268" i="6"/>
  <c r="O267" i="6"/>
  <c r="N267" i="6"/>
  <c r="O266" i="6"/>
  <c r="N266" i="6"/>
  <c r="O265" i="6"/>
  <c r="N265" i="6"/>
  <c r="O264" i="6"/>
  <c r="N264" i="6"/>
  <c r="O263" i="6"/>
  <c r="N263" i="6"/>
  <c r="O262" i="6"/>
  <c r="N262" i="6"/>
  <c r="O261" i="6"/>
  <c r="N261" i="6"/>
  <c r="O260" i="6"/>
  <c r="N260" i="6"/>
  <c r="O259" i="6"/>
  <c r="N259" i="6"/>
  <c r="O258" i="6"/>
  <c r="N258" i="6"/>
  <c r="O257" i="6"/>
  <c r="N257" i="6"/>
  <c r="O256" i="6"/>
  <c r="N256" i="6"/>
  <c r="O255" i="6"/>
  <c r="N255" i="6"/>
  <c r="O254" i="6"/>
  <c r="N254" i="6"/>
  <c r="O253" i="6"/>
  <c r="N253" i="6"/>
  <c r="O252" i="6"/>
  <c r="N252" i="6"/>
  <c r="O251" i="6"/>
  <c r="N251" i="6"/>
  <c r="O250" i="6"/>
  <c r="N250" i="6"/>
  <c r="O249" i="6"/>
  <c r="N249" i="6"/>
  <c r="O248" i="6"/>
  <c r="N248" i="6"/>
  <c r="O247" i="6"/>
  <c r="N247" i="6"/>
  <c r="O246" i="6"/>
  <c r="N246" i="6"/>
  <c r="O245" i="6"/>
  <c r="N245" i="6"/>
  <c r="O244" i="6"/>
  <c r="N244" i="6"/>
  <c r="O243" i="6"/>
  <c r="N243" i="6"/>
  <c r="O242" i="6"/>
  <c r="N242" i="6"/>
  <c r="O241" i="6"/>
  <c r="N241" i="6"/>
  <c r="O240" i="6"/>
  <c r="N240" i="6"/>
  <c r="O239" i="6"/>
  <c r="N239" i="6"/>
  <c r="O238" i="6"/>
  <c r="N238" i="6"/>
  <c r="O237" i="6"/>
  <c r="N237" i="6"/>
  <c r="O236" i="6"/>
  <c r="N236" i="6"/>
  <c r="O235" i="6"/>
  <c r="N235" i="6"/>
  <c r="O234" i="6"/>
  <c r="N234" i="6"/>
  <c r="O233" i="6"/>
  <c r="N233" i="6"/>
  <c r="O232" i="6"/>
  <c r="N232" i="6"/>
  <c r="O231" i="6"/>
  <c r="N231" i="6"/>
  <c r="O230" i="6"/>
  <c r="N230" i="6"/>
  <c r="O229" i="6"/>
  <c r="N229" i="6"/>
  <c r="O228" i="6"/>
  <c r="N228" i="6"/>
  <c r="O227" i="6"/>
  <c r="N227" i="6"/>
  <c r="O226" i="6"/>
  <c r="N226" i="6"/>
  <c r="O225" i="6"/>
  <c r="N225" i="6"/>
  <c r="O224" i="6"/>
  <c r="N224" i="6"/>
  <c r="O223" i="6"/>
  <c r="N223" i="6"/>
  <c r="O222" i="6"/>
  <c r="N222" i="6"/>
  <c r="O221" i="6"/>
  <c r="N221" i="6"/>
  <c r="O220" i="6"/>
  <c r="N220" i="6"/>
  <c r="O219" i="6"/>
  <c r="N219" i="6"/>
  <c r="O218" i="6"/>
  <c r="N218" i="6"/>
  <c r="O217" i="6"/>
  <c r="N217" i="6"/>
  <c r="O216" i="6"/>
  <c r="N216" i="6"/>
  <c r="O215" i="6"/>
  <c r="N215" i="6"/>
  <c r="O214" i="6"/>
  <c r="N214" i="6"/>
  <c r="O213" i="6"/>
  <c r="N213" i="6"/>
  <c r="O212" i="6"/>
  <c r="N212" i="6"/>
  <c r="O211" i="6"/>
  <c r="N211" i="6"/>
  <c r="O210" i="6"/>
  <c r="N210" i="6"/>
  <c r="O209" i="6"/>
  <c r="N209" i="6"/>
  <c r="O208" i="6"/>
  <c r="N208" i="6"/>
  <c r="O207" i="6"/>
  <c r="N207" i="6"/>
  <c r="O206" i="6"/>
  <c r="N206" i="6"/>
  <c r="O205" i="6"/>
  <c r="N205" i="6"/>
  <c r="O204" i="6"/>
  <c r="N204" i="6"/>
  <c r="O203" i="6"/>
  <c r="N203" i="6"/>
  <c r="O202" i="6"/>
  <c r="N202" i="6"/>
  <c r="O201" i="6"/>
  <c r="N201" i="6"/>
  <c r="O200" i="6"/>
  <c r="N200" i="6"/>
  <c r="O199" i="6"/>
  <c r="N199" i="6"/>
  <c r="O198" i="6"/>
  <c r="N198" i="6"/>
  <c r="O197" i="6"/>
  <c r="N197" i="6"/>
  <c r="O196" i="6"/>
  <c r="N196" i="6"/>
  <c r="O195" i="6"/>
  <c r="N195" i="6"/>
  <c r="O194" i="6"/>
  <c r="N194" i="6"/>
  <c r="O193" i="6"/>
  <c r="N193" i="6"/>
  <c r="O192" i="6"/>
  <c r="N192" i="6"/>
  <c r="O191" i="6"/>
  <c r="N191" i="6"/>
  <c r="O190" i="6"/>
  <c r="N190" i="6"/>
  <c r="O189" i="6"/>
  <c r="N189" i="6"/>
  <c r="O188" i="6"/>
  <c r="N188" i="6"/>
  <c r="O187" i="6"/>
  <c r="N187" i="6"/>
  <c r="O186" i="6"/>
  <c r="N186" i="6"/>
  <c r="O185" i="6"/>
  <c r="N185" i="6"/>
  <c r="O184" i="6"/>
  <c r="N184" i="6"/>
  <c r="O183" i="6"/>
  <c r="N183" i="6"/>
  <c r="O182" i="6"/>
  <c r="N182" i="6"/>
  <c r="O181" i="6"/>
  <c r="N181" i="6"/>
  <c r="O180" i="6"/>
  <c r="N180" i="6"/>
  <c r="O179" i="6"/>
  <c r="N179" i="6"/>
  <c r="O178" i="6"/>
  <c r="N178" i="6"/>
  <c r="O177" i="6"/>
  <c r="N177" i="6"/>
  <c r="O176" i="6"/>
  <c r="N176" i="6"/>
  <c r="O175" i="6"/>
  <c r="N175" i="6"/>
  <c r="O174" i="6"/>
  <c r="N174" i="6"/>
  <c r="O173" i="6"/>
  <c r="N173" i="6"/>
  <c r="O172" i="6"/>
  <c r="N172" i="6"/>
  <c r="O171" i="6"/>
  <c r="N171" i="6"/>
  <c r="O170" i="6"/>
  <c r="N170" i="6"/>
  <c r="O169" i="6"/>
  <c r="N169" i="6"/>
  <c r="O168" i="6"/>
  <c r="N168" i="6"/>
  <c r="O167" i="6"/>
  <c r="N167" i="6"/>
  <c r="O166" i="6"/>
  <c r="N166" i="6"/>
  <c r="O165" i="6"/>
  <c r="N165" i="6"/>
  <c r="O164" i="6"/>
  <c r="N164" i="6"/>
  <c r="O163" i="6"/>
  <c r="N163" i="6"/>
  <c r="O162" i="6"/>
  <c r="N162" i="6"/>
  <c r="O161" i="6"/>
  <c r="N161" i="6"/>
  <c r="O160" i="6"/>
  <c r="N160" i="6"/>
  <c r="O159" i="6"/>
  <c r="N159" i="6"/>
  <c r="O158" i="6"/>
  <c r="N158" i="6"/>
  <c r="O157" i="6"/>
  <c r="N157" i="6"/>
  <c r="O156" i="6"/>
  <c r="N156" i="6"/>
  <c r="O155" i="6"/>
  <c r="N155" i="6"/>
  <c r="O154" i="6"/>
  <c r="N154" i="6"/>
  <c r="O153" i="6"/>
  <c r="N153" i="6"/>
  <c r="O152" i="6"/>
  <c r="N152" i="6"/>
  <c r="O151" i="6"/>
  <c r="N151" i="6"/>
  <c r="O150" i="6"/>
  <c r="N150" i="6"/>
  <c r="O149" i="6"/>
  <c r="N149" i="6"/>
  <c r="O148" i="6"/>
  <c r="N148" i="6"/>
  <c r="O147" i="6"/>
  <c r="N147" i="6"/>
  <c r="O146" i="6"/>
  <c r="N146" i="6"/>
  <c r="O145" i="6"/>
  <c r="N145" i="6"/>
  <c r="O144" i="6"/>
  <c r="N144" i="6"/>
  <c r="O143" i="6"/>
  <c r="N143" i="6"/>
  <c r="O142" i="6"/>
  <c r="N142" i="6"/>
  <c r="O141" i="6"/>
  <c r="N141" i="6"/>
  <c r="O140" i="6"/>
  <c r="N140" i="6"/>
  <c r="O139" i="6"/>
  <c r="N139" i="6"/>
  <c r="O138" i="6"/>
  <c r="N138" i="6"/>
  <c r="O137" i="6"/>
  <c r="N137" i="6"/>
  <c r="O136" i="6"/>
  <c r="N136" i="6"/>
  <c r="O135" i="6"/>
  <c r="N135" i="6"/>
  <c r="O134" i="6"/>
  <c r="N134" i="6"/>
  <c r="O133" i="6"/>
  <c r="N133" i="6"/>
  <c r="O132" i="6"/>
  <c r="N132" i="6"/>
  <c r="O131" i="6"/>
  <c r="N131" i="6"/>
  <c r="O130" i="6"/>
  <c r="N130" i="6"/>
  <c r="O129" i="6"/>
  <c r="N129" i="6"/>
  <c r="O128" i="6"/>
  <c r="N128" i="6"/>
  <c r="O127" i="6"/>
  <c r="N127" i="6"/>
  <c r="O126" i="6"/>
  <c r="N126" i="6"/>
  <c r="O125" i="6"/>
  <c r="N125" i="6"/>
  <c r="O124" i="6"/>
  <c r="N124" i="6"/>
  <c r="O123" i="6"/>
  <c r="N123" i="6"/>
  <c r="O122" i="6"/>
  <c r="N122" i="6"/>
  <c r="O121" i="6"/>
  <c r="N121" i="6"/>
  <c r="O120" i="6"/>
  <c r="N120" i="6"/>
  <c r="O119" i="6"/>
  <c r="N119" i="6"/>
  <c r="O118" i="6"/>
  <c r="N118" i="6"/>
  <c r="O117" i="6"/>
  <c r="N117" i="6"/>
  <c r="O116" i="6"/>
  <c r="N116" i="6"/>
  <c r="O115" i="6"/>
  <c r="N115" i="6"/>
  <c r="O114" i="6"/>
  <c r="N114" i="6"/>
  <c r="O113" i="6"/>
  <c r="N113" i="6"/>
  <c r="O112" i="6"/>
  <c r="N112" i="6"/>
  <c r="O111" i="6"/>
  <c r="N111" i="6"/>
  <c r="O110" i="6"/>
  <c r="N110" i="6"/>
  <c r="O109" i="6"/>
  <c r="N109" i="6"/>
  <c r="O108" i="6"/>
  <c r="N108" i="6"/>
  <c r="O107" i="6"/>
  <c r="N107" i="6"/>
  <c r="O106" i="6"/>
  <c r="N106" i="6"/>
  <c r="O105" i="6"/>
  <c r="N105" i="6"/>
  <c r="O104" i="6"/>
  <c r="N104" i="6"/>
  <c r="O103" i="6"/>
  <c r="N103" i="6"/>
  <c r="O102" i="6"/>
  <c r="N102" i="6"/>
  <c r="O101" i="6"/>
  <c r="N101" i="6"/>
  <c r="O100" i="6"/>
  <c r="N100" i="6"/>
  <c r="O99" i="6"/>
  <c r="N99" i="6"/>
  <c r="O98" i="6"/>
  <c r="N98" i="6"/>
  <c r="O97" i="6"/>
  <c r="N97" i="6"/>
  <c r="O96" i="6"/>
  <c r="N96" i="6"/>
  <c r="O95" i="6"/>
  <c r="N95" i="6"/>
  <c r="O94" i="6"/>
  <c r="N94" i="6"/>
  <c r="O93" i="6"/>
  <c r="N93" i="6"/>
  <c r="O92" i="6"/>
  <c r="N92" i="6"/>
  <c r="O91" i="6"/>
  <c r="N91" i="6"/>
  <c r="O90" i="6"/>
  <c r="N90" i="6"/>
  <c r="O89" i="6"/>
  <c r="N89" i="6"/>
  <c r="O88" i="6"/>
  <c r="N88" i="6"/>
  <c r="O87" i="6"/>
  <c r="N87" i="6"/>
  <c r="O86" i="6"/>
  <c r="N86" i="6"/>
  <c r="O85" i="6"/>
  <c r="N85" i="6"/>
  <c r="O84" i="6"/>
  <c r="N84" i="6"/>
  <c r="O83" i="6"/>
  <c r="N83" i="6"/>
  <c r="O82" i="6"/>
  <c r="N82" i="6"/>
  <c r="O81" i="6"/>
  <c r="N81" i="6"/>
  <c r="O80" i="6"/>
  <c r="N80" i="6"/>
  <c r="O79" i="6"/>
  <c r="N79" i="6"/>
  <c r="O78" i="6"/>
  <c r="N78" i="6"/>
  <c r="O77" i="6"/>
  <c r="N77" i="6"/>
  <c r="O76" i="6"/>
  <c r="N76" i="6"/>
  <c r="O75" i="6"/>
  <c r="N75" i="6"/>
  <c r="O74" i="6"/>
  <c r="N74" i="6"/>
  <c r="O73" i="6"/>
  <c r="N73" i="6"/>
  <c r="O72" i="6"/>
  <c r="N72" i="6"/>
  <c r="O71" i="6"/>
  <c r="N71" i="6"/>
  <c r="O70" i="6"/>
  <c r="N70" i="6"/>
  <c r="O69" i="6"/>
  <c r="N69" i="6"/>
  <c r="O68" i="6"/>
  <c r="N68" i="6"/>
  <c r="O67" i="6"/>
  <c r="N67" i="6"/>
  <c r="O66" i="6"/>
  <c r="N66" i="6"/>
  <c r="O65" i="6"/>
  <c r="N65" i="6"/>
  <c r="O64" i="6"/>
  <c r="N64" i="6"/>
  <c r="O63" i="6"/>
  <c r="N63" i="6"/>
  <c r="O62" i="6"/>
  <c r="N62" i="6"/>
  <c r="O61" i="6"/>
  <c r="N61" i="6"/>
  <c r="O60" i="6"/>
  <c r="N60" i="6"/>
  <c r="O59" i="6"/>
  <c r="N59" i="6"/>
  <c r="O58" i="6"/>
  <c r="N58" i="6"/>
  <c r="O57" i="6"/>
  <c r="N57" i="6"/>
  <c r="O56" i="6"/>
  <c r="N56" i="6"/>
  <c r="O55" i="6"/>
  <c r="N55" i="6"/>
  <c r="O54" i="6"/>
  <c r="N54" i="6"/>
  <c r="O53" i="6"/>
  <c r="N53" i="6"/>
  <c r="O52" i="6"/>
  <c r="N52" i="6"/>
  <c r="O51" i="6"/>
  <c r="N51" i="6"/>
  <c r="O50" i="6"/>
  <c r="N50" i="6"/>
  <c r="O49" i="6"/>
  <c r="N49" i="6"/>
  <c r="O48" i="6"/>
  <c r="N48" i="6"/>
  <c r="O47" i="6"/>
  <c r="N47" i="6"/>
  <c r="O46" i="6"/>
  <c r="N46" i="6"/>
  <c r="O45" i="6"/>
  <c r="N45" i="6"/>
  <c r="O44" i="6"/>
  <c r="N44" i="6"/>
  <c r="O43" i="6"/>
  <c r="N43" i="6"/>
  <c r="O42" i="6"/>
  <c r="N42" i="6"/>
  <c r="O41" i="6"/>
  <c r="N41" i="6"/>
  <c r="O40" i="6"/>
  <c r="N40" i="6"/>
  <c r="O39" i="6"/>
  <c r="N39" i="6"/>
  <c r="O38" i="6"/>
  <c r="N38" i="6"/>
  <c r="O37" i="6"/>
  <c r="N37" i="6"/>
  <c r="O36" i="6"/>
  <c r="N36" i="6"/>
  <c r="O35" i="6"/>
  <c r="N35" i="6"/>
  <c r="O34" i="6"/>
  <c r="N34" i="6"/>
  <c r="O33" i="6"/>
  <c r="N33" i="6"/>
  <c r="O32" i="6"/>
  <c r="N32" i="6"/>
  <c r="O31" i="6"/>
  <c r="N31" i="6"/>
  <c r="O30" i="6"/>
  <c r="N30" i="6"/>
  <c r="O29" i="6"/>
  <c r="N29" i="6"/>
  <c r="O28" i="6"/>
  <c r="N28" i="6"/>
  <c r="O27" i="6"/>
  <c r="N27" i="6"/>
  <c r="O26" i="6"/>
  <c r="N26" i="6"/>
  <c r="O25" i="6"/>
  <c r="N25" i="6"/>
  <c r="O24" i="6"/>
  <c r="N24" i="6"/>
  <c r="O23" i="6"/>
  <c r="N23" i="6"/>
  <c r="O22" i="6"/>
  <c r="N22" i="6"/>
  <c r="O21" i="6"/>
  <c r="N21" i="6"/>
  <c r="O20" i="6"/>
  <c r="N20" i="6"/>
  <c r="O19" i="6"/>
  <c r="N19" i="6"/>
  <c r="O18" i="6"/>
  <c r="N18" i="6"/>
  <c r="O17" i="6"/>
  <c r="N17" i="6"/>
  <c r="O16" i="6"/>
  <c r="N16" i="6"/>
  <c r="O15" i="6"/>
  <c r="N15" i="6"/>
  <c r="O14" i="6"/>
  <c r="N14" i="6"/>
  <c r="O13" i="6"/>
  <c r="N13" i="6"/>
  <c r="O12" i="6"/>
  <c r="N12" i="6"/>
  <c r="O11" i="6"/>
  <c r="N11" i="6"/>
  <c r="O10" i="6"/>
  <c r="N10" i="6"/>
  <c r="O9" i="6"/>
  <c r="N9" i="6"/>
  <c r="O8" i="6"/>
  <c r="N8" i="6"/>
  <c r="O7" i="6"/>
  <c r="N7" i="6"/>
  <c r="O6" i="6"/>
  <c r="N6" i="6"/>
  <c r="O5" i="6"/>
  <c r="N5" i="6"/>
  <c r="O4" i="6"/>
  <c r="N4" i="6"/>
  <c r="AL129" i="5"/>
  <c r="AF129" i="5"/>
  <c r="Z129" i="5"/>
  <c r="AM108" i="5"/>
  <c r="AL108" i="5"/>
  <c r="AK108" i="5"/>
  <c r="AG108" i="5"/>
  <c r="AF108" i="5"/>
  <c r="AE108" i="5"/>
  <c r="AA108" i="5"/>
  <c r="Z108" i="5"/>
  <c r="Y108" i="5"/>
  <c r="M108" i="5"/>
  <c r="L108" i="5"/>
  <c r="F108" i="5"/>
  <c r="E108" i="5"/>
  <c r="T107" i="5"/>
  <c r="T108" i="5" s="1"/>
  <c r="S107" i="5"/>
  <c r="S108" i="5" s="1"/>
  <c r="R107" i="5"/>
  <c r="R108" i="5" s="1"/>
  <c r="T105" i="5"/>
  <c r="S105" i="5"/>
  <c r="R105" i="5"/>
  <c r="AM104" i="5"/>
  <c r="AL104" i="5"/>
  <c r="AK104" i="5"/>
  <c r="AG104" i="5"/>
  <c r="AF104" i="5"/>
  <c r="AE104" i="5"/>
  <c r="AA104" i="5"/>
  <c r="Z104" i="5"/>
  <c r="Y104" i="5"/>
  <c r="M104" i="5"/>
  <c r="L104" i="5"/>
  <c r="F104" i="5"/>
  <c r="E104" i="5"/>
  <c r="T103" i="5"/>
  <c r="T104" i="5" s="1"/>
  <c r="S103" i="5"/>
  <c r="S99" i="5" s="1"/>
  <c r="S100" i="5" s="1"/>
  <c r="R103" i="5"/>
  <c r="AM101" i="5"/>
  <c r="AM102" i="5" s="1"/>
  <c r="AL101" i="5"/>
  <c r="AL102" i="5" s="1"/>
  <c r="AK101" i="5"/>
  <c r="AK102" i="5" s="1"/>
  <c r="AG101" i="5"/>
  <c r="AG102" i="5" s="1"/>
  <c r="AF101" i="5"/>
  <c r="AF102" i="5" s="1"/>
  <c r="AE101" i="5"/>
  <c r="AE102" i="5" s="1"/>
  <c r="AA101" i="5"/>
  <c r="AA102" i="5" s="1"/>
  <c r="Z101" i="5"/>
  <c r="Z102" i="5" s="1"/>
  <c r="Y101" i="5"/>
  <c r="Y102" i="5" s="1"/>
  <c r="M101" i="5"/>
  <c r="M102" i="5" s="1"/>
  <c r="L101" i="5"/>
  <c r="L102" i="5" s="1"/>
  <c r="F101" i="5"/>
  <c r="F102" i="5" s="1"/>
  <c r="E101" i="5"/>
  <c r="E102" i="5" s="1"/>
  <c r="AM99" i="5"/>
  <c r="AM100" i="5" s="1"/>
  <c r="AL99" i="5"/>
  <c r="AL100" i="5" s="1"/>
  <c r="AK99" i="5"/>
  <c r="AK100" i="5" s="1"/>
  <c r="AG99" i="5"/>
  <c r="AG100" i="5" s="1"/>
  <c r="AF99" i="5"/>
  <c r="AF100" i="5" s="1"/>
  <c r="AE99" i="5"/>
  <c r="AE100" i="5" s="1"/>
  <c r="AA99" i="5"/>
  <c r="AA100" i="5" s="1"/>
  <c r="Z99" i="5"/>
  <c r="Z100" i="5" s="1"/>
  <c r="Y99" i="5"/>
  <c r="Y100" i="5" s="1"/>
  <c r="M99" i="5"/>
  <c r="M100" i="5" s="1"/>
  <c r="L99" i="5"/>
  <c r="L100" i="5" s="1"/>
  <c r="F99" i="5"/>
  <c r="F100" i="5" s="1"/>
  <c r="E99" i="5"/>
  <c r="E100" i="5" s="1"/>
  <c r="AL96" i="5"/>
  <c r="AK96" i="5"/>
  <c r="AF96" i="5"/>
  <c r="AE96" i="5"/>
  <c r="Z96" i="5"/>
  <c r="Y96" i="5"/>
  <c r="M96" i="5"/>
  <c r="L96" i="5"/>
  <c r="K96" i="5"/>
  <c r="F96" i="5"/>
  <c r="E96" i="5"/>
  <c r="D96" i="5"/>
  <c r="AM95" i="5"/>
  <c r="T95" i="5" s="1"/>
  <c r="AG95" i="5"/>
  <c r="AG93" i="5" s="1"/>
  <c r="AG94" i="5" s="1"/>
  <c r="AA95" i="5"/>
  <c r="AA91" i="5" s="1"/>
  <c r="AA92" i="5" s="1"/>
  <c r="S95" i="5"/>
  <c r="S96" i="5" s="1"/>
  <c r="R95" i="5"/>
  <c r="R96" i="5" s="1"/>
  <c r="AL93" i="5"/>
  <c r="AL94" i="5" s="1"/>
  <c r="AK93" i="5"/>
  <c r="AK94" i="5" s="1"/>
  <c r="AF93" i="5"/>
  <c r="AF94" i="5" s="1"/>
  <c r="AE93" i="5"/>
  <c r="AE94" i="5" s="1"/>
  <c r="Z93" i="5"/>
  <c r="Z94" i="5" s="1"/>
  <c r="Y93" i="5"/>
  <c r="Y94" i="5" s="1"/>
  <c r="M93" i="5"/>
  <c r="M94" i="5" s="1"/>
  <c r="L93" i="5"/>
  <c r="L94" i="5" s="1"/>
  <c r="K93" i="5"/>
  <c r="K94" i="5" s="1"/>
  <c r="F93" i="5"/>
  <c r="F94" i="5" s="1"/>
  <c r="E93" i="5"/>
  <c r="E94" i="5" s="1"/>
  <c r="D93" i="5"/>
  <c r="D94" i="5" s="1"/>
  <c r="AL91" i="5"/>
  <c r="AL92" i="5" s="1"/>
  <c r="AK91" i="5"/>
  <c r="AK92" i="5" s="1"/>
  <c r="AF91" i="5"/>
  <c r="AF92" i="5" s="1"/>
  <c r="AE91" i="5"/>
  <c r="AE92" i="5" s="1"/>
  <c r="Z91" i="5"/>
  <c r="Z92" i="5" s="1"/>
  <c r="Y91" i="5"/>
  <c r="Y92" i="5" s="1"/>
  <c r="M91" i="5"/>
  <c r="M92" i="5" s="1"/>
  <c r="L91" i="5"/>
  <c r="L92" i="5" s="1"/>
  <c r="K91" i="5"/>
  <c r="K92" i="5" s="1"/>
  <c r="F91" i="5"/>
  <c r="F92" i="5" s="1"/>
  <c r="E91" i="5"/>
  <c r="E92" i="5" s="1"/>
  <c r="D91" i="5"/>
  <c r="D92" i="5" s="1"/>
  <c r="T89" i="5"/>
  <c r="S89" i="5"/>
  <c r="R89" i="5"/>
  <c r="Q89" i="5"/>
  <c r="T88" i="5"/>
  <c r="T84" i="5" s="1"/>
  <c r="T85" i="5" s="1"/>
  <c r="S88" i="5"/>
  <c r="S87" i="5" s="1"/>
  <c r="R88" i="5"/>
  <c r="R87" i="5" s="1"/>
  <c r="Q88" i="5"/>
  <c r="Q87" i="5" s="1"/>
  <c r="AM87" i="5"/>
  <c r="AL87" i="5"/>
  <c r="AK87" i="5"/>
  <c r="AJ87" i="5"/>
  <c r="AG87" i="5"/>
  <c r="AF87" i="5"/>
  <c r="AE87" i="5"/>
  <c r="AD87" i="5"/>
  <c r="AA87" i="5"/>
  <c r="Z87" i="5"/>
  <c r="Y87" i="5"/>
  <c r="X87" i="5"/>
  <c r="M87" i="5"/>
  <c r="L87" i="5"/>
  <c r="K87" i="5"/>
  <c r="J87" i="5"/>
  <c r="F87" i="5"/>
  <c r="E87" i="5"/>
  <c r="D87" i="5"/>
  <c r="C87" i="5"/>
  <c r="AM86" i="5"/>
  <c r="AL86" i="5"/>
  <c r="AK86" i="5"/>
  <c r="AJ86" i="5"/>
  <c r="AG86" i="5"/>
  <c r="AF86" i="5"/>
  <c r="AE86" i="5"/>
  <c r="AD86" i="5"/>
  <c r="AA86" i="5"/>
  <c r="Z86" i="5"/>
  <c r="Y86" i="5"/>
  <c r="X86" i="5"/>
  <c r="M86" i="5"/>
  <c r="L86" i="5"/>
  <c r="K86" i="5"/>
  <c r="J86" i="5"/>
  <c r="F86" i="5"/>
  <c r="E86" i="5"/>
  <c r="D86" i="5"/>
  <c r="C86" i="5"/>
  <c r="AM84" i="5"/>
  <c r="AM85" i="5" s="1"/>
  <c r="AL84" i="5"/>
  <c r="AL85" i="5" s="1"/>
  <c r="AK84" i="5"/>
  <c r="AK85" i="5" s="1"/>
  <c r="AJ84" i="5"/>
  <c r="AJ85" i="5" s="1"/>
  <c r="AG84" i="5"/>
  <c r="AG85" i="5" s="1"/>
  <c r="AF84" i="5"/>
  <c r="AF85" i="5" s="1"/>
  <c r="AE84" i="5"/>
  <c r="AE85" i="5" s="1"/>
  <c r="AD84" i="5"/>
  <c r="AD85" i="5" s="1"/>
  <c r="AA84" i="5"/>
  <c r="AA85" i="5" s="1"/>
  <c r="Z84" i="5"/>
  <c r="Z85" i="5" s="1"/>
  <c r="Y84" i="5"/>
  <c r="Y85" i="5" s="1"/>
  <c r="X84" i="5"/>
  <c r="X85" i="5" s="1"/>
  <c r="M84" i="5"/>
  <c r="M85" i="5" s="1"/>
  <c r="L84" i="5"/>
  <c r="L85" i="5" s="1"/>
  <c r="K84" i="5"/>
  <c r="K85" i="5" s="1"/>
  <c r="J84" i="5"/>
  <c r="J85" i="5" s="1"/>
  <c r="F84" i="5"/>
  <c r="F85" i="5" s="1"/>
  <c r="E84" i="5"/>
  <c r="E85" i="5" s="1"/>
  <c r="D84" i="5"/>
  <c r="D85" i="5" s="1"/>
  <c r="C84" i="5"/>
  <c r="C85" i="5" s="1"/>
  <c r="AL81" i="5"/>
  <c r="AL82" i="5" s="1"/>
  <c r="AK81" i="5"/>
  <c r="AK82" i="5" s="1"/>
  <c r="AG81" i="5"/>
  <c r="AG82" i="5" s="1"/>
  <c r="AF81" i="5"/>
  <c r="AF82" i="5" s="1"/>
  <c r="AE81" i="5"/>
  <c r="AE82" i="5" s="1"/>
  <c r="AA81" i="5"/>
  <c r="AA82" i="5" s="1"/>
  <c r="Z81" i="5"/>
  <c r="Z82" i="5" s="1"/>
  <c r="Y81" i="5"/>
  <c r="Y82" i="5" s="1"/>
  <c r="M81" i="5"/>
  <c r="M82" i="5" s="1"/>
  <c r="L81" i="5"/>
  <c r="L82" i="5" s="1"/>
  <c r="K81" i="5"/>
  <c r="K82" i="5" s="1"/>
  <c r="F81" i="5"/>
  <c r="F82" i="5" s="1"/>
  <c r="E81" i="5"/>
  <c r="E82" i="5" s="1"/>
  <c r="D81" i="5"/>
  <c r="D82" i="5" s="1"/>
  <c r="AL80" i="5"/>
  <c r="AK80" i="5"/>
  <c r="AG80" i="5"/>
  <c r="AF80" i="5"/>
  <c r="AE80" i="5"/>
  <c r="AA80" i="5"/>
  <c r="Z80" i="5"/>
  <c r="Y80" i="5"/>
  <c r="M80" i="5"/>
  <c r="L80" i="5"/>
  <c r="K80" i="5"/>
  <c r="F80" i="5"/>
  <c r="E80" i="5"/>
  <c r="D80" i="5"/>
  <c r="AM79" i="5"/>
  <c r="AM80" i="5" s="1"/>
  <c r="S79" i="5"/>
  <c r="S81" i="5" s="1"/>
  <c r="S82" i="5" s="1"/>
  <c r="R79" i="5"/>
  <c r="R81" i="5" s="1"/>
  <c r="R82" i="5" s="1"/>
  <c r="AL77" i="5"/>
  <c r="AL76" i="5" s="1"/>
  <c r="AK77" i="5"/>
  <c r="AK76" i="5" s="1"/>
  <c r="AG77" i="5"/>
  <c r="AG76" i="5" s="1"/>
  <c r="AF77" i="5"/>
  <c r="AF76" i="5" s="1"/>
  <c r="AE77" i="5"/>
  <c r="AE76" i="5" s="1"/>
  <c r="AA77" i="5"/>
  <c r="AA76" i="5" s="1"/>
  <c r="Z77" i="5"/>
  <c r="Z76" i="5" s="1"/>
  <c r="Y77" i="5"/>
  <c r="Y76" i="5" s="1"/>
  <c r="M77" i="5"/>
  <c r="M76" i="5" s="1"/>
  <c r="L77" i="5"/>
  <c r="L76" i="5" s="1"/>
  <c r="K77" i="5"/>
  <c r="K76" i="5" s="1"/>
  <c r="F77" i="5"/>
  <c r="F76" i="5" s="1"/>
  <c r="E77" i="5"/>
  <c r="E76" i="5" s="1"/>
  <c r="D77" i="5"/>
  <c r="D76" i="5" s="1"/>
  <c r="AL74" i="5"/>
  <c r="AK74" i="5"/>
  <c r="AG74" i="5"/>
  <c r="AG66" i="5" s="1"/>
  <c r="AF74" i="5"/>
  <c r="AF75" i="5" s="1"/>
  <c r="AE74" i="5"/>
  <c r="AE75" i="5" s="1"/>
  <c r="AA74" i="5"/>
  <c r="AA75" i="5" s="1"/>
  <c r="Z74" i="5"/>
  <c r="Z75" i="5" s="1"/>
  <c r="Y74" i="5"/>
  <c r="Y75" i="5" s="1"/>
  <c r="M74" i="5"/>
  <c r="L74" i="5"/>
  <c r="K74" i="5"/>
  <c r="F74" i="5"/>
  <c r="F75" i="5" s="1"/>
  <c r="E74" i="5"/>
  <c r="E66" i="5" s="1"/>
  <c r="D74" i="5"/>
  <c r="D66" i="5" s="1"/>
  <c r="AL72" i="5"/>
  <c r="AL73" i="5" s="1"/>
  <c r="AK72" i="5"/>
  <c r="AK73" i="5" s="1"/>
  <c r="AG72" i="5"/>
  <c r="AG73" i="5" s="1"/>
  <c r="AF72" i="5"/>
  <c r="AF73" i="5" s="1"/>
  <c r="AE72" i="5"/>
  <c r="AE73" i="5" s="1"/>
  <c r="AA72" i="5"/>
  <c r="AA73" i="5" s="1"/>
  <c r="Z72" i="5"/>
  <c r="Z73" i="5" s="1"/>
  <c r="Y72" i="5"/>
  <c r="Y73" i="5" s="1"/>
  <c r="M72" i="5"/>
  <c r="M73" i="5" s="1"/>
  <c r="L72" i="5"/>
  <c r="L73" i="5" s="1"/>
  <c r="K72" i="5"/>
  <c r="K73" i="5" s="1"/>
  <c r="F72" i="5"/>
  <c r="F73" i="5" s="1"/>
  <c r="E72" i="5"/>
  <c r="E73" i="5" s="1"/>
  <c r="D72" i="5"/>
  <c r="D73" i="5" s="1"/>
  <c r="AL71" i="5"/>
  <c r="AK71" i="5"/>
  <c r="AG71" i="5"/>
  <c r="AF71" i="5"/>
  <c r="AE71" i="5"/>
  <c r="AA71" i="5"/>
  <c r="Z71" i="5"/>
  <c r="Y71" i="5"/>
  <c r="M71" i="5"/>
  <c r="L71" i="5"/>
  <c r="K71" i="5"/>
  <c r="F71" i="5"/>
  <c r="E71" i="5"/>
  <c r="D71" i="5"/>
  <c r="AM70" i="5"/>
  <c r="AM71" i="5" s="1"/>
  <c r="S70" i="5"/>
  <c r="R70" i="5"/>
  <c r="AL63" i="5"/>
  <c r="AK63" i="5"/>
  <c r="AG63" i="5"/>
  <c r="AF63" i="5"/>
  <c r="AE63" i="5"/>
  <c r="AA63" i="5"/>
  <c r="Z63" i="5"/>
  <c r="Y63" i="5"/>
  <c r="M63" i="5"/>
  <c r="L63" i="5"/>
  <c r="K63" i="5"/>
  <c r="F63" i="5"/>
  <c r="E63" i="5"/>
  <c r="D63" i="5"/>
  <c r="AM62" i="5"/>
  <c r="AM57" i="5" s="1"/>
  <c r="AM58" i="5" s="1"/>
  <c r="AM59" i="5" s="1"/>
  <c r="S62" i="5"/>
  <c r="S57" i="5" s="1"/>
  <c r="R62" i="5"/>
  <c r="R63" i="5" s="1"/>
  <c r="AL60" i="5"/>
  <c r="AK60" i="5"/>
  <c r="AG60" i="5"/>
  <c r="AF60" i="5"/>
  <c r="AE60" i="5"/>
  <c r="AE61" i="5" s="1"/>
  <c r="AA60" i="5"/>
  <c r="Z60" i="5"/>
  <c r="Y60" i="5"/>
  <c r="M60" i="5"/>
  <c r="L60" i="5"/>
  <c r="K60" i="5"/>
  <c r="F60" i="5"/>
  <c r="E60" i="5"/>
  <c r="E61" i="5" s="1"/>
  <c r="D60" i="5"/>
  <c r="AL57" i="5"/>
  <c r="AL58" i="5" s="1"/>
  <c r="AK57" i="5"/>
  <c r="AK68" i="5" s="1"/>
  <c r="AG57" i="5"/>
  <c r="AG68" i="5" s="1"/>
  <c r="AF57" i="5"/>
  <c r="AF58" i="5" s="1"/>
  <c r="AE57" i="5"/>
  <c r="AE68" i="5" s="1"/>
  <c r="AA57" i="5"/>
  <c r="AA58" i="5" s="1"/>
  <c r="AA59" i="5" s="1"/>
  <c r="Z57" i="5"/>
  <c r="Y57" i="5"/>
  <c r="Y58" i="5" s="1"/>
  <c r="M57" i="5"/>
  <c r="M68" i="5" s="1"/>
  <c r="L57" i="5"/>
  <c r="K57" i="5"/>
  <c r="F57" i="5"/>
  <c r="F68" i="5" s="1"/>
  <c r="E57" i="5"/>
  <c r="D57" i="5"/>
  <c r="D58" i="5" s="1"/>
  <c r="AL54" i="5"/>
  <c r="AL55" i="5" s="1"/>
  <c r="AK54" i="5"/>
  <c r="AK55" i="5" s="1"/>
  <c r="AG54" i="5"/>
  <c r="AG55" i="5" s="1"/>
  <c r="AF54" i="5"/>
  <c r="AF55" i="5" s="1"/>
  <c r="AE54" i="5"/>
  <c r="AE55" i="5" s="1"/>
  <c r="AA54" i="5"/>
  <c r="AA55" i="5" s="1"/>
  <c r="Z54" i="5"/>
  <c r="Z55" i="5" s="1"/>
  <c r="Y54" i="5"/>
  <c r="Y55" i="5" s="1"/>
  <c r="M54" i="5"/>
  <c r="M55" i="5" s="1"/>
  <c r="L54" i="5"/>
  <c r="L55" i="5" s="1"/>
  <c r="K54" i="5"/>
  <c r="K55" i="5" s="1"/>
  <c r="F54" i="5"/>
  <c r="F55" i="5" s="1"/>
  <c r="E54" i="5"/>
  <c r="E55" i="5" s="1"/>
  <c r="D54" i="5"/>
  <c r="D55" i="5" s="1"/>
  <c r="AL53" i="5"/>
  <c r="AK53" i="5"/>
  <c r="AG53" i="5"/>
  <c r="AF53" i="5"/>
  <c r="AE53" i="5"/>
  <c r="AA53" i="5"/>
  <c r="Z53" i="5"/>
  <c r="Y53" i="5"/>
  <c r="M53" i="5"/>
  <c r="L53" i="5"/>
  <c r="K53" i="5"/>
  <c r="F53" i="5"/>
  <c r="E53" i="5"/>
  <c r="D53" i="5"/>
  <c r="AM52" i="5"/>
  <c r="S52" i="5"/>
  <c r="S53" i="5" s="1"/>
  <c r="R52" i="5"/>
  <c r="R53" i="5" s="1"/>
  <c r="AL50" i="5"/>
  <c r="AL49" i="5" s="1"/>
  <c r="AK50" i="5"/>
  <c r="AK49" i="5" s="1"/>
  <c r="AG50" i="5"/>
  <c r="AG49" i="5" s="1"/>
  <c r="AF50" i="5"/>
  <c r="AF49" i="5" s="1"/>
  <c r="AE50" i="5"/>
  <c r="AE49" i="5" s="1"/>
  <c r="AA50" i="5"/>
  <c r="AA49" i="5" s="1"/>
  <c r="Z50" i="5"/>
  <c r="Z49" i="5" s="1"/>
  <c r="Y50" i="5"/>
  <c r="Y49" i="5" s="1"/>
  <c r="M50" i="5"/>
  <c r="M49" i="5" s="1"/>
  <c r="L50" i="5"/>
  <c r="L49" i="5" s="1"/>
  <c r="K50" i="5"/>
  <c r="K49" i="5" s="1"/>
  <c r="F50" i="5"/>
  <c r="F49" i="5" s="1"/>
  <c r="E50" i="5"/>
  <c r="E49" i="5" s="1"/>
  <c r="D50" i="5"/>
  <c r="D49" i="5" s="1"/>
  <c r="AL47" i="5"/>
  <c r="AL48" i="5" s="1"/>
  <c r="AK47" i="5"/>
  <c r="AK39" i="5" s="1"/>
  <c r="AG47" i="5"/>
  <c r="AG39" i="5" s="1"/>
  <c r="AF47" i="5"/>
  <c r="AF48" i="5" s="1"/>
  <c r="AE47" i="5"/>
  <c r="AA47" i="5"/>
  <c r="AA39" i="5" s="1"/>
  <c r="Z47" i="5"/>
  <c r="Z39" i="5" s="1"/>
  <c r="Y47" i="5"/>
  <c r="M47" i="5"/>
  <c r="L47" i="5"/>
  <c r="K47" i="5"/>
  <c r="K39" i="5" s="1"/>
  <c r="F47" i="5"/>
  <c r="F48" i="5" s="1"/>
  <c r="E47" i="5"/>
  <c r="D47" i="5"/>
  <c r="D48" i="5" s="1"/>
  <c r="AL45" i="5"/>
  <c r="AL46" i="5" s="1"/>
  <c r="AK45" i="5"/>
  <c r="AK46" i="5" s="1"/>
  <c r="AG45" i="5"/>
  <c r="AG46" i="5" s="1"/>
  <c r="AF45" i="5"/>
  <c r="AF46" i="5" s="1"/>
  <c r="AE45" i="5"/>
  <c r="AE46" i="5" s="1"/>
  <c r="AA45" i="5"/>
  <c r="AA46" i="5" s="1"/>
  <c r="Z45" i="5"/>
  <c r="Z46" i="5" s="1"/>
  <c r="Y45" i="5"/>
  <c r="Y46" i="5" s="1"/>
  <c r="M45" i="5"/>
  <c r="M46" i="5" s="1"/>
  <c r="L45" i="5"/>
  <c r="L46" i="5" s="1"/>
  <c r="K45" i="5"/>
  <c r="K46" i="5" s="1"/>
  <c r="F45" i="5"/>
  <c r="F46" i="5" s="1"/>
  <c r="E45" i="5"/>
  <c r="E46" i="5" s="1"/>
  <c r="D45" i="5"/>
  <c r="D46" i="5" s="1"/>
  <c r="AL44" i="5"/>
  <c r="AK44" i="5"/>
  <c r="AG44" i="5"/>
  <c r="AF44" i="5"/>
  <c r="AE44" i="5"/>
  <c r="AE51" i="5" s="1"/>
  <c r="AA44" i="5"/>
  <c r="Z44" i="5"/>
  <c r="Y44" i="5"/>
  <c r="M44" i="5"/>
  <c r="L44" i="5"/>
  <c r="K44" i="5"/>
  <c r="F44" i="5"/>
  <c r="E44" i="5"/>
  <c r="D44" i="5"/>
  <c r="AM43" i="5"/>
  <c r="S43" i="5"/>
  <c r="S44" i="5" s="1"/>
  <c r="R43" i="5"/>
  <c r="AL36" i="5"/>
  <c r="AK36" i="5"/>
  <c r="AG36" i="5"/>
  <c r="AF36" i="5"/>
  <c r="AE36" i="5"/>
  <c r="AA36" i="5"/>
  <c r="Z36" i="5"/>
  <c r="Y36" i="5"/>
  <c r="M36" i="5"/>
  <c r="L36" i="5"/>
  <c r="K36" i="5"/>
  <c r="F36" i="5"/>
  <c r="E36" i="5"/>
  <c r="D36" i="5"/>
  <c r="AM35" i="5"/>
  <c r="AM36" i="5" s="1"/>
  <c r="S35" i="5"/>
  <c r="S30" i="5" s="1"/>
  <c r="R35" i="5"/>
  <c r="AL33" i="5"/>
  <c r="AK33" i="5"/>
  <c r="AG33" i="5"/>
  <c r="AG34" i="5" s="1"/>
  <c r="AF33" i="5"/>
  <c r="AE33" i="5"/>
  <c r="AE34" i="5" s="1"/>
  <c r="AA33" i="5"/>
  <c r="AA34" i="5" s="1"/>
  <c r="Z33" i="5"/>
  <c r="Z34" i="5" s="1"/>
  <c r="Y33" i="5"/>
  <c r="M33" i="5"/>
  <c r="L33" i="5"/>
  <c r="K33" i="5"/>
  <c r="F33" i="5"/>
  <c r="E33" i="5"/>
  <c r="D33" i="5"/>
  <c r="AL30" i="5"/>
  <c r="AK30" i="5"/>
  <c r="AG30" i="5"/>
  <c r="AG31" i="5" s="1"/>
  <c r="AG32" i="5" s="1"/>
  <c r="AF30" i="5"/>
  <c r="AF31" i="5" s="1"/>
  <c r="AE30" i="5"/>
  <c r="AE41" i="5" s="1"/>
  <c r="AA30" i="5"/>
  <c r="AA41" i="5" s="1"/>
  <c r="Z30" i="5"/>
  <c r="Y30" i="5"/>
  <c r="M30" i="5"/>
  <c r="L30" i="5"/>
  <c r="L41" i="5" s="1"/>
  <c r="K30" i="5"/>
  <c r="K31" i="5" s="1"/>
  <c r="F30" i="5"/>
  <c r="F41" i="5" s="1"/>
  <c r="E30" i="5"/>
  <c r="D30" i="5"/>
  <c r="D31" i="5" s="1"/>
  <c r="D32" i="5" s="1"/>
  <c r="AM22" i="5"/>
  <c r="AL22" i="5"/>
  <c r="AK22" i="5"/>
  <c r="AG22" i="5"/>
  <c r="AF22" i="5"/>
  <c r="AE22" i="5"/>
  <c r="AA22" i="5"/>
  <c r="Z22" i="5"/>
  <c r="Y22" i="5"/>
  <c r="M22" i="5"/>
  <c r="L22" i="5"/>
  <c r="K22" i="5"/>
  <c r="F22" i="5"/>
  <c r="E22" i="5"/>
  <c r="D22" i="5"/>
  <c r="AM21" i="5"/>
  <c r="AL21" i="5"/>
  <c r="AK21" i="5"/>
  <c r="AG21" i="5"/>
  <c r="AF21" i="5"/>
  <c r="AE21" i="5"/>
  <c r="AA21" i="5"/>
  <c r="Z21" i="5"/>
  <c r="Y21" i="5"/>
  <c r="M21" i="5"/>
  <c r="L21" i="5"/>
  <c r="K21" i="5"/>
  <c r="F21" i="5"/>
  <c r="E21" i="5"/>
  <c r="D21" i="5"/>
  <c r="T20" i="5"/>
  <c r="S20" i="5"/>
  <c r="S21" i="5" s="1"/>
  <c r="R20" i="5"/>
  <c r="R21" i="5" s="1"/>
  <c r="H20" i="5"/>
  <c r="AM18" i="5"/>
  <c r="AM19" i="5" s="1"/>
  <c r="AL18" i="5"/>
  <c r="AL19" i="5" s="1"/>
  <c r="AK18" i="5"/>
  <c r="AK19" i="5" s="1"/>
  <c r="AG18" i="5"/>
  <c r="AG19" i="5" s="1"/>
  <c r="AF18" i="5"/>
  <c r="AF19" i="5" s="1"/>
  <c r="AE18" i="5"/>
  <c r="AE19" i="5" s="1"/>
  <c r="AA18" i="5"/>
  <c r="AA19" i="5" s="1"/>
  <c r="Z18" i="5"/>
  <c r="Z19" i="5" s="1"/>
  <c r="Y18" i="5"/>
  <c r="Y19" i="5" s="1"/>
  <c r="M18" i="5"/>
  <c r="M19" i="5" s="1"/>
  <c r="L18" i="5"/>
  <c r="L19" i="5" s="1"/>
  <c r="K18" i="5"/>
  <c r="K19" i="5" s="1"/>
  <c r="F18" i="5"/>
  <c r="F19" i="5" s="1"/>
  <c r="E18" i="5"/>
  <c r="E19" i="5" s="1"/>
  <c r="D18" i="5"/>
  <c r="D19" i="5" s="1"/>
  <c r="AM17" i="5"/>
  <c r="AL17" i="5"/>
  <c r="AK17" i="5"/>
  <c r="AG17" i="5"/>
  <c r="AF17" i="5"/>
  <c r="AE17" i="5"/>
  <c r="AA17" i="5"/>
  <c r="Z17" i="5"/>
  <c r="Y17" i="5"/>
  <c r="M17" i="5"/>
  <c r="L17" i="5"/>
  <c r="K17" i="5"/>
  <c r="F17" i="5"/>
  <c r="E17" i="5"/>
  <c r="D17" i="5"/>
  <c r="T16" i="5"/>
  <c r="T18" i="5" s="1"/>
  <c r="T19" i="5" s="1"/>
  <c r="S16" i="5"/>
  <c r="S18" i="5" s="1"/>
  <c r="S19" i="5" s="1"/>
  <c r="R16" i="5"/>
  <c r="R17" i="5" s="1"/>
  <c r="H16" i="5"/>
  <c r="AM14" i="5"/>
  <c r="AL14" i="5"/>
  <c r="AK14" i="5"/>
  <c r="AK15" i="5" s="1"/>
  <c r="AG14" i="5"/>
  <c r="AG15" i="5" s="1"/>
  <c r="AF14" i="5"/>
  <c r="AF15" i="5" s="1"/>
  <c r="AE14" i="5"/>
  <c r="AE15" i="5" s="1"/>
  <c r="AA14" i="5"/>
  <c r="AA15" i="5" s="1"/>
  <c r="Z14" i="5"/>
  <c r="Z25" i="5" s="1"/>
  <c r="Y14" i="5"/>
  <c r="Y25" i="5" s="1"/>
  <c r="M14" i="5"/>
  <c r="M25" i="5" s="1"/>
  <c r="L14" i="5"/>
  <c r="K14" i="5"/>
  <c r="F14" i="5"/>
  <c r="E14" i="5"/>
  <c r="D14" i="5"/>
  <c r="AM12" i="5"/>
  <c r="AM13" i="5" s="1"/>
  <c r="AL12" i="5"/>
  <c r="AK12" i="5"/>
  <c r="AK13" i="5" s="1"/>
  <c r="AG12" i="5"/>
  <c r="AG13" i="5" s="1"/>
  <c r="AF12" i="5"/>
  <c r="AF13" i="5" s="1"/>
  <c r="AE12" i="5"/>
  <c r="AE13" i="5" s="1"/>
  <c r="AA12" i="5"/>
  <c r="AA13" i="5" s="1"/>
  <c r="Z12" i="5"/>
  <c r="Y12" i="5"/>
  <c r="Y13" i="5" s="1"/>
  <c r="M12" i="5"/>
  <c r="M13" i="5" s="1"/>
  <c r="L12" i="5"/>
  <c r="L13" i="5" s="1"/>
  <c r="K12" i="5"/>
  <c r="K13" i="5" s="1"/>
  <c r="F12" i="5"/>
  <c r="F13" i="5" s="1"/>
  <c r="E12" i="5"/>
  <c r="E13" i="5" s="1"/>
  <c r="D12" i="5"/>
  <c r="D13" i="5" s="1"/>
  <c r="AM11" i="5"/>
  <c r="AL11" i="5"/>
  <c r="AK11" i="5"/>
  <c r="AG11" i="5"/>
  <c r="AF11" i="5"/>
  <c r="AE11" i="5"/>
  <c r="AA11" i="5"/>
  <c r="Z11" i="5"/>
  <c r="Y11" i="5"/>
  <c r="M11" i="5"/>
  <c r="L11" i="5"/>
  <c r="K11" i="5"/>
  <c r="F11" i="5"/>
  <c r="E11" i="5"/>
  <c r="D11" i="5"/>
  <c r="T10" i="5"/>
  <c r="T12" i="5" s="1"/>
  <c r="T13" i="5" s="1"/>
  <c r="S10" i="5"/>
  <c r="S12" i="5" s="1"/>
  <c r="S13" i="5" s="1"/>
  <c r="R10" i="5"/>
  <c r="H10" i="5"/>
  <c r="AM9" i="5"/>
  <c r="AL9" i="5"/>
  <c r="AK9" i="5"/>
  <c r="AG9" i="5"/>
  <c r="AF9" i="5"/>
  <c r="AE9" i="5"/>
  <c r="AA9" i="5"/>
  <c r="Z9" i="5"/>
  <c r="Y9" i="5"/>
  <c r="R9" i="5"/>
  <c r="M9" i="5"/>
  <c r="L9" i="5"/>
  <c r="K9" i="5"/>
  <c r="F9" i="5"/>
  <c r="E9" i="5"/>
  <c r="D9" i="5"/>
  <c r="T8" i="5"/>
  <c r="T4" i="5" s="1"/>
  <c r="S8" i="5"/>
  <c r="S9" i="5" s="1"/>
  <c r="H8" i="5"/>
  <c r="AM6" i="5"/>
  <c r="AL6" i="5"/>
  <c r="AL7" i="5" s="1"/>
  <c r="AK6" i="5"/>
  <c r="AK7" i="5" s="1"/>
  <c r="AG6" i="5"/>
  <c r="AF6" i="5"/>
  <c r="AE6" i="5"/>
  <c r="AA6" i="5"/>
  <c r="Z6" i="5"/>
  <c r="Z7" i="5" s="1"/>
  <c r="Y6" i="5"/>
  <c r="R6" i="5"/>
  <c r="R7" i="5" s="1"/>
  <c r="M6" i="5"/>
  <c r="M7" i="5" s="1"/>
  <c r="L6" i="5"/>
  <c r="L7" i="5" s="1"/>
  <c r="K6" i="5"/>
  <c r="K7" i="5" s="1"/>
  <c r="F6" i="5"/>
  <c r="F7" i="5" s="1"/>
  <c r="E6" i="5"/>
  <c r="D6" i="5"/>
  <c r="AM4" i="5"/>
  <c r="AL4" i="5"/>
  <c r="AL27" i="5" s="1"/>
  <c r="AK4" i="5"/>
  <c r="AK27" i="5" s="1"/>
  <c r="AG4" i="5"/>
  <c r="AF4" i="5"/>
  <c r="AE4" i="5"/>
  <c r="AA4" i="5"/>
  <c r="Z4" i="5"/>
  <c r="Z27" i="5" s="1"/>
  <c r="Y4" i="5"/>
  <c r="Y5" i="5" s="1"/>
  <c r="R4" i="5"/>
  <c r="R5" i="5" s="1"/>
  <c r="M4" i="5"/>
  <c r="M27" i="5" s="1"/>
  <c r="L4" i="5"/>
  <c r="K4" i="5"/>
  <c r="K27" i="5" s="1"/>
  <c r="F4" i="5"/>
  <c r="F5" i="5" s="1"/>
  <c r="E4" i="5"/>
  <c r="D4" i="5"/>
  <c r="AE328" i="3"/>
  <c r="AD328" i="3"/>
  <c r="AC328" i="3"/>
  <c r="AB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I328" i="3"/>
  <c r="H328" i="3"/>
  <c r="A328" i="3"/>
  <c r="AE327" i="3"/>
  <c r="AD327" i="3"/>
  <c r="AC327" i="3"/>
  <c r="AB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I327" i="3"/>
  <c r="H327" i="3"/>
  <c r="A327" i="3"/>
  <c r="AE326" i="3"/>
  <c r="AD326" i="3"/>
  <c r="AC326" i="3"/>
  <c r="AB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I326" i="3"/>
  <c r="H326" i="3"/>
  <c r="A326" i="3"/>
  <c r="AE325" i="3"/>
  <c r="AD325" i="3"/>
  <c r="AC325" i="3"/>
  <c r="AB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I325" i="3"/>
  <c r="H325" i="3"/>
  <c r="A325" i="3"/>
  <c r="AG324" i="3"/>
  <c r="AE324" i="3"/>
  <c r="AD324" i="3"/>
  <c r="AC324" i="3"/>
  <c r="AB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I324" i="3"/>
  <c r="H324" i="3"/>
  <c r="A324" i="3"/>
  <c r="AE323" i="3"/>
  <c r="AD323" i="3"/>
  <c r="AC323" i="3"/>
  <c r="AB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I323" i="3"/>
  <c r="H323" i="3"/>
  <c r="A323" i="3"/>
  <c r="AG322" i="3"/>
  <c r="AE322" i="3"/>
  <c r="AD322" i="3"/>
  <c r="AC322" i="3"/>
  <c r="AB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I322" i="3"/>
  <c r="H322" i="3"/>
  <c r="A322" i="3"/>
  <c r="AE321" i="3"/>
  <c r="AD321" i="3"/>
  <c r="AC321" i="3"/>
  <c r="AB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I321" i="3"/>
  <c r="H321" i="3"/>
  <c r="A321" i="3"/>
  <c r="AE320" i="3"/>
  <c r="AD320" i="3"/>
  <c r="AC320" i="3"/>
  <c r="AB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I320" i="3"/>
  <c r="H320" i="3"/>
  <c r="A320" i="3"/>
  <c r="AE319" i="3"/>
  <c r="AD319" i="3"/>
  <c r="AC319" i="3"/>
  <c r="AB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I319" i="3"/>
  <c r="H319" i="3"/>
  <c r="A319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I318" i="3"/>
  <c r="H318" i="3"/>
  <c r="A318" i="3"/>
  <c r="AE317" i="3"/>
  <c r="AD317" i="3"/>
  <c r="AC317" i="3"/>
  <c r="AB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I317" i="3"/>
  <c r="H317" i="3"/>
  <c r="A317" i="3"/>
  <c r="AE316" i="3"/>
  <c r="AD316" i="3"/>
  <c r="AC316" i="3"/>
  <c r="AB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I316" i="3"/>
  <c r="H316" i="3"/>
  <c r="A316" i="3"/>
  <c r="AE315" i="3"/>
  <c r="AD315" i="3"/>
  <c r="AC315" i="3"/>
  <c r="AB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I315" i="3"/>
  <c r="H315" i="3"/>
  <c r="A315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I314" i="3"/>
  <c r="H314" i="3"/>
  <c r="A314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I313" i="3"/>
  <c r="H313" i="3"/>
  <c r="A313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I312" i="3"/>
  <c r="H312" i="3"/>
  <c r="A312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I311" i="3"/>
  <c r="H311" i="3"/>
  <c r="A311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I310" i="3"/>
  <c r="H310" i="3"/>
  <c r="A310" i="3"/>
  <c r="AE309" i="3"/>
  <c r="AD309" i="3"/>
  <c r="AC309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I309" i="3"/>
  <c r="H309" i="3"/>
  <c r="A309" i="3"/>
  <c r="AE308" i="3"/>
  <c r="AD308" i="3"/>
  <c r="AC308" i="3"/>
  <c r="AB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I308" i="3"/>
  <c r="H308" i="3"/>
  <c r="A308" i="3"/>
  <c r="AE307" i="3"/>
  <c r="AD307" i="3"/>
  <c r="AC307" i="3"/>
  <c r="AB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I307" i="3"/>
  <c r="H307" i="3"/>
  <c r="A307" i="3"/>
  <c r="AE306" i="3"/>
  <c r="AD306" i="3"/>
  <c r="AC306" i="3"/>
  <c r="AB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I306" i="3"/>
  <c r="H306" i="3"/>
  <c r="A306" i="3"/>
  <c r="AE305" i="3"/>
  <c r="AD305" i="3"/>
  <c r="AC305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H305" i="3"/>
  <c r="A305" i="3"/>
  <c r="AE304" i="3"/>
  <c r="AD304" i="3"/>
  <c r="AC304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H304" i="3"/>
  <c r="A304" i="3"/>
  <c r="AE303" i="3"/>
  <c r="AD303" i="3"/>
  <c r="AC303" i="3"/>
  <c r="AB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I303" i="3"/>
  <c r="H303" i="3"/>
  <c r="A303" i="3"/>
  <c r="AE302" i="3"/>
  <c r="AD302" i="3"/>
  <c r="AC302" i="3"/>
  <c r="AB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I302" i="3"/>
  <c r="H302" i="3"/>
  <c r="A302" i="3"/>
  <c r="AE301" i="3"/>
  <c r="AD301" i="3"/>
  <c r="AC301" i="3"/>
  <c r="AB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I301" i="3"/>
  <c r="H301" i="3"/>
  <c r="A301" i="3"/>
  <c r="AE300" i="3"/>
  <c r="AD300" i="3"/>
  <c r="AC300" i="3"/>
  <c r="AB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I300" i="3"/>
  <c r="H300" i="3"/>
  <c r="A300" i="3"/>
  <c r="AE299" i="3"/>
  <c r="AD299" i="3"/>
  <c r="AC299" i="3"/>
  <c r="AB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I299" i="3"/>
  <c r="H299" i="3"/>
  <c r="A299" i="3"/>
  <c r="AG298" i="3"/>
  <c r="AE298" i="3"/>
  <c r="AD298" i="3"/>
  <c r="AC298" i="3"/>
  <c r="AB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A298" i="3"/>
  <c r="AE297" i="3"/>
  <c r="AD297" i="3"/>
  <c r="AC297" i="3"/>
  <c r="AB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H297" i="3"/>
  <c r="A297" i="3"/>
  <c r="AE296" i="3"/>
  <c r="AD296" i="3"/>
  <c r="AC296" i="3"/>
  <c r="AB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A296" i="3"/>
  <c r="AE295" i="3"/>
  <c r="AD295" i="3"/>
  <c r="AC295" i="3"/>
  <c r="AB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I295" i="3"/>
  <c r="H295" i="3"/>
  <c r="A295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A294" i="3"/>
  <c r="AE293" i="3"/>
  <c r="AD293" i="3"/>
  <c r="AC293" i="3"/>
  <c r="AB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I293" i="3"/>
  <c r="H293" i="3"/>
  <c r="A293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I292" i="3"/>
  <c r="H292" i="3"/>
  <c r="A292" i="3"/>
  <c r="AE291" i="3"/>
  <c r="AD291" i="3"/>
  <c r="AC291" i="3"/>
  <c r="AB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H291" i="3"/>
  <c r="A291" i="3"/>
  <c r="AE290" i="3"/>
  <c r="AD290" i="3"/>
  <c r="AC290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I290" i="3"/>
  <c r="H290" i="3"/>
  <c r="A290" i="3"/>
  <c r="AE289" i="3"/>
  <c r="AD289" i="3"/>
  <c r="AC289" i="3"/>
  <c r="AB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I289" i="3"/>
  <c r="H289" i="3"/>
  <c r="A289" i="3"/>
  <c r="AE288" i="3"/>
  <c r="AD288" i="3"/>
  <c r="AC288" i="3"/>
  <c r="AB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I288" i="3"/>
  <c r="H288" i="3"/>
  <c r="A288" i="3"/>
  <c r="AE287" i="3"/>
  <c r="AD287" i="3"/>
  <c r="AC287" i="3"/>
  <c r="AB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I287" i="3"/>
  <c r="H287" i="3"/>
  <c r="A287" i="3"/>
  <c r="AE286" i="3"/>
  <c r="AD286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A286" i="3"/>
  <c r="AE285" i="3"/>
  <c r="AD285" i="3"/>
  <c r="AC285" i="3"/>
  <c r="AB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A285" i="3"/>
  <c r="AE284" i="3"/>
  <c r="AD284" i="3"/>
  <c r="AC284" i="3"/>
  <c r="AB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A284" i="3"/>
  <c r="AE283" i="3"/>
  <c r="AD283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A283" i="3"/>
  <c r="AE282" i="3"/>
  <c r="AD282" i="3"/>
  <c r="AC282" i="3"/>
  <c r="AB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A282" i="3"/>
  <c r="AE281" i="3"/>
  <c r="AD281" i="3"/>
  <c r="AC281" i="3"/>
  <c r="AB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A281" i="3"/>
  <c r="AE280" i="3"/>
  <c r="AD280" i="3"/>
  <c r="AC280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A280" i="3"/>
  <c r="AE279" i="3"/>
  <c r="AD279" i="3"/>
  <c r="AC279" i="3"/>
  <c r="AB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A279" i="3"/>
  <c r="AE278" i="3"/>
  <c r="AD278" i="3"/>
  <c r="AC278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A278" i="3"/>
  <c r="AE277" i="3"/>
  <c r="AD277" i="3"/>
  <c r="AC277" i="3"/>
  <c r="AB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A277" i="3"/>
  <c r="AE276" i="3"/>
  <c r="AD276" i="3"/>
  <c r="AC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A276" i="3"/>
  <c r="AE275" i="3"/>
  <c r="AD275" i="3"/>
  <c r="AC275" i="3"/>
  <c r="AB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A275" i="3"/>
  <c r="AE274" i="3"/>
  <c r="AD274" i="3"/>
  <c r="AC274" i="3"/>
  <c r="AB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A274" i="3"/>
  <c r="AE273" i="3"/>
  <c r="AD273" i="3"/>
  <c r="AC273" i="3"/>
  <c r="AB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H273" i="3"/>
  <c r="A273" i="3"/>
  <c r="AE272" i="3"/>
  <c r="AD272" i="3"/>
  <c r="AC272" i="3"/>
  <c r="AB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A272" i="3"/>
  <c r="AE271" i="3"/>
  <c r="AD271" i="3"/>
  <c r="AC271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A271" i="3"/>
  <c r="AE270" i="3"/>
  <c r="AD270" i="3"/>
  <c r="AC270" i="3"/>
  <c r="AB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A270" i="3"/>
  <c r="AE269" i="3"/>
  <c r="AD269" i="3"/>
  <c r="AC269" i="3"/>
  <c r="AB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A269" i="3"/>
  <c r="AE268" i="3"/>
  <c r="AD268" i="3"/>
  <c r="AC268" i="3"/>
  <c r="AB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A268" i="3"/>
  <c r="AE267" i="3"/>
  <c r="AD267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A267" i="3"/>
  <c r="AG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A266" i="3"/>
  <c r="AG265" i="3"/>
  <c r="AE265" i="3"/>
  <c r="AD265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A265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A264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A263" i="3"/>
  <c r="AG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A262" i="3"/>
  <c r="AG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A261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A260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A259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A258" i="3"/>
  <c r="AG257" i="3"/>
  <c r="AE257" i="3"/>
  <c r="AD257" i="3"/>
  <c r="AC257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A257" i="3"/>
  <c r="AG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A256" i="3"/>
  <c r="AE255" i="3"/>
  <c r="AD255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A255" i="3"/>
  <c r="AE254" i="3"/>
  <c r="AD254" i="3"/>
  <c r="AC254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A254" i="3"/>
  <c r="AG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A253" i="3"/>
  <c r="AE252" i="3"/>
  <c r="AD252" i="3"/>
  <c r="AC252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A252" i="3"/>
  <c r="AE251" i="3"/>
  <c r="AD251" i="3"/>
  <c r="AC251" i="3"/>
  <c r="AB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A251" i="3"/>
  <c r="AE250" i="3"/>
  <c r="AD250" i="3"/>
  <c r="AC250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A250" i="3"/>
  <c r="AE249" i="3"/>
  <c r="AD249" i="3"/>
  <c r="AC249" i="3"/>
  <c r="AB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H249" i="3"/>
  <c r="A249" i="3"/>
  <c r="AE248" i="3"/>
  <c r="AD248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A248" i="3"/>
  <c r="AE247" i="3"/>
  <c r="AD247" i="3"/>
  <c r="AC247" i="3"/>
  <c r="AB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A247" i="3"/>
  <c r="AE246" i="3"/>
  <c r="AD246" i="3"/>
  <c r="AC246" i="3"/>
  <c r="AB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A246" i="3"/>
  <c r="AE245" i="3"/>
  <c r="AD245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A245" i="3"/>
  <c r="AE244" i="3"/>
  <c r="AD244" i="3"/>
  <c r="AC244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A244" i="3"/>
  <c r="AE243" i="3"/>
  <c r="AD243" i="3"/>
  <c r="AC243" i="3"/>
  <c r="AB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A243" i="3"/>
  <c r="AG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A242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A241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A240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A239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A238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A237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A236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A235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A234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A233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A232" i="3"/>
  <c r="AE231" i="3"/>
  <c r="AD231" i="3"/>
  <c r="AC231" i="3"/>
  <c r="AB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H231" i="3"/>
  <c r="A231" i="3"/>
  <c r="AE230" i="3"/>
  <c r="AD230" i="3"/>
  <c r="AC230" i="3"/>
  <c r="AB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A230" i="3"/>
  <c r="AE229" i="3"/>
  <c r="AD229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A229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A228" i="3"/>
  <c r="AE227" i="3"/>
  <c r="AD227" i="3"/>
  <c r="AC227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A227" i="3"/>
  <c r="AG226" i="3"/>
  <c r="AE226" i="3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A226" i="3"/>
  <c r="AG225" i="3"/>
  <c r="AE225" i="3"/>
  <c r="AD225" i="3"/>
  <c r="AC225" i="3"/>
  <c r="AB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A225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A224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A223" i="3"/>
  <c r="AG222" i="3"/>
  <c r="AE222" i="3"/>
  <c r="AD222" i="3"/>
  <c r="AC222" i="3"/>
  <c r="AB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A222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A221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A220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A219" i="3"/>
  <c r="AG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A218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A217" i="3"/>
  <c r="AG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A216" i="3"/>
  <c r="AG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A215" i="3"/>
  <c r="AG214" i="3"/>
  <c r="AE214" i="3"/>
  <c r="AD214" i="3"/>
  <c r="AC214" i="3"/>
  <c r="AB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A214" i="3"/>
  <c r="AG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A213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A212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A211" i="3"/>
  <c r="AG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A210" i="3"/>
  <c r="AG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A209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A208" i="3"/>
  <c r="AG207" i="3"/>
  <c r="AE207" i="3"/>
  <c r="AD207" i="3"/>
  <c r="AC207" i="3"/>
  <c r="AB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A207" i="3"/>
  <c r="AG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A206" i="3"/>
  <c r="AE205" i="3"/>
  <c r="AD205" i="3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A205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A204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A203" i="3"/>
  <c r="AG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A202" i="3"/>
  <c r="AG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A201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A200" i="3"/>
  <c r="AG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A199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A198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A197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A196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A195" i="3"/>
  <c r="AG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A194" i="3"/>
  <c r="AG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A193" i="3"/>
  <c r="AG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A192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A191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A190" i="3"/>
  <c r="AG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A189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A188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A187" i="3"/>
  <c r="AG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A186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A185" i="3"/>
  <c r="AG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A184" i="3"/>
  <c r="AE183" i="3"/>
  <c r="AD183" i="3"/>
  <c r="AC183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A183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A182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A181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A180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A179" i="3"/>
  <c r="AG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A178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A177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A176" i="3"/>
  <c r="AG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A175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A174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A173" i="3"/>
  <c r="AG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A172" i="3"/>
  <c r="AG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A171" i="3"/>
  <c r="AG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A170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A169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A168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A167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A166" i="3"/>
  <c r="AG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A165" i="3"/>
  <c r="AG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A164" i="3"/>
  <c r="AG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A163" i="3"/>
  <c r="AG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A162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A161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A160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A159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A158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A157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A156" i="3"/>
  <c r="AG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A155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A154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A153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A152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A151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A150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A149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A148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A147" i="3"/>
  <c r="AG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A146" i="3"/>
  <c r="AG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A145" i="3"/>
  <c r="AG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A144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A143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A142" i="3"/>
  <c r="AG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A141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A140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A139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A138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A137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A136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A135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A134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A133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A132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A131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A130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A129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A128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A127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A126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A125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A124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A123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A122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A121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A120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A119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A118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A117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A116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A115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A114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A113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A112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A111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A110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A109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A108" i="3"/>
  <c r="AG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A107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A106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A105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A104" i="3"/>
  <c r="AG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A103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A102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A101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A100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A99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A98" i="3"/>
  <c r="AG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A97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A96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A95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A94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A93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A92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A91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A90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A89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A88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A87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A86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A85" i="3"/>
  <c r="AG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A84" i="3"/>
  <c r="AG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A83" i="3"/>
  <c r="AG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A82" i="3"/>
  <c r="AG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A81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A80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A79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A78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A77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A76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A75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A74" i="3"/>
  <c r="AG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A73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A72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A71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A70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A69" i="3"/>
  <c r="AG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A68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A67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A66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A65" i="3"/>
  <c r="AG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A64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A63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A62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A61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A60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A59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A58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A57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A56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A55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A54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A53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A52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A51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A50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A49" i="3"/>
  <c r="AG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A48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A47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A46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A45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A44" i="3"/>
  <c r="AG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A43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A42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A41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A40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A39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A38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A37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A36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A35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A34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A33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A32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A31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A30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A29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A28" i="3"/>
  <c r="AG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A27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A26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A25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A24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A23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A22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A21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A20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A19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A18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A17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A16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A15" i="3"/>
  <c r="AG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A14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A13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A12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A11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A10" i="3"/>
  <c r="AG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A9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A8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A7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A6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A5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A4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A3" i="3"/>
  <c r="AI271" i="2"/>
  <c r="AD271" i="2"/>
  <c r="AC271" i="2"/>
  <c r="AB271" i="2"/>
  <c r="R271" i="2"/>
  <c r="T271" i="2" s="1"/>
  <c r="M271" i="2"/>
  <c r="K271" i="2"/>
  <c r="J271" i="2"/>
  <c r="I271" i="2"/>
  <c r="G271" i="2"/>
  <c r="F271" i="2"/>
  <c r="E271" i="2"/>
  <c r="D271" i="2"/>
  <c r="C271" i="2"/>
  <c r="B271" i="2"/>
  <c r="AH271" i="2" s="1"/>
  <c r="AI270" i="2"/>
  <c r="AD270" i="2"/>
  <c r="AC270" i="2"/>
  <c r="AB270" i="2"/>
  <c r="R270" i="2"/>
  <c r="T270" i="2" s="1"/>
  <c r="M270" i="2"/>
  <c r="K270" i="2"/>
  <c r="J270" i="2"/>
  <c r="I270" i="2"/>
  <c r="G270" i="2"/>
  <c r="F270" i="2"/>
  <c r="E270" i="2"/>
  <c r="D270" i="2"/>
  <c r="C270" i="2"/>
  <c r="B270" i="2"/>
  <c r="AG270" i="2" s="1"/>
  <c r="AI269" i="2"/>
  <c r="AD269" i="2"/>
  <c r="AC269" i="2"/>
  <c r="AB269" i="2"/>
  <c r="R269" i="2"/>
  <c r="T269" i="2" s="1"/>
  <c r="M269" i="2"/>
  <c r="K269" i="2"/>
  <c r="J269" i="2"/>
  <c r="I269" i="2"/>
  <c r="G269" i="2"/>
  <c r="F269" i="2"/>
  <c r="E269" i="2"/>
  <c r="D269" i="2"/>
  <c r="C269" i="2"/>
  <c r="B269" i="2"/>
  <c r="AH269" i="2" s="1"/>
  <c r="AI268" i="2"/>
  <c r="AD268" i="2"/>
  <c r="AC268" i="2"/>
  <c r="AB268" i="2"/>
  <c r="R268" i="2"/>
  <c r="T268" i="2" s="1"/>
  <c r="M268" i="2"/>
  <c r="K268" i="2"/>
  <c r="J268" i="2"/>
  <c r="I268" i="2"/>
  <c r="G268" i="2"/>
  <c r="F268" i="2"/>
  <c r="E268" i="2"/>
  <c r="D268" i="2"/>
  <c r="C268" i="2"/>
  <c r="B268" i="2"/>
  <c r="AH268" i="2" s="1"/>
  <c r="AI267" i="2"/>
  <c r="AD267" i="2"/>
  <c r="AC267" i="2"/>
  <c r="AB267" i="2"/>
  <c r="R267" i="2"/>
  <c r="T267" i="2" s="1"/>
  <c r="M267" i="2"/>
  <c r="K267" i="2"/>
  <c r="J267" i="2"/>
  <c r="I267" i="2"/>
  <c r="G267" i="2"/>
  <c r="F267" i="2"/>
  <c r="E267" i="2"/>
  <c r="D267" i="2"/>
  <c r="C267" i="2"/>
  <c r="B267" i="2"/>
  <c r="AH267" i="2" s="1"/>
  <c r="AD266" i="2"/>
  <c r="AC266" i="2"/>
  <c r="AB266" i="2"/>
  <c r="K266" i="2"/>
  <c r="J266" i="2"/>
  <c r="I266" i="2"/>
  <c r="G266" i="2"/>
  <c r="F266" i="2"/>
  <c r="E266" i="2"/>
  <c r="D266" i="2"/>
  <c r="C266" i="2"/>
  <c r="B266" i="2"/>
  <c r="AD265" i="2"/>
  <c r="AC265" i="2"/>
  <c r="AB265" i="2"/>
  <c r="K265" i="2"/>
  <c r="J265" i="2"/>
  <c r="I265" i="2"/>
  <c r="G265" i="2"/>
  <c r="F265" i="2"/>
  <c r="E265" i="2"/>
  <c r="D265" i="2"/>
  <c r="C265" i="2"/>
  <c r="B265" i="2"/>
  <c r="AD264" i="2"/>
  <c r="AC264" i="2"/>
  <c r="AB264" i="2"/>
  <c r="K264" i="2"/>
  <c r="J264" i="2"/>
  <c r="I264" i="2"/>
  <c r="G264" i="2"/>
  <c r="F264" i="2"/>
  <c r="E264" i="2"/>
  <c r="D264" i="2"/>
  <c r="C264" i="2"/>
  <c r="B264" i="2"/>
  <c r="AD263" i="2"/>
  <c r="AC263" i="2"/>
  <c r="AB263" i="2"/>
  <c r="K263" i="2"/>
  <c r="J263" i="2"/>
  <c r="I263" i="2"/>
  <c r="G263" i="2"/>
  <c r="F263" i="2"/>
  <c r="E263" i="2"/>
  <c r="D263" i="2"/>
  <c r="C263" i="2"/>
  <c r="B263" i="2"/>
  <c r="AD262" i="2"/>
  <c r="AC262" i="2"/>
  <c r="AB262" i="2"/>
  <c r="K262" i="2"/>
  <c r="J262" i="2"/>
  <c r="I262" i="2"/>
  <c r="G262" i="2"/>
  <c r="F262" i="2"/>
  <c r="E262" i="2"/>
  <c r="D262" i="2"/>
  <c r="C262" i="2"/>
  <c r="B262" i="2"/>
  <c r="AD261" i="2"/>
  <c r="AC261" i="2"/>
  <c r="AB261" i="2"/>
  <c r="K261" i="2"/>
  <c r="J261" i="2"/>
  <c r="I261" i="2"/>
  <c r="G261" i="2"/>
  <c r="F261" i="2"/>
  <c r="E261" i="2"/>
  <c r="D261" i="2"/>
  <c r="C261" i="2"/>
  <c r="B261" i="2"/>
  <c r="AD260" i="2"/>
  <c r="AC260" i="2"/>
  <c r="AB260" i="2"/>
  <c r="K260" i="2"/>
  <c r="J260" i="2"/>
  <c r="I260" i="2"/>
  <c r="G260" i="2"/>
  <c r="F260" i="2"/>
  <c r="E260" i="2"/>
  <c r="D260" i="2"/>
  <c r="C260" i="2"/>
  <c r="B260" i="2"/>
  <c r="AD259" i="2"/>
  <c r="AC259" i="2"/>
  <c r="AB259" i="2"/>
  <c r="K259" i="2"/>
  <c r="J259" i="2"/>
  <c r="I259" i="2"/>
  <c r="G259" i="2"/>
  <c r="F259" i="2"/>
  <c r="E259" i="2"/>
  <c r="D259" i="2"/>
  <c r="C259" i="2"/>
  <c r="B259" i="2"/>
  <c r="AD258" i="2"/>
  <c r="AC258" i="2"/>
  <c r="AB258" i="2"/>
  <c r="K258" i="2"/>
  <c r="J258" i="2"/>
  <c r="I258" i="2"/>
  <c r="G258" i="2"/>
  <c r="F258" i="2"/>
  <c r="E258" i="2"/>
  <c r="D258" i="2"/>
  <c r="C258" i="2"/>
  <c r="B258" i="2"/>
  <c r="AD257" i="2"/>
  <c r="AC257" i="2"/>
  <c r="AB257" i="2"/>
  <c r="K257" i="2"/>
  <c r="J257" i="2"/>
  <c r="I257" i="2"/>
  <c r="G257" i="2"/>
  <c r="F257" i="2"/>
  <c r="E257" i="2"/>
  <c r="D257" i="2"/>
  <c r="C257" i="2"/>
  <c r="B257" i="2"/>
  <c r="AD256" i="2"/>
  <c r="AC256" i="2"/>
  <c r="AB256" i="2"/>
  <c r="K256" i="2"/>
  <c r="J256" i="2"/>
  <c r="I256" i="2"/>
  <c r="G256" i="2"/>
  <c r="F256" i="2"/>
  <c r="E256" i="2"/>
  <c r="D256" i="2"/>
  <c r="C256" i="2"/>
  <c r="B256" i="2"/>
  <c r="AD255" i="2"/>
  <c r="AC255" i="2"/>
  <c r="AB255" i="2"/>
  <c r="K255" i="2"/>
  <c r="J255" i="2"/>
  <c r="I255" i="2"/>
  <c r="G255" i="2"/>
  <c r="F255" i="2"/>
  <c r="E255" i="2"/>
  <c r="D255" i="2"/>
  <c r="C255" i="2"/>
  <c r="B255" i="2"/>
  <c r="AD254" i="2"/>
  <c r="AC254" i="2"/>
  <c r="AB254" i="2"/>
  <c r="K254" i="2"/>
  <c r="J254" i="2"/>
  <c r="I254" i="2"/>
  <c r="G254" i="2"/>
  <c r="F254" i="2"/>
  <c r="E254" i="2"/>
  <c r="D254" i="2"/>
  <c r="C254" i="2"/>
  <c r="B254" i="2"/>
  <c r="AD253" i="2"/>
  <c r="AC253" i="2"/>
  <c r="AB253" i="2"/>
  <c r="K253" i="2"/>
  <c r="J253" i="2"/>
  <c r="I253" i="2"/>
  <c r="G253" i="2"/>
  <c r="F253" i="2"/>
  <c r="E253" i="2"/>
  <c r="D253" i="2"/>
  <c r="C253" i="2"/>
  <c r="B253" i="2"/>
  <c r="AD252" i="2"/>
  <c r="AC252" i="2"/>
  <c r="AB252" i="2"/>
  <c r="K252" i="2"/>
  <c r="J252" i="2"/>
  <c r="I252" i="2"/>
  <c r="G252" i="2"/>
  <c r="F252" i="2"/>
  <c r="E252" i="2"/>
  <c r="D252" i="2"/>
  <c r="C252" i="2"/>
  <c r="B252" i="2"/>
  <c r="AD251" i="2"/>
  <c r="AC251" i="2"/>
  <c r="AB251" i="2"/>
  <c r="K251" i="2"/>
  <c r="J251" i="2"/>
  <c r="I251" i="2"/>
  <c r="G251" i="2"/>
  <c r="F251" i="2"/>
  <c r="E251" i="2"/>
  <c r="D251" i="2"/>
  <c r="C251" i="2"/>
  <c r="B251" i="2"/>
  <c r="AD250" i="2"/>
  <c r="AC250" i="2"/>
  <c r="AB250" i="2"/>
  <c r="K250" i="2"/>
  <c r="J250" i="2"/>
  <c r="I250" i="2"/>
  <c r="G250" i="2"/>
  <c r="F250" i="2"/>
  <c r="E250" i="2"/>
  <c r="D250" i="2"/>
  <c r="C250" i="2"/>
  <c r="B250" i="2"/>
  <c r="AD249" i="2"/>
  <c r="AC249" i="2"/>
  <c r="AB249" i="2"/>
  <c r="K249" i="2"/>
  <c r="J249" i="2"/>
  <c r="I249" i="2"/>
  <c r="G249" i="2"/>
  <c r="F249" i="2"/>
  <c r="E249" i="2"/>
  <c r="D249" i="2"/>
  <c r="C249" i="2"/>
  <c r="B249" i="2"/>
  <c r="AD248" i="2"/>
  <c r="AC248" i="2"/>
  <c r="AB248" i="2"/>
  <c r="K248" i="2"/>
  <c r="J248" i="2"/>
  <c r="I248" i="2"/>
  <c r="G248" i="2"/>
  <c r="F248" i="2"/>
  <c r="E248" i="2"/>
  <c r="D248" i="2"/>
  <c r="C248" i="2"/>
  <c r="B248" i="2"/>
  <c r="AD247" i="2"/>
  <c r="AC247" i="2"/>
  <c r="AB247" i="2"/>
  <c r="K247" i="2"/>
  <c r="J247" i="2"/>
  <c r="I247" i="2"/>
  <c r="G247" i="2"/>
  <c r="F247" i="2"/>
  <c r="E247" i="2"/>
  <c r="D247" i="2"/>
  <c r="C247" i="2"/>
  <c r="B247" i="2"/>
  <c r="AD246" i="2"/>
  <c r="AC246" i="2"/>
  <c r="AB246" i="2"/>
  <c r="K246" i="2"/>
  <c r="J246" i="2"/>
  <c r="I246" i="2"/>
  <c r="G246" i="2"/>
  <c r="F246" i="2"/>
  <c r="E246" i="2"/>
  <c r="D246" i="2"/>
  <c r="C246" i="2"/>
  <c r="B246" i="2"/>
  <c r="AD245" i="2"/>
  <c r="AC245" i="2"/>
  <c r="AB245" i="2"/>
  <c r="K245" i="2"/>
  <c r="J245" i="2"/>
  <c r="I245" i="2"/>
  <c r="G245" i="2"/>
  <c r="F245" i="2"/>
  <c r="E245" i="2"/>
  <c r="D245" i="2"/>
  <c r="C245" i="2"/>
  <c r="B245" i="2"/>
  <c r="AD244" i="2"/>
  <c r="AC244" i="2"/>
  <c r="AB244" i="2"/>
  <c r="K244" i="2"/>
  <c r="J244" i="2"/>
  <c r="I244" i="2"/>
  <c r="G244" i="2"/>
  <c r="F244" i="2"/>
  <c r="E244" i="2"/>
  <c r="D244" i="2"/>
  <c r="C244" i="2"/>
  <c r="B244" i="2"/>
  <c r="AD243" i="2"/>
  <c r="AC243" i="2"/>
  <c r="AB243" i="2"/>
  <c r="K243" i="2"/>
  <c r="J243" i="2"/>
  <c r="I243" i="2"/>
  <c r="G243" i="2"/>
  <c r="F243" i="2"/>
  <c r="E243" i="2"/>
  <c r="D243" i="2"/>
  <c r="C243" i="2"/>
  <c r="B243" i="2"/>
  <c r="AD242" i="2"/>
  <c r="AC242" i="2"/>
  <c r="AB242" i="2"/>
  <c r="K242" i="2"/>
  <c r="J242" i="2"/>
  <c r="I242" i="2"/>
  <c r="G242" i="2"/>
  <c r="F242" i="2"/>
  <c r="E242" i="2"/>
  <c r="D242" i="2"/>
  <c r="C242" i="2"/>
  <c r="B242" i="2"/>
  <c r="AD241" i="2"/>
  <c r="AC241" i="2"/>
  <c r="AB241" i="2"/>
  <c r="K241" i="2"/>
  <c r="J241" i="2"/>
  <c r="I241" i="2"/>
  <c r="G241" i="2"/>
  <c r="F241" i="2"/>
  <c r="E241" i="2"/>
  <c r="D241" i="2"/>
  <c r="C241" i="2"/>
  <c r="B241" i="2"/>
  <c r="AD240" i="2"/>
  <c r="AC240" i="2"/>
  <c r="AB240" i="2"/>
  <c r="K240" i="2"/>
  <c r="J240" i="2"/>
  <c r="I240" i="2"/>
  <c r="G240" i="2"/>
  <c r="F240" i="2"/>
  <c r="E240" i="2"/>
  <c r="D240" i="2"/>
  <c r="C240" i="2"/>
  <c r="B240" i="2"/>
  <c r="AD239" i="2"/>
  <c r="AC239" i="2"/>
  <c r="AB239" i="2"/>
  <c r="K239" i="2"/>
  <c r="J239" i="2"/>
  <c r="I239" i="2"/>
  <c r="G239" i="2"/>
  <c r="F239" i="2"/>
  <c r="E239" i="2"/>
  <c r="D239" i="2"/>
  <c r="C239" i="2"/>
  <c r="B239" i="2"/>
  <c r="AD238" i="2"/>
  <c r="AC238" i="2"/>
  <c r="AB238" i="2"/>
  <c r="K238" i="2"/>
  <c r="J238" i="2"/>
  <c r="I238" i="2"/>
  <c r="G238" i="2"/>
  <c r="F238" i="2"/>
  <c r="E238" i="2"/>
  <c r="D238" i="2"/>
  <c r="C238" i="2"/>
  <c r="B238" i="2"/>
  <c r="AD237" i="2"/>
  <c r="AC237" i="2"/>
  <c r="AB237" i="2"/>
  <c r="K237" i="2"/>
  <c r="J237" i="2"/>
  <c r="I237" i="2"/>
  <c r="G237" i="2"/>
  <c r="F237" i="2"/>
  <c r="E237" i="2"/>
  <c r="D237" i="2"/>
  <c r="C237" i="2"/>
  <c r="B237" i="2"/>
  <c r="AD236" i="2"/>
  <c r="AC236" i="2"/>
  <c r="AB236" i="2"/>
  <c r="K236" i="2"/>
  <c r="J236" i="2"/>
  <c r="I236" i="2"/>
  <c r="G236" i="2"/>
  <c r="F236" i="2"/>
  <c r="E236" i="2"/>
  <c r="D236" i="2"/>
  <c r="C236" i="2"/>
  <c r="B236" i="2"/>
  <c r="AD235" i="2"/>
  <c r="AC235" i="2"/>
  <c r="AB235" i="2"/>
  <c r="K235" i="2"/>
  <c r="J235" i="2"/>
  <c r="I235" i="2"/>
  <c r="G235" i="2"/>
  <c r="F235" i="2"/>
  <c r="E235" i="2"/>
  <c r="D235" i="2"/>
  <c r="C235" i="2"/>
  <c r="B235" i="2"/>
  <c r="AD234" i="2"/>
  <c r="AC234" i="2"/>
  <c r="AB234" i="2"/>
  <c r="K234" i="2"/>
  <c r="J234" i="2"/>
  <c r="I234" i="2"/>
  <c r="G234" i="2"/>
  <c r="F234" i="2"/>
  <c r="E234" i="2"/>
  <c r="D234" i="2"/>
  <c r="C234" i="2"/>
  <c r="B234" i="2"/>
  <c r="AD233" i="2"/>
  <c r="AC233" i="2"/>
  <c r="AB233" i="2"/>
  <c r="K233" i="2"/>
  <c r="J233" i="2"/>
  <c r="I233" i="2"/>
  <c r="G233" i="2"/>
  <c r="F233" i="2"/>
  <c r="E233" i="2"/>
  <c r="D233" i="2"/>
  <c r="C233" i="2"/>
  <c r="B233" i="2"/>
  <c r="AD232" i="2"/>
  <c r="AC232" i="2"/>
  <c r="AB232" i="2"/>
  <c r="K232" i="2"/>
  <c r="J232" i="2"/>
  <c r="I232" i="2"/>
  <c r="G232" i="2"/>
  <c r="F232" i="2"/>
  <c r="E232" i="2"/>
  <c r="D232" i="2"/>
  <c r="C232" i="2"/>
  <c r="B232" i="2"/>
  <c r="AD231" i="2"/>
  <c r="AC231" i="2"/>
  <c r="AB231" i="2"/>
  <c r="K231" i="2"/>
  <c r="J231" i="2"/>
  <c r="I231" i="2"/>
  <c r="G231" i="2"/>
  <c r="F231" i="2"/>
  <c r="E231" i="2"/>
  <c r="D231" i="2"/>
  <c r="C231" i="2"/>
  <c r="B231" i="2"/>
  <c r="AD230" i="2"/>
  <c r="AC230" i="2"/>
  <c r="AB230" i="2"/>
  <c r="K230" i="2"/>
  <c r="J230" i="2"/>
  <c r="I230" i="2"/>
  <c r="G230" i="2"/>
  <c r="F230" i="2"/>
  <c r="E230" i="2"/>
  <c r="D230" i="2"/>
  <c r="C230" i="2"/>
  <c r="B230" i="2"/>
  <c r="AD229" i="2"/>
  <c r="AC229" i="2"/>
  <c r="AB229" i="2"/>
  <c r="K229" i="2"/>
  <c r="J229" i="2"/>
  <c r="I229" i="2"/>
  <c r="G229" i="2"/>
  <c r="F229" i="2"/>
  <c r="E229" i="2"/>
  <c r="D229" i="2"/>
  <c r="C229" i="2"/>
  <c r="B229" i="2"/>
  <c r="AD228" i="2"/>
  <c r="AC228" i="2"/>
  <c r="AB228" i="2"/>
  <c r="K228" i="2"/>
  <c r="J228" i="2"/>
  <c r="I228" i="2"/>
  <c r="G228" i="2"/>
  <c r="F228" i="2"/>
  <c r="E228" i="2"/>
  <c r="D228" i="2"/>
  <c r="C228" i="2"/>
  <c r="B228" i="2"/>
  <c r="AD227" i="2"/>
  <c r="AC227" i="2"/>
  <c r="AB227" i="2"/>
  <c r="K227" i="2"/>
  <c r="J227" i="2"/>
  <c r="I227" i="2"/>
  <c r="G227" i="2"/>
  <c r="F227" i="2"/>
  <c r="E227" i="2"/>
  <c r="D227" i="2"/>
  <c r="C227" i="2"/>
  <c r="B227" i="2"/>
  <c r="AD226" i="2"/>
  <c r="AC226" i="2"/>
  <c r="AB226" i="2"/>
  <c r="K226" i="2"/>
  <c r="J226" i="2"/>
  <c r="I226" i="2"/>
  <c r="G226" i="2"/>
  <c r="F226" i="2"/>
  <c r="E226" i="2"/>
  <c r="D226" i="2"/>
  <c r="C226" i="2"/>
  <c r="B226" i="2"/>
  <c r="AD225" i="2"/>
  <c r="AC225" i="2"/>
  <c r="AB225" i="2"/>
  <c r="K225" i="2"/>
  <c r="J225" i="2"/>
  <c r="I225" i="2"/>
  <c r="G225" i="2"/>
  <c r="F225" i="2"/>
  <c r="E225" i="2"/>
  <c r="D225" i="2"/>
  <c r="C225" i="2"/>
  <c r="B225" i="2"/>
  <c r="AD224" i="2"/>
  <c r="AC224" i="2"/>
  <c r="AB224" i="2"/>
  <c r="K224" i="2"/>
  <c r="J224" i="2"/>
  <c r="I224" i="2"/>
  <c r="G224" i="2"/>
  <c r="F224" i="2"/>
  <c r="E224" i="2"/>
  <c r="D224" i="2"/>
  <c r="C224" i="2"/>
  <c r="B224" i="2"/>
  <c r="AD223" i="2"/>
  <c r="AC223" i="2"/>
  <c r="AB223" i="2"/>
  <c r="K223" i="2"/>
  <c r="J223" i="2"/>
  <c r="I223" i="2"/>
  <c r="G223" i="2"/>
  <c r="F223" i="2"/>
  <c r="E223" i="2"/>
  <c r="D223" i="2"/>
  <c r="C223" i="2"/>
  <c r="B223" i="2"/>
  <c r="AD222" i="2"/>
  <c r="AC222" i="2"/>
  <c r="AB222" i="2"/>
  <c r="K222" i="2"/>
  <c r="J222" i="2"/>
  <c r="I222" i="2"/>
  <c r="G222" i="2"/>
  <c r="F222" i="2"/>
  <c r="E222" i="2"/>
  <c r="D222" i="2"/>
  <c r="C222" i="2"/>
  <c r="B222" i="2"/>
  <c r="AD221" i="2"/>
  <c r="AC221" i="2"/>
  <c r="AB221" i="2"/>
  <c r="K221" i="2"/>
  <c r="J221" i="2"/>
  <c r="I221" i="2"/>
  <c r="G221" i="2"/>
  <c r="F221" i="2"/>
  <c r="E221" i="2"/>
  <c r="D221" i="2"/>
  <c r="C221" i="2"/>
  <c r="B221" i="2"/>
  <c r="AD220" i="2"/>
  <c r="AC220" i="2"/>
  <c r="AB220" i="2"/>
  <c r="K220" i="2"/>
  <c r="J220" i="2"/>
  <c r="I220" i="2"/>
  <c r="G220" i="2"/>
  <c r="F220" i="2"/>
  <c r="E220" i="2"/>
  <c r="D220" i="2"/>
  <c r="C220" i="2"/>
  <c r="B220" i="2"/>
  <c r="AD219" i="2"/>
  <c r="AC219" i="2"/>
  <c r="AB219" i="2"/>
  <c r="K219" i="2"/>
  <c r="J219" i="2"/>
  <c r="I219" i="2"/>
  <c r="G219" i="2"/>
  <c r="F219" i="2"/>
  <c r="E219" i="2"/>
  <c r="D219" i="2"/>
  <c r="C219" i="2"/>
  <c r="B219" i="2"/>
  <c r="AD218" i="2"/>
  <c r="AC218" i="2"/>
  <c r="AB218" i="2"/>
  <c r="K218" i="2"/>
  <c r="J218" i="2"/>
  <c r="I218" i="2"/>
  <c r="G218" i="2"/>
  <c r="F218" i="2"/>
  <c r="E218" i="2"/>
  <c r="D218" i="2"/>
  <c r="C218" i="2"/>
  <c r="B218" i="2"/>
  <c r="AD217" i="2"/>
  <c r="AC217" i="2"/>
  <c r="AB217" i="2"/>
  <c r="K217" i="2"/>
  <c r="J217" i="2"/>
  <c r="I217" i="2"/>
  <c r="G217" i="2"/>
  <c r="F217" i="2"/>
  <c r="E217" i="2"/>
  <c r="D217" i="2"/>
  <c r="C217" i="2"/>
  <c r="B217" i="2"/>
  <c r="AD216" i="2"/>
  <c r="AC216" i="2"/>
  <c r="AB216" i="2"/>
  <c r="K216" i="2"/>
  <c r="J216" i="2"/>
  <c r="I216" i="2"/>
  <c r="G216" i="2"/>
  <c r="F216" i="2"/>
  <c r="E216" i="2"/>
  <c r="D216" i="2"/>
  <c r="C216" i="2"/>
  <c r="B216" i="2"/>
  <c r="AD215" i="2"/>
  <c r="AC215" i="2"/>
  <c r="AB215" i="2"/>
  <c r="K215" i="2"/>
  <c r="J215" i="2"/>
  <c r="I215" i="2"/>
  <c r="G215" i="2"/>
  <c r="F215" i="2"/>
  <c r="E215" i="2"/>
  <c r="D215" i="2"/>
  <c r="C215" i="2"/>
  <c r="B215" i="2"/>
  <c r="AD214" i="2"/>
  <c r="AC214" i="2"/>
  <c r="AB214" i="2"/>
  <c r="K214" i="2"/>
  <c r="J214" i="2"/>
  <c r="I214" i="2"/>
  <c r="G214" i="2"/>
  <c r="F214" i="2"/>
  <c r="E214" i="2"/>
  <c r="D214" i="2"/>
  <c r="C214" i="2"/>
  <c r="B214" i="2"/>
  <c r="AD213" i="2"/>
  <c r="AC213" i="2"/>
  <c r="AB213" i="2"/>
  <c r="K213" i="2"/>
  <c r="J213" i="2"/>
  <c r="I213" i="2"/>
  <c r="G213" i="2"/>
  <c r="F213" i="2"/>
  <c r="E213" i="2"/>
  <c r="D213" i="2"/>
  <c r="C213" i="2"/>
  <c r="B213" i="2"/>
  <c r="AD212" i="2"/>
  <c r="AC212" i="2"/>
  <c r="AB212" i="2"/>
  <c r="K212" i="2"/>
  <c r="J212" i="2"/>
  <c r="I212" i="2"/>
  <c r="G212" i="2"/>
  <c r="F212" i="2"/>
  <c r="E212" i="2"/>
  <c r="D212" i="2"/>
  <c r="C212" i="2"/>
  <c r="B212" i="2"/>
  <c r="AD211" i="2"/>
  <c r="AC211" i="2"/>
  <c r="AB211" i="2"/>
  <c r="K211" i="2"/>
  <c r="J211" i="2"/>
  <c r="I211" i="2"/>
  <c r="G211" i="2"/>
  <c r="F211" i="2"/>
  <c r="E211" i="2"/>
  <c r="D211" i="2"/>
  <c r="C211" i="2"/>
  <c r="B211" i="2"/>
  <c r="AD210" i="2"/>
  <c r="AC210" i="2"/>
  <c r="AB210" i="2"/>
  <c r="K210" i="2"/>
  <c r="J210" i="2"/>
  <c r="I210" i="2"/>
  <c r="G210" i="2"/>
  <c r="F210" i="2"/>
  <c r="E210" i="2"/>
  <c r="D210" i="2"/>
  <c r="C210" i="2"/>
  <c r="B210" i="2"/>
  <c r="AD209" i="2"/>
  <c r="AC209" i="2"/>
  <c r="AB209" i="2"/>
  <c r="K209" i="2"/>
  <c r="J209" i="2"/>
  <c r="I209" i="2"/>
  <c r="G209" i="2"/>
  <c r="F209" i="2"/>
  <c r="E209" i="2"/>
  <c r="D209" i="2"/>
  <c r="C209" i="2"/>
  <c r="B209" i="2"/>
  <c r="AD208" i="2"/>
  <c r="AC208" i="2"/>
  <c r="AB208" i="2"/>
  <c r="K208" i="2"/>
  <c r="J208" i="2"/>
  <c r="I208" i="2"/>
  <c r="G208" i="2"/>
  <c r="F208" i="2"/>
  <c r="E208" i="2"/>
  <c r="D208" i="2"/>
  <c r="C208" i="2"/>
  <c r="B208" i="2"/>
  <c r="AD207" i="2"/>
  <c r="AC207" i="2"/>
  <c r="AB207" i="2"/>
  <c r="K207" i="2"/>
  <c r="J207" i="2"/>
  <c r="I207" i="2"/>
  <c r="G207" i="2"/>
  <c r="F207" i="2"/>
  <c r="E207" i="2"/>
  <c r="D207" i="2"/>
  <c r="C207" i="2"/>
  <c r="B207" i="2"/>
  <c r="AD206" i="2"/>
  <c r="AC206" i="2"/>
  <c r="AB206" i="2"/>
  <c r="K206" i="2"/>
  <c r="J206" i="2"/>
  <c r="I206" i="2"/>
  <c r="G206" i="2"/>
  <c r="F206" i="2"/>
  <c r="E206" i="2"/>
  <c r="D206" i="2"/>
  <c r="C206" i="2"/>
  <c r="B206" i="2"/>
  <c r="AD205" i="2"/>
  <c r="AC205" i="2"/>
  <c r="AB205" i="2"/>
  <c r="K205" i="2"/>
  <c r="J205" i="2"/>
  <c r="I205" i="2"/>
  <c r="G205" i="2"/>
  <c r="F205" i="2"/>
  <c r="E205" i="2"/>
  <c r="D205" i="2"/>
  <c r="C205" i="2"/>
  <c r="B205" i="2"/>
  <c r="AD204" i="2"/>
  <c r="AC204" i="2"/>
  <c r="AB204" i="2"/>
  <c r="K204" i="2"/>
  <c r="J204" i="2"/>
  <c r="I204" i="2"/>
  <c r="G204" i="2"/>
  <c r="F204" i="2"/>
  <c r="E204" i="2"/>
  <c r="D204" i="2"/>
  <c r="C204" i="2"/>
  <c r="B204" i="2"/>
  <c r="AD203" i="2"/>
  <c r="AC203" i="2"/>
  <c r="AB203" i="2"/>
  <c r="K203" i="2"/>
  <c r="J203" i="2"/>
  <c r="I203" i="2"/>
  <c r="G203" i="2"/>
  <c r="F203" i="2"/>
  <c r="E203" i="2"/>
  <c r="D203" i="2"/>
  <c r="C203" i="2"/>
  <c r="B203" i="2"/>
  <c r="AD202" i="2"/>
  <c r="AC202" i="2"/>
  <c r="AB202" i="2"/>
  <c r="K202" i="2"/>
  <c r="J202" i="2"/>
  <c r="I202" i="2"/>
  <c r="G202" i="2"/>
  <c r="F202" i="2"/>
  <c r="E202" i="2"/>
  <c r="D202" i="2"/>
  <c r="C202" i="2"/>
  <c r="B202" i="2"/>
  <c r="AD201" i="2"/>
  <c r="AC201" i="2"/>
  <c r="AB201" i="2"/>
  <c r="K201" i="2"/>
  <c r="J201" i="2"/>
  <c r="I201" i="2"/>
  <c r="G201" i="2"/>
  <c r="F201" i="2"/>
  <c r="E201" i="2"/>
  <c r="D201" i="2"/>
  <c r="C201" i="2"/>
  <c r="B201" i="2"/>
  <c r="AD200" i="2"/>
  <c r="AC200" i="2"/>
  <c r="AB200" i="2"/>
  <c r="K200" i="2"/>
  <c r="J200" i="2"/>
  <c r="I200" i="2"/>
  <c r="G200" i="2"/>
  <c r="F200" i="2"/>
  <c r="E200" i="2"/>
  <c r="D200" i="2"/>
  <c r="C200" i="2"/>
  <c r="B200" i="2"/>
  <c r="AD199" i="2"/>
  <c r="AC199" i="2"/>
  <c r="AB199" i="2"/>
  <c r="K199" i="2"/>
  <c r="J199" i="2"/>
  <c r="I199" i="2"/>
  <c r="G199" i="2"/>
  <c r="F199" i="2"/>
  <c r="E199" i="2"/>
  <c r="D199" i="2"/>
  <c r="C199" i="2"/>
  <c r="B199" i="2"/>
  <c r="AD198" i="2"/>
  <c r="AC198" i="2"/>
  <c r="AB198" i="2"/>
  <c r="K198" i="2"/>
  <c r="J198" i="2"/>
  <c r="I198" i="2"/>
  <c r="G198" i="2"/>
  <c r="F198" i="2"/>
  <c r="E198" i="2"/>
  <c r="D198" i="2"/>
  <c r="C198" i="2"/>
  <c r="B198" i="2"/>
  <c r="AD197" i="2"/>
  <c r="AC197" i="2"/>
  <c r="AB197" i="2"/>
  <c r="K197" i="2"/>
  <c r="J197" i="2"/>
  <c r="I197" i="2"/>
  <c r="G197" i="2"/>
  <c r="F197" i="2"/>
  <c r="E197" i="2"/>
  <c r="D197" i="2"/>
  <c r="C197" i="2"/>
  <c r="B197" i="2"/>
  <c r="AD196" i="2"/>
  <c r="AC196" i="2"/>
  <c r="AB196" i="2"/>
  <c r="K196" i="2"/>
  <c r="J196" i="2"/>
  <c r="I196" i="2"/>
  <c r="G196" i="2"/>
  <c r="F196" i="2"/>
  <c r="E196" i="2"/>
  <c r="D196" i="2"/>
  <c r="C196" i="2"/>
  <c r="B196" i="2"/>
  <c r="AD195" i="2"/>
  <c r="AC195" i="2"/>
  <c r="AB195" i="2"/>
  <c r="K195" i="2"/>
  <c r="J195" i="2"/>
  <c r="I195" i="2"/>
  <c r="G195" i="2"/>
  <c r="F195" i="2"/>
  <c r="E195" i="2"/>
  <c r="D195" i="2"/>
  <c r="C195" i="2"/>
  <c r="B195" i="2"/>
  <c r="AD194" i="2"/>
  <c r="AC194" i="2"/>
  <c r="AB194" i="2"/>
  <c r="K194" i="2"/>
  <c r="J194" i="2"/>
  <c r="I194" i="2"/>
  <c r="G194" i="2"/>
  <c r="F194" i="2"/>
  <c r="E194" i="2"/>
  <c r="D194" i="2"/>
  <c r="C194" i="2"/>
  <c r="B194" i="2"/>
  <c r="AD193" i="2"/>
  <c r="AC193" i="2"/>
  <c r="AB193" i="2"/>
  <c r="K193" i="2"/>
  <c r="J193" i="2"/>
  <c r="I193" i="2"/>
  <c r="G193" i="2"/>
  <c r="F193" i="2"/>
  <c r="E193" i="2"/>
  <c r="D193" i="2"/>
  <c r="C193" i="2"/>
  <c r="B193" i="2"/>
  <c r="AD192" i="2"/>
  <c r="AC192" i="2"/>
  <c r="AB192" i="2"/>
  <c r="K192" i="2"/>
  <c r="J192" i="2"/>
  <c r="I192" i="2"/>
  <c r="G192" i="2"/>
  <c r="F192" i="2"/>
  <c r="E192" i="2"/>
  <c r="D192" i="2"/>
  <c r="C192" i="2"/>
  <c r="B192" i="2"/>
  <c r="AD191" i="2"/>
  <c r="AC191" i="2"/>
  <c r="AB191" i="2"/>
  <c r="K191" i="2"/>
  <c r="J191" i="2"/>
  <c r="I191" i="2"/>
  <c r="G191" i="2"/>
  <c r="F191" i="2"/>
  <c r="E191" i="2"/>
  <c r="D191" i="2"/>
  <c r="C191" i="2"/>
  <c r="B191" i="2"/>
  <c r="AD190" i="2"/>
  <c r="AC190" i="2"/>
  <c r="AB190" i="2"/>
  <c r="K190" i="2"/>
  <c r="J190" i="2"/>
  <c r="I190" i="2"/>
  <c r="G190" i="2"/>
  <c r="F190" i="2"/>
  <c r="E190" i="2"/>
  <c r="D190" i="2"/>
  <c r="C190" i="2"/>
  <c r="B190" i="2"/>
  <c r="AD189" i="2"/>
  <c r="AC189" i="2"/>
  <c r="AB189" i="2"/>
  <c r="K189" i="2"/>
  <c r="J189" i="2"/>
  <c r="I189" i="2"/>
  <c r="G189" i="2"/>
  <c r="F189" i="2"/>
  <c r="E189" i="2"/>
  <c r="D189" i="2"/>
  <c r="C189" i="2"/>
  <c r="B189" i="2"/>
  <c r="AD188" i="2"/>
  <c r="AC188" i="2"/>
  <c r="AB188" i="2"/>
  <c r="K188" i="2"/>
  <c r="J188" i="2"/>
  <c r="I188" i="2"/>
  <c r="G188" i="2"/>
  <c r="F188" i="2"/>
  <c r="E188" i="2"/>
  <c r="D188" i="2"/>
  <c r="C188" i="2"/>
  <c r="B188" i="2"/>
  <c r="AD187" i="2"/>
  <c r="AC187" i="2"/>
  <c r="AB187" i="2"/>
  <c r="K187" i="2"/>
  <c r="J187" i="2"/>
  <c r="I187" i="2"/>
  <c r="G187" i="2"/>
  <c r="F187" i="2"/>
  <c r="E187" i="2"/>
  <c r="D187" i="2"/>
  <c r="C187" i="2"/>
  <c r="B187" i="2"/>
  <c r="AD186" i="2"/>
  <c r="AC186" i="2"/>
  <c r="AB186" i="2"/>
  <c r="K186" i="2"/>
  <c r="J186" i="2"/>
  <c r="I186" i="2"/>
  <c r="G186" i="2"/>
  <c r="F186" i="2"/>
  <c r="E186" i="2"/>
  <c r="D186" i="2"/>
  <c r="C186" i="2"/>
  <c r="B186" i="2"/>
  <c r="AD185" i="2"/>
  <c r="AC185" i="2"/>
  <c r="AB185" i="2"/>
  <c r="K185" i="2"/>
  <c r="J185" i="2"/>
  <c r="I185" i="2"/>
  <c r="G185" i="2"/>
  <c r="F185" i="2"/>
  <c r="E185" i="2"/>
  <c r="D185" i="2"/>
  <c r="C185" i="2"/>
  <c r="B185" i="2"/>
  <c r="AD184" i="2"/>
  <c r="AC184" i="2"/>
  <c r="AB184" i="2"/>
  <c r="K184" i="2"/>
  <c r="J184" i="2"/>
  <c r="I184" i="2"/>
  <c r="G184" i="2"/>
  <c r="F184" i="2"/>
  <c r="E184" i="2"/>
  <c r="D184" i="2"/>
  <c r="C184" i="2"/>
  <c r="B184" i="2"/>
  <c r="AD183" i="2"/>
  <c r="AC183" i="2"/>
  <c r="AB183" i="2"/>
  <c r="K183" i="2"/>
  <c r="J183" i="2"/>
  <c r="I183" i="2"/>
  <c r="G183" i="2"/>
  <c r="F183" i="2"/>
  <c r="E183" i="2"/>
  <c r="D183" i="2"/>
  <c r="C183" i="2"/>
  <c r="B183" i="2"/>
  <c r="AD182" i="2"/>
  <c r="AC182" i="2"/>
  <c r="AB182" i="2"/>
  <c r="K182" i="2"/>
  <c r="J182" i="2"/>
  <c r="I182" i="2"/>
  <c r="G182" i="2"/>
  <c r="F182" i="2"/>
  <c r="E182" i="2"/>
  <c r="D182" i="2"/>
  <c r="C182" i="2"/>
  <c r="B182" i="2"/>
  <c r="AD181" i="2"/>
  <c r="AC181" i="2"/>
  <c r="AB181" i="2"/>
  <c r="K181" i="2"/>
  <c r="J181" i="2"/>
  <c r="I181" i="2"/>
  <c r="G181" i="2"/>
  <c r="F181" i="2"/>
  <c r="E181" i="2"/>
  <c r="D181" i="2"/>
  <c r="C181" i="2"/>
  <c r="B181" i="2"/>
  <c r="AD180" i="2"/>
  <c r="AC180" i="2"/>
  <c r="AB180" i="2"/>
  <c r="K180" i="2"/>
  <c r="J180" i="2"/>
  <c r="I180" i="2"/>
  <c r="G180" i="2"/>
  <c r="F180" i="2"/>
  <c r="E180" i="2"/>
  <c r="D180" i="2"/>
  <c r="C180" i="2"/>
  <c r="B180" i="2"/>
  <c r="AD179" i="2"/>
  <c r="AC179" i="2"/>
  <c r="AB179" i="2"/>
  <c r="K179" i="2"/>
  <c r="J179" i="2"/>
  <c r="I179" i="2"/>
  <c r="G179" i="2"/>
  <c r="F179" i="2"/>
  <c r="E179" i="2"/>
  <c r="D179" i="2"/>
  <c r="C179" i="2"/>
  <c r="B179" i="2"/>
  <c r="AD178" i="2"/>
  <c r="AC178" i="2"/>
  <c r="AB178" i="2"/>
  <c r="K178" i="2"/>
  <c r="J178" i="2"/>
  <c r="I178" i="2"/>
  <c r="G178" i="2"/>
  <c r="F178" i="2"/>
  <c r="E178" i="2"/>
  <c r="D178" i="2"/>
  <c r="C178" i="2"/>
  <c r="B178" i="2"/>
  <c r="AD177" i="2"/>
  <c r="AC177" i="2"/>
  <c r="AB177" i="2"/>
  <c r="K177" i="2"/>
  <c r="J177" i="2"/>
  <c r="I177" i="2"/>
  <c r="G177" i="2"/>
  <c r="F177" i="2"/>
  <c r="E177" i="2"/>
  <c r="D177" i="2"/>
  <c r="C177" i="2"/>
  <c r="B177" i="2"/>
  <c r="AD176" i="2"/>
  <c r="AC176" i="2"/>
  <c r="AB176" i="2"/>
  <c r="K176" i="2"/>
  <c r="J176" i="2"/>
  <c r="I176" i="2"/>
  <c r="G176" i="2"/>
  <c r="F176" i="2"/>
  <c r="E176" i="2"/>
  <c r="D176" i="2"/>
  <c r="C176" i="2"/>
  <c r="B176" i="2"/>
  <c r="AD175" i="2"/>
  <c r="AC175" i="2"/>
  <c r="AB175" i="2"/>
  <c r="K175" i="2"/>
  <c r="J175" i="2"/>
  <c r="I175" i="2"/>
  <c r="G175" i="2"/>
  <c r="F175" i="2"/>
  <c r="E175" i="2"/>
  <c r="D175" i="2"/>
  <c r="C175" i="2"/>
  <c r="B175" i="2"/>
  <c r="AD174" i="2"/>
  <c r="AC174" i="2"/>
  <c r="AB174" i="2"/>
  <c r="K174" i="2"/>
  <c r="J174" i="2"/>
  <c r="I174" i="2"/>
  <c r="G174" i="2"/>
  <c r="F174" i="2"/>
  <c r="E174" i="2"/>
  <c r="D174" i="2"/>
  <c r="C174" i="2"/>
  <c r="B174" i="2"/>
  <c r="AD173" i="2"/>
  <c r="AC173" i="2"/>
  <c r="AB173" i="2"/>
  <c r="K173" i="2"/>
  <c r="J173" i="2"/>
  <c r="I173" i="2"/>
  <c r="G173" i="2"/>
  <c r="F173" i="2"/>
  <c r="E173" i="2"/>
  <c r="D173" i="2"/>
  <c r="C173" i="2"/>
  <c r="B173" i="2"/>
  <c r="AD172" i="2"/>
  <c r="AC172" i="2"/>
  <c r="AB172" i="2"/>
  <c r="K172" i="2"/>
  <c r="J172" i="2"/>
  <c r="I172" i="2"/>
  <c r="G172" i="2"/>
  <c r="F172" i="2"/>
  <c r="E172" i="2"/>
  <c r="D172" i="2"/>
  <c r="C172" i="2"/>
  <c r="B172" i="2"/>
  <c r="AD171" i="2"/>
  <c r="AC171" i="2"/>
  <c r="AB171" i="2"/>
  <c r="K171" i="2"/>
  <c r="J171" i="2"/>
  <c r="I171" i="2"/>
  <c r="G171" i="2"/>
  <c r="F171" i="2"/>
  <c r="E171" i="2"/>
  <c r="D171" i="2"/>
  <c r="C171" i="2"/>
  <c r="B171" i="2"/>
  <c r="AD170" i="2"/>
  <c r="AC170" i="2"/>
  <c r="AB170" i="2"/>
  <c r="K170" i="2"/>
  <c r="J170" i="2"/>
  <c r="I170" i="2"/>
  <c r="G170" i="2"/>
  <c r="F170" i="2"/>
  <c r="E170" i="2"/>
  <c r="D170" i="2"/>
  <c r="C170" i="2"/>
  <c r="B170" i="2"/>
  <c r="AD169" i="2"/>
  <c r="AC169" i="2"/>
  <c r="AB169" i="2"/>
  <c r="K169" i="2"/>
  <c r="J169" i="2"/>
  <c r="I169" i="2"/>
  <c r="G169" i="2"/>
  <c r="F169" i="2"/>
  <c r="E169" i="2"/>
  <c r="D169" i="2"/>
  <c r="C169" i="2"/>
  <c r="B169" i="2"/>
  <c r="AD168" i="2"/>
  <c r="AC168" i="2"/>
  <c r="AB168" i="2"/>
  <c r="K168" i="2"/>
  <c r="J168" i="2"/>
  <c r="I168" i="2"/>
  <c r="G168" i="2"/>
  <c r="F168" i="2"/>
  <c r="E168" i="2"/>
  <c r="D168" i="2"/>
  <c r="C168" i="2"/>
  <c r="B168" i="2"/>
  <c r="AD167" i="2"/>
  <c r="AC167" i="2"/>
  <c r="AB167" i="2"/>
  <c r="K167" i="2"/>
  <c r="J167" i="2"/>
  <c r="I167" i="2"/>
  <c r="G167" i="2"/>
  <c r="F167" i="2"/>
  <c r="E167" i="2"/>
  <c r="D167" i="2"/>
  <c r="C167" i="2"/>
  <c r="B167" i="2"/>
  <c r="AD166" i="2"/>
  <c r="AC166" i="2"/>
  <c r="AB166" i="2"/>
  <c r="K166" i="2"/>
  <c r="J166" i="2"/>
  <c r="I166" i="2"/>
  <c r="G166" i="2"/>
  <c r="F166" i="2"/>
  <c r="E166" i="2"/>
  <c r="D166" i="2"/>
  <c r="C166" i="2"/>
  <c r="B166" i="2"/>
  <c r="AD165" i="2"/>
  <c r="AC165" i="2"/>
  <c r="AB165" i="2"/>
  <c r="K165" i="2"/>
  <c r="J165" i="2"/>
  <c r="I165" i="2"/>
  <c r="G165" i="2"/>
  <c r="F165" i="2"/>
  <c r="E165" i="2"/>
  <c r="D165" i="2"/>
  <c r="C165" i="2"/>
  <c r="B165" i="2"/>
  <c r="AD164" i="2"/>
  <c r="AC164" i="2"/>
  <c r="AB164" i="2"/>
  <c r="K164" i="2"/>
  <c r="J164" i="2"/>
  <c r="I164" i="2"/>
  <c r="G164" i="2"/>
  <c r="F164" i="2"/>
  <c r="E164" i="2"/>
  <c r="D164" i="2"/>
  <c r="C164" i="2"/>
  <c r="B164" i="2"/>
  <c r="AD163" i="2"/>
  <c r="AC163" i="2"/>
  <c r="AB163" i="2"/>
  <c r="K163" i="2"/>
  <c r="J163" i="2"/>
  <c r="I163" i="2"/>
  <c r="G163" i="2"/>
  <c r="F163" i="2"/>
  <c r="E163" i="2"/>
  <c r="D163" i="2"/>
  <c r="C163" i="2"/>
  <c r="B163" i="2"/>
  <c r="AD162" i="2"/>
  <c r="AC162" i="2"/>
  <c r="AB162" i="2"/>
  <c r="K162" i="2"/>
  <c r="J162" i="2"/>
  <c r="I162" i="2"/>
  <c r="G162" i="2"/>
  <c r="F162" i="2"/>
  <c r="E162" i="2"/>
  <c r="D162" i="2"/>
  <c r="C162" i="2"/>
  <c r="B162" i="2"/>
  <c r="AD161" i="2"/>
  <c r="AC161" i="2"/>
  <c r="AB161" i="2"/>
  <c r="K161" i="2"/>
  <c r="J161" i="2"/>
  <c r="I161" i="2"/>
  <c r="G161" i="2"/>
  <c r="F161" i="2"/>
  <c r="E161" i="2"/>
  <c r="D161" i="2"/>
  <c r="C161" i="2"/>
  <c r="B161" i="2"/>
  <c r="AD160" i="2"/>
  <c r="AC160" i="2"/>
  <c r="AB160" i="2"/>
  <c r="K160" i="2"/>
  <c r="J160" i="2"/>
  <c r="I160" i="2"/>
  <c r="G160" i="2"/>
  <c r="F160" i="2"/>
  <c r="E160" i="2"/>
  <c r="D160" i="2"/>
  <c r="C160" i="2"/>
  <c r="B160" i="2"/>
  <c r="AD159" i="2"/>
  <c r="AC159" i="2"/>
  <c r="AB159" i="2"/>
  <c r="K159" i="2"/>
  <c r="J159" i="2"/>
  <c r="I159" i="2"/>
  <c r="G159" i="2"/>
  <c r="F159" i="2"/>
  <c r="E159" i="2"/>
  <c r="D159" i="2"/>
  <c r="C159" i="2"/>
  <c r="B159" i="2"/>
  <c r="AD158" i="2"/>
  <c r="AC158" i="2"/>
  <c r="AB158" i="2"/>
  <c r="K158" i="2"/>
  <c r="J158" i="2"/>
  <c r="I158" i="2"/>
  <c r="G158" i="2"/>
  <c r="F158" i="2"/>
  <c r="E158" i="2"/>
  <c r="D158" i="2"/>
  <c r="C158" i="2"/>
  <c r="B158" i="2"/>
  <c r="AD157" i="2"/>
  <c r="AC157" i="2"/>
  <c r="AB157" i="2"/>
  <c r="K157" i="2"/>
  <c r="J157" i="2"/>
  <c r="I157" i="2"/>
  <c r="G157" i="2"/>
  <c r="F157" i="2"/>
  <c r="E157" i="2"/>
  <c r="D157" i="2"/>
  <c r="C157" i="2"/>
  <c r="B157" i="2"/>
  <c r="AD156" i="2"/>
  <c r="AC156" i="2"/>
  <c r="AB156" i="2"/>
  <c r="K156" i="2"/>
  <c r="J156" i="2"/>
  <c r="I156" i="2"/>
  <c r="G156" i="2"/>
  <c r="F156" i="2"/>
  <c r="E156" i="2"/>
  <c r="D156" i="2"/>
  <c r="C156" i="2"/>
  <c r="B156" i="2"/>
  <c r="AD155" i="2"/>
  <c r="AC155" i="2"/>
  <c r="AB155" i="2"/>
  <c r="K155" i="2"/>
  <c r="J155" i="2"/>
  <c r="I155" i="2"/>
  <c r="G155" i="2"/>
  <c r="F155" i="2"/>
  <c r="E155" i="2"/>
  <c r="D155" i="2"/>
  <c r="C155" i="2"/>
  <c r="B155" i="2"/>
  <c r="AD154" i="2"/>
  <c r="AC154" i="2"/>
  <c r="AB154" i="2"/>
  <c r="K154" i="2"/>
  <c r="J154" i="2"/>
  <c r="I154" i="2"/>
  <c r="G154" i="2"/>
  <c r="F154" i="2"/>
  <c r="E154" i="2"/>
  <c r="D154" i="2"/>
  <c r="C154" i="2"/>
  <c r="B154" i="2"/>
  <c r="AD153" i="2"/>
  <c r="AC153" i="2"/>
  <c r="AB153" i="2"/>
  <c r="K153" i="2"/>
  <c r="J153" i="2"/>
  <c r="I153" i="2"/>
  <c r="G153" i="2"/>
  <c r="F153" i="2"/>
  <c r="E153" i="2"/>
  <c r="D153" i="2"/>
  <c r="C153" i="2"/>
  <c r="B153" i="2"/>
  <c r="AD152" i="2"/>
  <c r="AC152" i="2"/>
  <c r="AB152" i="2"/>
  <c r="K152" i="2"/>
  <c r="J152" i="2"/>
  <c r="I152" i="2"/>
  <c r="G152" i="2"/>
  <c r="F152" i="2"/>
  <c r="E152" i="2"/>
  <c r="D152" i="2"/>
  <c r="C152" i="2"/>
  <c r="B152" i="2"/>
  <c r="AD151" i="2"/>
  <c r="AC151" i="2"/>
  <c r="AB151" i="2"/>
  <c r="K151" i="2"/>
  <c r="J151" i="2"/>
  <c r="I151" i="2"/>
  <c r="G151" i="2"/>
  <c r="F151" i="2"/>
  <c r="E151" i="2"/>
  <c r="D151" i="2"/>
  <c r="C151" i="2"/>
  <c r="B151" i="2"/>
  <c r="AD150" i="2"/>
  <c r="AC150" i="2"/>
  <c r="AB150" i="2"/>
  <c r="K150" i="2"/>
  <c r="J150" i="2"/>
  <c r="I150" i="2"/>
  <c r="G150" i="2"/>
  <c r="F150" i="2"/>
  <c r="E150" i="2"/>
  <c r="D150" i="2"/>
  <c r="C150" i="2"/>
  <c r="B150" i="2"/>
  <c r="AD149" i="2"/>
  <c r="AC149" i="2"/>
  <c r="AB149" i="2"/>
  <c r="K149" i="2"/>
  <c r="J149" i="2"/>
  <c r="I149" i="2"/>
  <c r="G149" i="2"/>
  <c r="F149" i="2"/>
  <c r="E149" i="2"/>
  <c r="D149" i="2"/>
  <c r="C149" i="2"/>
  <c r="B149" i="2"/>
  <c r="AD148" i="2"/>
  <c r="AC148" i="2"/>
  <c r="AB148" i="2"/>
  <c r="K148" i="2"/>
  <c r="J148" i="2"/>
  <c r="I148" i="2"/>
  <c r="G148" i="2"/>
  <c r="F148" i="2"/>
  <c r="E148" i="2"/>
  <c r="D148" i="2"/>
  <c r="C148" i="2"/>
  <c r="B148" i="2"/>
  <c r="AD147" i="2"/>
  <c r="AC147" i="2"/>
  <c r="AB147" i="2"/>
  <c r="K147" i="2"/>
  <c r="J147" i="2"/>
  <c r="I147" i="2"/>
  <c r="G147" i="2"/>
  <c r="F147" i="2"/>
  <c r="E147" i="2"/>
  <c r="D147" i="2"/>
  <c r="C147" i="2"/>
  <c r="B147" i="2"/>
  <c r="AD146" i="2"/>
  <c r="AC146" i="2"/>
  <c r="AB146" i="2"/>
  <c r="K146" i="2"/>
  <c r="J146" i="2"/>
  <c r="I146" i="2"/>
  <c r="G146" i="2"/>
  <c r="F146" i="2"/>
  <c r="E146" i="2"/>
  <c r="D146" i="2"/>
  <c r="C146" i="2"/>
  <c r="B146" i="2"/>
  <c r="AD145" i="2"/>
  <c r="AC145" i="2"/>
  <c r="AB145" i="2"/>
  <c r="K145" i="2"/>
  <c r="J145" i="2"/>
  <c r="I145" i="2"/>
  <c r="G145" i="2"/>
  <c r="F145" i="2"/>
  <c r="E145" i="2"/>
  <c r="D145" i="2"/>
  <c r="C145" i="2"/>
  <c r="B145" i="2"/>
  <c r="AD144" i="2"/>
  <c r="AC144" i="2"/>
  <c r="AB144" i="2"/>
  <c r="K144" i="2"/>
  <c r="J144" i="2"/>
  <c r="I144" i="2"/>
  <c r="G144" i="2"/>
  <c r="F144" i="2"/>
  <c r="E144" i="2"/>
  <c r="D144" i="2"/>
  <c r="C144" i="2"/>
  <c r="B144" i="2"/>
  <c r="AD143" i="2"/>
  <c r="AC143" i="2"/>
  <c r="AB143" i="2"/>
  <c r="K143" i="2"/>
  <c r="J143" i="2"/>
  <c r="I143" i="2"/>
  <c r="G143" i="2"/>
  <c r="F143" i="2"/>
  <c r="E143" i="2"/>
  <c r="D143" i="2"/>
  <c r="C143" i="2"/>
  <c r="B143" i="2"/>
  <c r="AD142" i="2"/>
  <c r="AC142" i="2"/>
  <c r="AB142" i="2"/>
  <c r="K142" i="2"/>
  <c r="J142" i="2"/>
  <c r="I142" i="2"/>
  <c r="G142" i="2"/>
  <c r="F142" i="2"/>
  <c r="E142" i="2"/>
  <c r="D142" i="2"/>
  <c r="C142" i="2"/>
  <c r="B142" i="2"/>
  <c r="AD141" i="2"/>
  <c r="AC141" i="2"/>
  <c r="AB141" i="2"/>
  <c r="K141" i="2"/>
  <c r="J141" i="2"/>
  <c r="I141" i="2"/>
  <c r="G141" i="2"/>
  <c r="F141" i="2"/>
  <c r="E141" i="2"/>
  <c r="D141" i="2"/>
  <c r="C141" i="2"/>
  <c r="B141" i="2"/>
  <c r="AD140" i="2"/>
  <c r="AC140" i="2"/>
  <c r="AB140" i="2"/>
  <c r="K140" i="2"/>
  <c r="J140" i="2"/>
  <c r="I140" i="2"/>
  <c r="G140" i="2"/>
  <c r="F140" i="2"/>
  <c r="E140" i="2"/>
  <c r="D140" i="2"/>
  <c r="C140" i="2"/>
  <c r="B140" i="2"/>
  <c r="AD139" i="2"/>
  <c r="AC139" i="2"/>
  <c r="AB139" i="2"/>
  <c r="K139" i="2"/>
  <c r="J139" i="2"/>
  <c r="I139" i="2"/>
  <c r="G139" i="2"/>
  <c r="F139" i="2"/>
  <c r="E139" i="2"/>
  <c r="D139" i="2"/>
  <c r="C139" i="2"/>
  <c r="B139" i="2"/>
  <c r="AD138" i="2"/>
  <c r="AC138" i="2"/>
  <c r="AB138" i="2"/>
  <c r="K138" i="2"/>
  <c r="J138" i="2"/>
  <c r="I138" i="2"/>
  <c r="G138" i="2"/>
  <c r="F138" i="2"/>
  <c r="E138" i="2"/>
  <c r="D138" i="2"/>
  <c r="C138" i="2"/>
  <c r="B138" i="2"/>
  <c r="AD137" i="2"/>
  <c r="AC137" i="2"/>
  <c r="AB137" i="2"/>
  <c r="K137" i="2"/>
  <c r="J137" i="2"/>
  <c r="I137" i="2"/>
  <c r="G137" i="2"/>
  <c r="F137" i="2"/>
  <c r="E137" i="2"/>
  <c r="D137" i="2"/>
  <c r="C137" i="2"/>
  <c r="B137" i="2"/>
  <c r="AD136" i="2"/>
  <c r="AC136" i="2"/>
  <c r="AB136" i="2"/>
  <c r="K136" i="2"/>
  <c r="J136" i="2"/>
  <c r="I136" i="2"/>
  <c r="G136" i="2"/>
  <c r="F136" i="2"/>
  <c r="E136" i="2"/>
  <c r="D136" i="2"/>
  <c r="C136" i="2"/>
  <c r="B136" i="2"/>
  <c r="AD135" i="2"/>
  <c r="AC135" i="2"/>
  <c r="AB135" i="2"/>
  <c r="K135" i="2"/>
  <c r="J135" i="2"/>
  <c r="I135" i="2"/>
  <c r="G135" i="2"/>
  <c r="F135" i="2"/>
  <c r="E135" i="2"/>
  <c r="D135" i="2"/>
  <c r="C135" i="2"/>
  <c r="B135" i="2"/>
  <c r="AD134" i="2"/>
  <c r="AC134" i="2"/>
  <c r="AB134" i="2"/>
  <c r="K134" i="2"/>
  <c r="J134" i="2"/>
  <c r="I134" i="2"/>
  <c r="G134" i="2"/>
  <c r="F134" i="2"/>
  <c r="E134" i="2"/>
  <c r="D134" i="2"/>
  <c r="C134" i="2"/>
  <c r="B134" i="2"/>
  <c r="AD133" i="2"/>
  <c r="AC133" i="2"/>
  <c r="AB133" i="2"/>
  <c r="K133" i="2"/>
  <c r="J133" i="2"/>
  <c r="I133" i="2"/>
  <c r="G133" i="2"/>
  <c r="F133" i="2"/>
  <c r="E133" i="2"/>
  <c r="D133" i="2"/>
  <c r="C133" i="2"/>
  <c r="B133" i="2"/>
  <c r="AD132" i="2"/>
  <c r="AC132" i="2"/>
  <c r="AB132" i="2"/>
  <c r="K132" i="2"/>
  <c r="J132" i="2"/>
  <c r="I132" i="2"/>
  <c r="G132" i="2"/>
  <c r="F132" i="2"/>
  <c r="E132" i="2"/>
  <c r="D132" i="2"/>
  <c r="C132" i="2"/>
  <c r="B132" i="2"/>
  <c r="AD131" i="2"/>
  <c r="AC131" i="2"/>
  <c r="AB131" i="2"/>
  <c r="K131" i="2"/>
  <c r="J131" i="2"/>
  <c r="I131" i="2"/>
  <c r="G131" i="2"/>
  <c r="F131" i="2"/>
  <c r="E131" i="2"/>
  <c r="D131" i="2"/>
  <c r="C131" i="2"/>
  <c r="B131" i="2"/>
  <c r="AD130" i="2"/>
  <c r="AC130" i="2"/>
  <c r="AB130" i="2"/>
  <c r="K130" i="2"/>
  <c r="J130" i="2"/>
  <c r="I130" i="2"/>
  <c r="G130" i="2"/>
  <c r="F130" i="2"/>
  <c r="E130" i="2"/>
  <c r="D130" i="2"/>
  <c r="C130" i="2"/>
  <c r="B130" i="2"/>
  <c r="AD129" i="2"/>
  <c r="AC129" i="2"/>
  <c r="AB129" i="2"/>
  <c r="K129" i="2"/>
  <c r="J129" i="2"/>
  <c r="I129" i="2"/>
  <c r="G129" i="2"/>
  <c r="F129" i="2"/>
  <c r="E129" i="2"/>
  <c r="D129" i="2"/>
  <c r="C129" i="2"/>
  <c r="B129" i="2"/>
  <c r="AD128" i="2"/>
  <c r="AC128" i="2"/>
  <c r="AB128" i="2"/>
  <c r="K128" i="2"/>
  <c r="J128" i="2"/>
  <c r="I128" i="2"/>
  <c r="G128" i="2"/>
  <c r="F128" i="2"/>
  <c r="E128" i="2"/>
  <c r="D128" i="2"/>
  <c r="C128" i="2"/>
  <c r="B128" i="2"/>
  <c r="AD127" i="2"/>
  <c r="AC127" i="2"/>
  <c r="AB127" i="2"/>
  <c r="K127" i="2"/>
  <c r="J127" i="2"/>
  <c r="I127" i="2"/>
  <c r="G127" i="2"/>
  <c r="F127" i="2"/>
  <c r="E127" i="2"/>
  <c r="D127" i="2"/>
  <c r="C127" i="2"/>
  <c r="B127" i="2"/>
  <c r="AD126" i="2"/>
  <c r="AC126" i="2"/>
  <c r="AB126" i="2"/>
  <c r="K126" i="2"/>
  <c r="J126" i="2"/>
  <c r="I126" i="2"/>
  <c r="G126" i="2"/>
  <c r="F126" i="2"/>
  <c r="E126" i="2"/>
  <c r="D126" i="2"/>
  <c r="C126" i="2"/>
  <c r="B126" i="2"/>
  <c r="AD125" i="2"/>
  <c r="AC125" i="2"/>
  <c r="AB125" i="2"/>
  <c r="K125" i="2"/>
  <c r="J125" i="2"/>
  <c r="I125" i="2"/>
  <c r="G125" i="2"/>
  <c r="F125" i="2"/>
  <c r="E125" i="2"/>
  <c r="D125" i="2"/>
  <c r="C125" i="2"/>
  <c r="B125" i="2"/>
  <c r="AD124" i="2"/>
  <c r="AC124" i="2"/>
  <c r="AB124" i="2"/>
  <c r="K124" i="2"/>
  <c r="J124" i="2"/>
  <c r="I124" i="2"/>
  <c r="G124" i="2"/>
  <c r="F124" i="2"/>
  <c r="E124" i="2"/>
  <c r="D124" i="2"/>
  <c r="C124" i="2"/>
  <c r="B124" i="2"/>
  <c r="AD123" i="2"/>
  <c r="AC123" i="2"/>
  <c r="AB123" i="2"/>
  <c r="K123" i="2"/>
  <c r="J123" i="2"/>
  <c r="I123" i="2"/>
  <c r="G123" i="2"/>
  <c r="F123" i="2"/>
  <c r="E123" i="2"/>
  <c r="D123" i="2"/>
  <c r="C123" i="2"/>
  <c r="B123" i="2"/>
  <c r="AD122" i="2"/>
  <c r="AC122" i="2"/>
  <c r="AB122" i="2"/>
  <c r="K122" i="2"/>
  <c r="J122" i="2"/>
  <c r="I122" i="2"/>
  <c r="G122" i="2"/>
  <c r="F122" i="2"/>
  <c r="E122" i="2"/>
  <c r="D122" i="2"/>
  <c r="C122" i="2"/>
  <c r="B122" i="2"/>
  <c r="AD121" i="2"/>
  <c r="AC121" i="2"/>
  <c r="AB121" i="2"/>
  <c r="K121" i="2"/>
  <c r="J121" i="2"/>
  <c r="I121" i="2"/>
  <c r="G121" i="2"/>
  <c r="F121" i="2"/>
  <c r="E121" i="2"/>
  <c r="D121" i="2"/>
  <c r="C121" i="2"/>
  <c r="B121" i="2"/>
  <c r="AD120" i="2"/>
  <c r="AC120" i="2"/>
  <c r="AB120" i="2"/>
  <c r="K120" i="2"/>
  <c r="J120" i="2"/>
  <c r="I120" i="2"/>
  <c r="G120" i="2"/>
  <c r="F120" i="2"/>
  <c r="E120" i="2"/>
  <c r="D120" i="2"/>
  <c r="C120" i="2"/>
  <c r="B120" i="2"/>
  <c r="AD119" i="2"/>
  <c r="AC119" i="2"/>
  <c r="AB119" i="2"/>
  <c r="K119" i="2"/>
  <c r="J119" i="2"/>
  <c r="I119" i="2"/>
  <c r="G119" i="2"/>
  <c r="F119" i="2"/>
  <c r="E119" i="2"/>
  <c r="D119" i="2"/>
  <c r="C119" i="2"/>
  <c r="B119" i="2"/>
  <c r="AD118" i="2"/>
  <c r="AC118" i="2"/>
  <c r="AB118" i="2"/>
  <c r="K118" i="2"/>
  <c r="J118" i="2"/>
  <c r="I118" i="2"/>
  <c r="G118" i="2"/>
  <c r="F118" i="2"/>
  <c r="E118" i="2"/>
  <c r="D118" i="2"/>
  <c r="C118" i="2"/>
  <c r="B118" i="2"/>
  <c r="AD117" i="2"/>
  <c r="AC117" i="2"/>
  <c r="AB117" i="2"/>
  <c r="K117" i="2"/>
  <c r="J117" i="2"/>
  <c r="I117" i="2"/>
  <c r="G117" i="2"/>
  <c r="F117" i="2"/>
  <c r="E117" i="2"/>
  <c r="D117" i="2"/>
  <c r="C117" i="2"/>
  <c r="B117" i="2"/>
  <c r="AD116" i="2"/>
  <c r="AC116" i="2"/>
  <c r="AB116" i="2"/>
  <c r="K116" i="2"/>
  <c r="J116" i="2"/>
  <c r="I116" i="2"/>
  <c r="G116" i="2"/>
  <c r="F116" i="2"/>
  <c r="E116" i="2"/>
  <c r="D116" i="2"/>
  <c r="C116" i="2"/>
  <c r="B116" i="2"/>
  <c r="AD115" i="2"/>
  <c r="AC115" i="2"/>
  <c r="AB115" i="2"/>
  <c r="K115" i="2"/>
  <c r="J115" i="2"/>
  <c r="I115" i="2"/>
  <c r="G115" i="2"/>
  <c r="F115" i="2"/>
  <c r="E115" i="2"/>
  <c r="D115" i="2"/>
  <c r="C115" i="2"/>
  <c r="B115" i="2"/>
  <c r="AD114" i="2"/>
  <c r="AC114" i="2"/>
  <c r="AB114" i="2"/>
  <c r="K114" i="2"/>
  <c r="J114" i="2"/>
  <c r="I114" i="2"/>
  <c r="G114" i="2"/>
  <c r="F114" i="2"/>
  <c r="E114" i="2"/>
  <c r="D114" i="2"/>
  <c r="C114" i="2"/>
  <c r="B114" i="2"/>
  <c r="AD113" i="2"/>
  <c r="AC113" i="2"/>
  <c r="AB113" i="2"/>
  <c r="K113" i="2"/>
  <c r="J113" i="2"/>
  <c r="I113" i="2"/>
  <c r="G113" i="2"/>
  <c r="F113" i="2"/>
  <c r="E113" i="2"/>
  <c r="D113" i="2"/>
  <c r="C113" i="2"/>
  <c r="B113" i="2"/>
  <c r="AD112" i="2"/>
  <c r="AC112" i="2"/>
  <c r="AB112" i="2"/>
  <c r="K112" i="2"/>
  <c r="J112" i="2"/>
  <c r="I112" i="2"/>
  <c r="G112" i="2"/>
  <c r="F112" i="2"/>
  <c r="E112" i="2"/>
  <c r="D112" i="2"/>
  <c r="C112" i="2"/>
  <c r="B112" i="2"/>
  <c r="AD111" i="2"/>
  <c r="AC111" i="2"/>
  <c r="AB111" i="2"/>
  <c r="K111" i="2"/>
  <c r="J111" i="2"/>
  <c r="I111" i="2"/>
  <c r="G111" i="2"/>
  <c r="F111" i="2"/>
  <c r="E111" i="2"/>
  <c r="D111" i="2"/>
  <c r="C111" i="2"/>
  <c r="B111" i="2"/>
  <c r="AD110" i="2"/>
  <c r="AC110" i="2"/>
  <c r="AB110" i="2"/>
  <c r="K110" i="2"/>
  <c r="J110" i="2"/>
  <c r="I110" i="2"/>
  <c r="G110" i="2"/>
  <c r="F110" i="2"/>
  <c r="E110" i="2"/>
  <c r="D110" i="2"/>
  <c r="C110" i="2"/>
  <c r="B110" i="2"/>
  <c r="AD109" i="2"/>
  <c r="AC109" i="2"/>
  <c r="AB109" i="2"/>
  <c r="K109" i="2"/>
  <c r="J109" i="2"/>
  <c r="I109" i="2"/>
  <c r="G109" i="2"/>
  <c r="F109" i="2"/>
  <c r="E109" i="2"/>
  <c r="D109" i="2"/>
  <c r="C109" i="2"/>
  <c r="B109" i="2"/>
  <c r="AD108" i="2"/>
  <c r="AC108" i="2"/>
  <c r="AB108" i="2"/>
  <c r="K108" i="2"/>
  <c r="J108" i="2"/>
  <c r="I108" i="2"/>
  <c r="G108" i="2"/>
  <c r="F108" i="2"/>
  <c r="E108" i="2"/>
  <c r="D108" i="2"/>
  <c r="C108" i="2"/>
  <c r="B108" i="2"/>
  <c r="AD107" i="2"/>
  <c r="AC107" i="2"/>
  <c r="AB107" i="2"/>
  <c r="K107" i="2"/>
  <c r="J107" i="2"/>
  <c r="I107" i="2"/>
  <c r="G107" i="2"/>
  <c r="F107" i="2"/>
  <c r="E107" i="2"/>
  <c r="D107" i="2"/>
  <c r="C107" i="2"/>
  <c r="B107" i="2"/>
  <c r="AD106" i="2"/>
  <c r="AC106" i="2"/>
  <c r="AB106" i="2"/>
  <c r="K106" i="2"/>
  <c r="J106" i="2"/>
  <c r="I106" i="2"/>
  <c r="G106" i="2"/>
  <c r="F106" i="2"/>
  <c r="E106" i="2"/>
  <c r="D106" i="2"/>
  <c r="C106" i="2"/>
  <c r="B106" i="2"/>
  <c r="AD105" i="2"/>
  <c r="AC105" i="2"/>
  <c r="AB105" i="2"/>
  <c r="K105" i="2"/>
  <c r="J105" i="2"/>
  <c r="I105" i="2"/>
  <c r="G105" i="2"/>
  <c r="F105" i="2"/>
  <c r="E105" i="2"/>
  <c r="D105" i="2"/>
  <c r="C105" i="2"/>
  <c r="B105" i="2"/>
  <c r="AD104" i="2"/>
  <c r="AC104" i="2"/>
  <c r="AB104" i="2"/>
  <c r="K104" i="2"/>
  <c r="J104" i="2"/>
  <c r="I104" i="2"/>
  <c r="G104" i="2"/>
  <c r="F104" i="2"/>
  <c r="E104" i="2"/>
  <c r="D104" i="2"/>
  <c r="C104" i="2"/>
  <c r="B104" i="2"/>
  <c r="AD103" i="2"/>
  <c r="AC103" i="2"/>
  <c r="AB103" i="2"/>
  <c r="K103" i="2"/>
  <c r="J103" i="2"/>
  <c r="I103" i="2"/>
  <c r="G103" i="2"/>
  <c r="F103" i="2"/>
  <c r="E103" i="2"/>
  <c r="D103" i="2"/>
  <c r="C103" i="2"/>
  <c r="B103" i="2"/>
  <c r="AD102" i="2"/>
  <c r="AC102" i="2"/>
  <c r="AB102" i="2"/>
  <c r="K102" i="2"/>
  <c r="J102" i="2"/>
  <c r="I102" i="2"/>
  <c r="G102" i="2"/>
  <c r="F102" i="2"/>
  <c r="E102" i="2"/>
  <c r="D102" i="2"/>
  <c r="C102" i="2"/>
  <c r="B102" i="2"/>
  <c r="AD101" i="2"/>
  <c r="AC101" i="2"/>
  <c r="AB101" i="2"/>
  <c r="K101" i="2"/>
  <c r="J101" i="2"/>
  <c r="I101" i="2"/>
  <c r="G101" i="2"/>
  <c r="F101" i="2"/>
  <c r="E101" i="2"/>
  <c r="D101" i="2"/>
  <c r="C101" i="2"/>
  <c r="B101" i="2"/>
  <c r="AD100" i="2"/>
  <c r="AC100" i="2"/>
  <c r="AB100" i="2"/>
  <c r="K100" i="2"/>
  <c r="J100" i="2"/>
  <c r="I100" i="2"/>
  <c r="G100" i="2"/>
  <c r="F100" i="2"/>
  <c r="E100" i="2"/>
  <c r="D100" i="2"/>
  <c r="C100" i="2"/>
  <c r="B100" i="2"/>
  <c r="AD99" i="2"/>
  <c r="AC99" i="2"/>
  <c r="AB99" i="2"/>
  <c r="K99" i="2"/>
  <c r="J99" i="2"/>
  <c r="I99" i="2"/>
  <c r="G99" i="2"/>
  <c r="F99" i="2"/>
  <c r="E99" i="2"/>
  <c r="D99" i="2"/>
  <c r="C99" i="2"/>
  <c r="B99" i="2"/>
  <c r="AD98" i="2"/>
  <c r="AC98" i="2"/>
  <c r="AB98" i="2"/>
  <c r="K98" i="2"/>
  <c r="J98" i="2"/>
  <c r="I98" i="2"/>
  <c r="G98" i="2"/>
  <c r="F98" i="2"/>
  <c r="E98" i="2"/>
  <c r="D98" i="2"/>
  <c r="C98" i="2"/>
  <c r="B98" i="2"/>
  <c r="AD97" i="2"/>
  <c r="AC97" i="2"/>
  <c r="AB97" i="2"/>
  <c r="K97" i="2"/>
  <c r="J97" i="2"/>
  <c r="I97" i="2"/>
  <c r="G97" i="2"/>
  <c r="F97" i="2"/>
  <c r="E97" i="2"/>
  <c r="D97" i="2"/>
  <c r="C97" i="2"/>
  <c r="B97" i="2"/>
  <c r="AD96" i="2"/>
  <c r="AC96" i="2"/>
  <c r="AB96" i="2"/>
  <c r="K96" i="2"/>
  <c r="J96" i="2"/>
  <c r="I96" i="2"/>
  <c r="G96" i="2"/>
  <c r="F96" i="2"/>
  <c r="E96" i="2"/>
  <c r="D96" i="2"/>
  <c r="C96" i="2"/>
  <c r="B96" i="2"/>
  <c r="AD95" i="2"/>
  <c r="AC95" i="2"/>
  <c r="AB95" i="2"/>
  <c r="K95" i="2"/>
  <c r="J95" i="2"/>
  <c r="I95" i="2"/>
  <c r="G95" i="2"/>
  <c r="F95" i="2"/>
  <c r="E95" i="2"/>
  <c r="D95" i="2"/>
  <c r="C95" i="2"/>
  <c r="B95" i="2"/>
  <c r="AD94" i="2"/>
  <c r="AC94" i="2"/>
  <c r="AB94" i="2"/>
  <c r="K94" i="2"/>
  <c r="J94" i="2"/>
  <c r="I94" i="2"/>
  <c r="G94" i="2"/>
  <c r="F94" i="2"/>
  <c r="E94" i="2"/>
  <c r="D94" i="2"/>
  <c r="C94" i="2"/>
  <c r="B94" i="2"/>
  <c r="AD93" i="2"/>
  <c r="AC93" i="2"/>
  <c r="AB93" i="2"/>
  <c r="K93" i="2"/>
  <c r="J93" i="2"/>
  <c r="I93" i="2"/>
  <c r="G93" i="2"/>
  <c r="F93" i="2"/>
  <c r="E93" i="2"/>
  <c r="D93" i="2"/>
  <c r="C93" i="2"/>
  <c r="B93" i="2"/>
  <c r="AD92" i="2"/>
  <c r="AC92" i="2"/>
  <c r="AB92" i="2"/>
  <c r="K92" i="2"/>
  <c r="J92" i="2"/>
  <c r="I92" i="2"/>
  <c r="G92" i="2"/>
  <c r="F92" i="2"/>
  <c r="E92" i="2"/>
  <c r="D92" i="2"/>
  <c r="C92" i="2"/>
  <c r="B92" i="2"/>
  <c r="AD91" i="2"/>
  <c r="AC91" i="2"/>
  <c r="AB91" i="2"/>
  <c r="K91" i="2"/>
  <c r="J91" i="2"/>
  <c r="I91" i="2"/>
  <c r="G91" i="2"/>
  <c r="F91" i="2"/>
  <c r="E91" i="2"/>
  <c r="D91" i="2"/>
  <c r="C91" i="2"/>
  <c r="B91" i="2"/>
  <c r="AD90" i="2"/>
  <c r="AC90" i="2"/>
  <c r="AB90" i="2"/>
  <c r="K90" i="2"/>
  <c r="J90" i="2"/>
  <c r="I90" i="2"/>
  <c r="G90" i="2"/>
  <c r="F90" i="2"/>
  <c r="E90" i="2"/>
  <c r="D90" i="2"/>
  <c r="C90" i="2"/>
  <c r="B90" i="2"/>
  <c r="AD89" i="2"/>
  <c r="AC89" i="2"/>
  <c r="AB89" i="2"/>
  <c r="K89" i="2"/>
  <c r="J89" i="2"/>
  <c r="I89" i="2"/>
  <c r="G89" i="2"/>
  <c r="F89" i="2"/>
  <c r="E89" i="2"/>
  <c r="D89" i="2"/>
  <c r="C89" i="2"/>
  <c r="B89" i="2"/>
  <c r="AD88" i="2"/>
  <c r="AC88" i="2"/>
  <c r="AB88" i="2"/>
  <c r="K88" i="2"/>
  <c r="J88" i="2"/>
  <c r="I88" i="2"/>
  <c r="G88" i="2"/>
  <c r="F88" i="2"/>
  <c r="E88" i="2"/>
  <c r="D88" i="2"/>
  <c r="C88" i="2"/>
  <c r="B88" i="2"/>
  <c r="AD87" i="2"/>
  <c r="AC87" i="2"/>
  <c r="AB87" i="2"/>
  <c r="K87" i="2"/>
  <c r="J87" i="2"/>
  <c r="I87" i="2"/>
  <c r="G87" i="2"/>
  <c r="F87" i="2"/>
  <c r="E87" i="2"/>
  <c r="D87" i="2"/>
  <c r="C87" i="2"/>
  <c r="B87" i="2"/>
  <c r="AD86" i="2"/>
  <c r="AC86" i="2"/>
  <c r="AB86" i="2"/>
  <c r="K86" i="2"/>
  <c r="J86" i="2"/>
  <c r="I86" i="2"/>
  <c r="G86" i="2"/>
  <c r="F86" i="2"/>
  <c r="E86" i="2"/>
  <c r="D86" i="2"/>
  <c r="C86" i="2"/>
  <c r="B86" i="2"/>
  <c r="AD85" i="2"/>
  <c r="AC85" i="2"/>
  <c r="AB85" i="2"/>
  <c r="K85" i="2"/>
  <c r="J85" i="2"/>
  <c r="I85" i="2"/>
  <c r="G85" i="2"/>
  <c r="F85" i="2"/>
  <c r="E85" i="2"/>
  <c r="D85" i="2"/>
  <c r="C85" i="2"/>
  <c r="B85" i="2"/>
  <c r="AD84" i="2"/>
  <c r="AC84" i="2"/>
  <c r="AB84" i="2"/>
  <c r="K84" i="2"/>
  <c r="J84" i="2"/>
  <c r="I84" i="2"/>
  <c r="G84" i="2"/>
  <c r="F84" i="2"/>
  <c r="E84" i="2"/>
  <c r="D84" i="2"/>
  <c r="C84" i="2"/>
  <c r="B84" i="2"/>
  <c r="AD83" i="2"/>
  <c r="AC83" i="2"/>
  <c r="AB83" i="2"/>
  <c r="K83" i="2"/>
  <c r="J83" i="2"/>
  <c r="I83" i="2"/>
  <c r="G83" i="2"/>
  <c r="F83" i="2"/>
  <c r="E83" i="2"/>
  <c r="D83" i="2"/>
  <c r="C83" i="2"/>
  <c r="B83" i="2"/>
  <c r="AD82" i="2"/>
  <c r="AC82" i="2"/>
  <c r="AB82" i="2"/>
  <c r="K82" i="2"/>
  <c r="J82" i="2"/>
  <c r="I82" i="2"/>
  <c r="G82" i="2"/>
  <c r="F82" i="2"/>
  <c r="E82" i="2"/>
  <c r="D82" i="2"/>
  <c r="C82" i="2"/>
  <c r="B82" i="2"/>
  <c r="AD81" i="2"/>
  <c r="AC81" i="2"/>
  <c r="AB81" i="2"/>
  <c r="K81" i="2"/>
  <c r="J81" i="2"/>
  <c r="I81" i="2"/>
  <c r="G81" i="2"/>
  <c r="F81" i="2"/>
  <c r="E81" i="2"/>
  <c r="D81" i="2"/>
  <c r="C81" i="2"/>
  <c r="B81" i="2"/>
  <c r="AD80" i="2"/>
  <c r="AC80" i="2"/>
  <c r="AB80" i="2"/>
  <c r="K80" i="2"/>
  <c r="J80" i="2"/>
  <c r="I80" i="2"/>
  <c r="G80" i="2"/>
  <c r="F80" i="2"/>
  <c r="E80" i="2"/>
  <c r="D80" i="2"/>
  <c r="C80" i="2"/>
  <c r="B80" i="2"/>
  <c r="AD79" i="2"/>
  <c r="AC79" i="2"/>
  <c r="AB79" i="2"/>
  <c r="K79" i="2"/>
  <c r="J79" i="2"/>
  <c r="I79" i="2"/>
  <c r="G79" i="2"/>
  <c r="F79" i="2"/>
  <c r="E79" i="2"/>
  <c r="D79" i="2"/>
  <c r="C79" i="2"/>
  <c r="B79" i="2"/>
  <c r="AD78" i="2"/>
  <c r="AC78" i="2"/>
  <c r="AB78" i="2"/>
  <c r="K78" i="2"/>
  <c r="J78" i="2"/>
  <c r="I78" i="2"/>
  <c r="G78" i="2"/>
  <c r="F78" i="2"/>
  <c r="E78" i="2"/>
  <c r="D78" i="2"/>
  <c r="C78" i="2"/>
  <c r="B78" i="2"/>
  <c r="AD77" i="2"/>
  <c r="AC77" i="2"/>
  <c r="AB77" i="2"/>
  <c r="K77" i="2"/>
  <c r="J77" i="2"/>
  <c r="I77" i="2"/>
  <c r="G77" i="2"/>
  <c r="F77" i="2"/>
  <c r="E77" i="2"/>
  <c r="D77" i="2"/>
  <c r="C77" i="2"/>
  <c r="B77" i="2"/>
  <c r="AD76" i="2"/>
  <c r="AC76" i="2"/>
  <c r="AB76" i="2"/>
  <c r="K76" i="2"/>
  <c r="J76" i="2"/>
  <c r="I76" i="2"/>
  <c r="G76" i="2"/>
  <c r="F76" i="2"/>
  <c r="E76" i="2"/>
  <c r="D76" i="2"/>
  <c r="C76" i="2"/>
  <c r="B76" i="2"/>
  <c r="AD75" i="2"/>
  <c r="AC75" i="2"/>
  <c r="AB75" i="2"/>
  <c r="K75" i="2"/>
  <c r="J75" i="2"/>
  <c r="I75" i="2"/>
  <c r="G75" i="2"/>
  <c r="F75" i="2"/>
  <c r="E75" i="2"/>
  <c r="D75" i="2"/>
  <c r="C75" i="2"/>
  <c r="B75" i="2"/>
  <c r="AD74" i="2"/>
  <c r="AC74" i="2"/>
  <c r="AB74" i="2"/>
  <c r="K74" i="2"/>
  <c r="J74" i="2"/>
  <c r="I74" i="2"/>
  <c r="G74" i="2"/>
  <c r="F74" i="2"/>
  <c r="E74" i="2"/>
  <c r="D74" i="2"/>
  <c r="C74" i="2"/>
  <c r="B74" i="2"/>
  <c r="AD73" i="2"/>
  <c r="AC73" i="2"/>
  <c r="AB73" i="2"/>
  <c r="K73" i="2"/>
  <c r="J73" i="2"/>
  <c r="I73" i="2"/>
  <c r="G73" i="2"/>
  <c r="F73" i="2"/>
  <c r="E73" i="2"/>
  <c r="D73" i="2"/>
  <c r="C73" i="2"/>
  <c r="B73" i="2"/>
  <c r="AD72" i="2"/>
  <c r="AC72" i="2"/>
  <c r="AB72" i="2"/>
  <c r="K72" i="2"/>
  <c r="J72" i="2"/>
  <c r="I72" i="2"/>
  <c r="G72" i="2"/>
  <c r="F72" i="2"/>
  <c r="E72" i="2"/>
  <c r="D72" i="2"/>
  <c r="C72" i="2"/>
  <c r="B72" i="2"/>
  <c r="AD71" i="2"/>
  <c r="AC71" i="2"/>
  <c r="AB71" i="2"/>
  <c r="K71" i="2"/>
  <c r="J71" i="2"/>
  <c r="I71" i="2"/>
  <c r="G71" i="2"/>
  <c r="F71" i="2"/>
  <c r="E71" i="2"/>
  <c r="D71" i="2"/>
  <c r="C71" i="2"/>
  <c r="B71" i="2"/>
  <c r="AD70" i="2"/>
  <c r="AC70" i="2"/>
  <c r="AB70" i="2"/>
  <c r="K70" i="2"/>
  <c r="J70" i="2"/>
  <c r="I70" i="2"/>
  <c r="G70" i="2"/>
  <c r="F70" i="2"/>
  <c r="E70" i="2"/>
  <c r="D70" i="2"/>
  <c r="C70" i="2"/>
  <c r="B70" i="2"/>
  <c r="AD69" i="2"/>
  <c r="AC69" i="2"/>
  <c r="AB69" i="2"/>
  <c r="K69" i="2"/>
  <c r="J69" i="2"/>
  <c r="I69" i="2"/>
  <c r="G69" i="2"/>
  <c r="F69" i="2"/>
  <c r="E69" i="2"/>
  <c r="D69" i="2"/>
  <c r="C69" i="2"/>
  <c r="B69" i="2"/>
  <c r="AD68" i="2"/>
  <c r="AC68" i="2"/>
  <c r="AB68" i="2"/>
  <c r="K68" i="2"/>
  <c r="J68" i="2"/>
  <c r="I68" i="2"/>
  <c r="G68" i="2"/>
  <c r="F68" i="2"/>
  <c r="E68" i="2"/>
  <c r="D68" i="2"/>
  <c r="C68" i="2"/>
  <c r="B68" i="2"/>
  <c r="AD67" i="2"/>
  <c r="AC67" i="2"/>
  <c r="AB67" i="2"/>
  <c r="K67" i="2"/>
  <c r="J67" i="2"/>
  <c r="I67" i="2"/>
  <c r="G67" i="2"/>
  <c r="F67" i="2"/>
  <c r="E67" i="2"/>
  <c r="D67" i="2"/>
  <c r="C67" i="2"/>
  <c r="B67" i="2"/>
  <c r="AD66" i="2"/>
  <c r="AC66" i="2"/>
  <c r="AB66" i="2"/>
  <c r="K66" i="2"/>
  <c r="J66" i="2"/>
  <c r="I66" i="2"/>
  <c r="G66" i="2"/>
  <c r="F66" i="2"/>
  <c r="E66" i="2"/>
  <c r="D66" i="2"/>
  <c r="C66" i="2"/>
  <c r="B66" i="2"/>
  <c r="AD65" i="2"/>
  <c r="AC65" i="2"/>
  <c r="AB65" i="2"/>
  <c r="K65" i="2"/>
  <c r="J65" i="2"/>
  <c r="I65" i="2"/>
  <c r="G65" i="2"/>
  <c r="F65" i="2"/>
  <c r="E65" i="2"/>
  <c r="D65" i="2"/>
  <c r="C65" i="2"/>
  <c r="B65" i="2"/>
  <c r="AD64" i="2"/>
  <c r="AC64" i="2"/>
  <c r="AB64" i="2"/>
  <c r="K64" i="2"/>
  <c r="J64" i="2"/>
  <c r="I64" i="2"/>
  <c r="G64" i="2"/>
  <c r="F64" i="2"/>
  <c r="E64" i="2"/>
  <c r="D64" i="2"/>
  <c r="C64" i="2"/>
  <c r="B64" i="2"/>
  <c r="AD63" i="2"/>
  <c r="AC63" i="2"/>
  <c r="AB63" i="2"/>
  <c r="K63" i="2"/>
  <c r="J63" i="2"/>
  <c r="I63" i="2"/>
  <c r="G63" i="2"/>
  <c r="F63" i="2"/>
  <c r="E63" i="2"/>
  <c r="D63" i="2"/>
  <c r="C63" i="2"/>
  <c r="B63" i="2"/>
  <c r="AD62" i="2"/>
  <c r="AC62" i="2"/>
  <c r="AB62" i="2"/>
  <c r="K62" i="2"/>
  <c r="J62" i="2"/>
  <c r="I62" i="2"/>
  <c r="G62" i="2"/>
  <c r="F62" i="2"/>
  <c r="E62" i="2"/>
  <c r="D62" i="2"/>
  <c r="C62" i="2"/>
  <c r="B62" i="2"/>
  <c r="AD61" i="2"/>
  <c r="AC61" i="2"/>
  <c r="AB61" i="2"/>
  <c r="K61" i="2"/>
  <c r="J61" i="2"/>
  <c r="I61" i="2"/>
  <c r="G61" i="2"/>
  <c r="F61" i="2"/>
  <c r="E61" i="2"/>
  <c r="D61" i="2"/>
  <c r="C61" i="2"/>
  <c r="B61" i="2"/>
  <c r="AD60" i="2"/>
  <c r="AC60" i="2"/>
  <c r="AB60" i="2"/>
  <c r="K60" i="2"/>
  <c r="J60" i="2"/>
  <c r="I60" i="2"/>
  <c r="G60" i="2"/>
  <c r="F60" i="2"/>
  <c r="E60" i="2"/>
  <c r="D60" i="2"/>
  <c r="C60" i="2"/>
  <c r="B60" i="2"/>
  <c r="AD59" i="2"/>
  <c r="AC59" i="2"/>
  <c r="AB59" i="2"/>
  <c r="K59" i="2"/>
  <c r="J59" i="2"/>
  <c r="I59" i="2"/>
  <c r="G59" i="2"/>
  <c r="F59" i="2"/>
  <c r="E59" i="2"/>
  <c r="D59" i="2"/>
  <c r="C59" i="2"/>
  <c r="B59" i="2"/>
  <c r="AD58" i="2"/>
  <c r="AC58" i="2"/>
  <c r="AB58" i="2"/>
  <c r="K58" i="2"/>
  <c r="J58" i="2"/>
  <c r="I58" i="2"/>
  <c r="G58" i="2"/>
  <c r="F58" i="2"/>
  <c r="E58" i="2"/>
  <c r="D58" i="2"/>
  <c r="C58" i="2"/>
  <c r="B58" i="2"/>
  <c r="AD57" i="2"/>
  <c r="AC57" i="2"/>
  <c r="AB57" i="2"/>
  <c r="K57" i="2"/>
  <c r="J57" i="2"/>
  <c r="I57" i="2"/>
  <c r="G57" i="2"/>
  <c r="F57" i="2"/>
  <c r="E57" i="2"/>
  <c r="D57" i="2"/>
  <c r="C57" i="2"/>
  <c r="B57" i="2"/>
  <c r="AD56" i="2"/>
  <c r="AC56" i="2"/>
  <c r="AB56" i="2"/>
  <c r="K56" i="2"/>
  <c r="J56" i="2"/>
  <c r="I56" i="2"/>
  <c r="G56" i="2"/>
  <c r="F56" i="2"/>
  <c r="E56" i="2"/>
  <c r="D56" i="2"/>
  <c r="C56" i="2"/>
  <c r="B56" i="2"/>
  <c r="AD55" i="2"/>
  <c r="AC55" i="2"/>
  <c r="AB55" i="2"/>
  <c r="K55" i="2"/>
  <c r="J55" i="2"/>
  <c r="I55" i="2"/>
  <c r="G55" i="2"/>
  <c r="F55" i="2"/>
  <c r="E55" i="2"/>
  <c r="D55" i="2"/>
  <c r="C55" i="2"/>
  <c r="B55" i="2"/>
  <c r="AD54" i="2"/>
  <c r="AC54" i="2"/>
  <c r="AB54" i="2"/>
  <c r="K54" i="2"/>
  <c r="J54" i="2"/>
  <c r="I54" i="2"/>
  <c r="G54" i="2"/>
  <c r="F54" i="2"/>
  <c r="E54" i="2"/>
  <c r="D54" i="2"/>
  <c r="C54" i="2"/>
  <c r="B54" i="2"/>
  <c r="AD53" i="2"/>
  <c r="AC53" i="2"/>
  <c r="AB53" i="2"/>
  <c r="K53" i="2"/>
  <c r="J53" i="2"/>
  <c r="I53" i="2"/>
  <c r="G53" i="2"/>
  <c r="F53" i="2"/>
  <c r="E53" i="2"/>
  <c r="D53" i="2"/>
  <c r="C53" i="2"/>
  <c r="B53" i="2"/>
  <c r="AD52" i="2"/>
  <c r="AC52" i="2"/>
  <c r="AB52" i="2"/>
  <c r="K52" i="2"/>
  <c r="J52" i="2"/>
  <c r="I52" i="2"/>
  <c r="G52" i="2"/>
  <c r="F52" i="2"/>
  <c r="E52" i="2"/>
  <c r="D52" i="2"/>
  <c r="C52" i="2"/>
  <c r="B52" i="2"/>
  <c r="AD51" i="2"/>
  <c r="AC51" i="2"/>
  <c r="AB51" i="2"/>
  <c r="K51" i="2"/>
  <c r="J51" i="2"/>
  <c r="I51" i="2"/>
  <c r="G51" i="2"/>
  <c r="F51" i="2"/>
  <c r="E51" i="2"/>
  <c r="D51" i="2"/>
  <c r="C51" i="2"/>
  <c r="B51" i="2"/>
  <c r="AD50" i="2"/>
  <c r="AC50" i="2"/>
  <c r="AB50" i="2"/>
  <c r="K50" i="2"/>
  <c r="J50" i="2"/>
  <c r="I50" i="2"/>
  <c r="G50" i="2"/>
  <c r="F50" i="2"/>
  <c r="E50" i="2"/>
  <c r="D50" i="2"/>
  <c r="C50" i="2"/>
  <c r="B50" i="2"/>
  <c r="AD49" i="2"/>
  <c r="AC49" i="2"/>
  <c r="AB49" i="2"/>
  <c r="K49" i="2"/>
  <c r="J49" i="2"/>
  <c r="I49" i="2"/>
  <c r="G49" i="2"/>
  <c r="F49" i="2"/>
  <c r="E49" i="2"/>
  <c r="D49" i="2"/>
  <c r="C49" i="2"/>
  <c r="B49" i="2"/>
  <c r="AD48" i="2"/>
  <c r="AC48" i="2"/>
  <c r="AB48" i="2"/>
  <c r="K48" i="2"/>
  <c r="J48" i="2"/>
  <c r="I48" i="2"/>
  <c r="G48" i="2"/>
  <c r="F48" i="2"/>
  <c r="E48" i="2"/>
  <c r="D48" i="2"/>
  <c r="C48" i="2"/>
  <c r="B48" i="2"/>
  <c r="AD47" i="2"/>
  <c r="AC47" i="2"/>
  <c r="AB47" i="2"/>
  <c r="K47" i="2"/>
  <c r="J47" i="2"/>
  <c r="I47" i="2"/>
  <c r="G47" i="2"/>
  <c r="F47" i="2"/>
  <c r="E47" i="2"/>
  <c r="D47" i="2"/>
  <c r="C47" i="2"/>
  <c r="B47" i="2"/>
  <c r="AD46" i="2"/>
  <c r="AC46" i="2"/>
  <c r="AB46" i="2"/>
  <c r="K46" i="2"/>
  <c r="J46" i="2"/>
  <c r="I46" i="2"/>
  <c r="G46" i="2"/>
  <c r="F46" i="2"/>
  <c r="E46" i="2"/>
  <c r="D46" i="2"/>
  <c r="C46" i="2"/>
  <c r="B46" i="2"/>
  <c r="AD45" i="2"/>
  <c r="AC45" i="2"/>
  <c r="AB45" i="2"/>
  <c r="K45" i="2"/>
  <c r="J45" i="2"/>
  <c r="I45" i="2"/>
  <c r="G45" i="2"/>
  <c r="F45" i="2"/>
  <c r="E45" i="2"/>
  <c r="D45" i="2"/>
  <c r="C45" i="2"/>
  <c r="B45" i="2"/>
  <c r="AD44" i="2"/>
  <c r="AC44" i="2"/>
  <c r="AB44" i="2"/>
  <c r="K44" i="2"/>
  <c r="J44" i="2"/>
  <c r="I44" i="2"/>
  <c r="G44" i="2"/>
  <c r="F44" i="2"/>
  <c r="E44" i="2"/>
  <c r="D44" i="2"/>
  <c r="C44" i="2"/>
  <c r="B44" i="2"/>
  <c r="AD43" i="2"/>
  <c r="AC43" i="2"/>
  <c r="AB43" i="2"/>
  <c r="K43" i="2"/>
  <c r="J43" i="2"/>
  <c r="I43" i="2"/>
  <c r="G43" i="2"/>
  <c r="F43" i="2"/>
  <c r="E43" i="2"/>
  <c r="D43" i="2"/>
  <c r="C43" i="2"/>
  <c r="B43" i="2"/>
  <c r="AD42" i="2"/>
  <c r="AC42" i="2"/>
  <c r="AB42" i="2"/>
  <c r="K42" i="2"/>
  <c r="J42" i="2"/>
  <c r="I42" i="2"/>
  <c r="G42" i="2"/>
  <c r="F42" i="2"/>
  <c r="E42" i="2"/>
  <c r="D42" i="2"/>
  <c r="C42" i="2"/>
  <c r="B42" i="2"/>
  <c r="AD41" i="2"/>
  <c r="AC41" i="2"/>
  <c r="AB41" i="2"/>
  <c r="K41" i="2"/>
  <c r="J41" i="2"/>
  <c r="I41" i="2"/>
  <c r="G41" i="2"/>
  <c r="F41" i="2"/>
  <c r="E41" i="2"/>
  <c r="D41" i="2"/>
  <c r="C41" i="2"/>
  <c r="B41" i="2"/>
  <c r="AD40" i="2"/>
  <c r="AC40" i="2"/>
  <c r="AB40" i="2"/>
  <c r="K40" i="2"/>
  <c r="J40" i="2"/>
  <c r="I40" i="2"/>
  <c r="G40" i="2"/>
  <c r="F40" i="2"/>
  <c r="E40" i="2"/>
  <c r="D40" i="2"/>
  <c r="C40" i="2"/>
  <c r="B40" i="2"/>
  <c r="AD39" i="2"/>
  <c r="AC39" i="2"/>
  <c r="AB39" i="2"/>
  <c r="K39" i="2"/>
  <c r="J39" i="2"/>
  <c r="I39" i="2"/>
  <c r="G39" i="2"/>
  <c r="F39" i="2"/>
  <c r="E39" i="2"/>
  <c r="D39" i="2"/>
  <c r="C39" i="2"/>
  <c r="B39" i="2"/>
  <c r="AD38" i="2"/>
  <c r="AC38" i="2"/>
  <c r="AB38" i="2"/>
  <c r="K38" i="2"/>
  <c r="J38" i="2"/>
  <c r="I38" i="2"/>
  <c r="G38" i="2"/>
  <c r="F38" i="2"/>
  <c r="E38" i="2"/>
  <c r="D38" i="2"/>
  <c r="C38" i="2"/>
  <c r="B38" i="2"/>
  <c r="AD37" i="2"/>
  <c r="AC37" i="2"/>
  <c r="AB37" i="2"/>
  <c r="K37" i="2"/>
  <c r="J37" i="2"/>
  <c r="I37" i="2"/>
  <c r="G37" i="2"/>
  <c r="F37" i="2"/>
  <c r="E37" i="2"/>
  <c r="D37" i="2"/>
  <c r="C37" i="2"/>
  <c r="B37" i="2"/>
  <c r="AD36" i="2"/>
  <c r="AC36" i="2"/>
  <c r="AB36" i="2"/>
  <c r="K36" i="2"/>
  <c r="J36" i="2"/>
  <c r="I36" i="2"/>
  <c r="G36" i="2"/>
  <c r="F36" i="2"/>
  <c r="E36" i="2"/>
  <c r="D36" i="2"/>
  <c r="C36" i="2"/>
  <c r="B36" i="2"/>
  <c r="AD35" i="2"/>
  <c r="AC35" i="2"/>
  <c r="AB35" i="2"/>
  <c r="K35" i="2"/>
  <c r="J35" i="2"/>
  <c r="I35" i="2"/>
  <c r="G35" i="2"/>
  <c r="F35" i="2"/>
  <c r="E35" i="2"/>
  <c r="D35" i="2"/>
  <c r="C35" i="2"/>
  <c r="B35" i="2"/>
  <c r="AD34" i="2"/>
  <c r="AC34" i="2"/>
  <c r="AB34" i="2"/>
  <c r="K34" i="2"/>
  <c r="J34" i="2"/>
  <c r="I34" i="2"/>
  <c r="G34" i="2"/>
  <c r="F34" i="2"/>
  <c r="E34" i="2"/>
  <c r="D34" i="2"/>
  <c r="C34" i="2"/>
  <c r="B34" i="2"/>
  <c r="AD33" i="2"/>
  <c r="AC33" i="2"/>
  <c r="AB33" i="2"/>
  <c r="K33" i="2"/>
  <c r="J33" i="2"/>
  <c r="I33" i="2"/>
  <c r="G33" i="2"/>
  <c r="F33" i="2"/>
  <c r="E33" i="2"/>
  <c r="D33" i="2"/>
  <c r="C33" i="2"/>
  <c r="B33" i="2"/>
  <c r="AD32" i="2"/>
  <c r="AC32" i="2"/>
  <c r="AB32" i="2"/>
  <c r="K32" i="2"/>
  <c r="J32" i="2"/>
  <c r="I32" i="2"/>
  <c r="G32" i="2"/>
  <c r="F32" i="2"/>
  <c r="E32" i="2"/>
  <c r="D32" i="2"/>
  <c r="C32" i="2"/>
  <c r="B32" i="2"/>
  <c r="AD31" i="2"/>
  <c r="AC31" i="2"/>
  <c r="AB31" i="2"/>
  <c r="K31" i="2"/>
  <c r="J31" i="2"/>
  <c r="I31" i="2"/>
  <c r="G31" i="2"/>
  <c r="F31" i="2"/>
  <c r="E31" i="2"/>
  <c r="D31" i="2"/>
  <c r="C31" i="2"/>
  <c r="B31" i="2"/>
  <c r="AD30" i="2"/>
  <c r="AC30" i="2"/>
  <c r="AB30" i="2"/>
  <c r="K30" i="2"/>
  <c r="J30" i="2"/>
  <c r="I30" i="2"/>
  <c r="G30" i="2"/>
  <c r="F30" i="2"/>
  <c r="E30" i="2"/>
  <c r="D30" i="2"/>
  <c r="C30" i="2"/>
  <c r="B30" i="2"/>
  <c r="AD29" i="2"/>
  <c r="AC29" i="2"/>
  <c r="AB29" i="2"/>
  <c r="K29" i="2"/>
  <c r="J29" i="2"/>
  <c r="I29" i="2"/>
  <c r="G29" i="2"/>
  <c r="F29" i="2"/>
  <c r="E29" i="2"/>
  <c r="D29" i="2"/>
  <c r="C29" i="2"/>
  <c r="B29" i="2"/>
  <c r="AD28" i="2"/>
  <c r="AC28" i="2"/>
  <c r="AB28" i="2"/>
  <c r="K28" i="2"/>
  <c r="J28" i="2"/>
  <c r="I28" i="2"/>
  <c r="G28" i="2"/>
  <c r="F28" i="2"/>
  <c r="E28" i="2"/>
  <c r="D28" i="2"/>
  <c r="C28" i="2"/>
  <c r="B28" i="2"/>
  <c r="AD27" i="2"/>
  <c r="AC27" i="2"/>
  <c r="AB27" i="2"/>
  <c r="K27" i="2"/>
  <c r="J27" i="2"/>
  <c r="I27" i="2"/>
  <c r="G27" i="2"/>
  <c r="F27" i="2"/>
  <c r="E27" i="2"/>
  <c r="D27" i="2"/>
  <c r="C27" i="2"/>
  <c r="B27" i="2"/>
  <c r="AD26" i="2"/>
  <c r="AC26" i="2"/>
  <c r="AB26" i="2"/>
  <c r="K26" i="2"/>
  <c r="J26" i="2"/>
  <c r="I26" i="2"/>
  <c r="G26" i="2"/>
  <c r="F26" i="2"/>
  <c r="E26" i="2"/>
  <c r="D26" i="2"/>
  <c r="C26" i="2"/>
  <c r="B26" i="2"/>
  <c r="AD25" i="2"/>
  <c r="AC25" i="2"/>
  <c r="AB25" i="2"/>
  <c r="K25" i="2"/>
  <c r="J25" i="2"/>
  <c r="I25" i="2"/>
  <c r="G25" i="2"/>
  <c r="F25" i="2"/>
  <c r="E25" i="2"/>
  <c r="D25" i="2"/>
  <c r="C25" i="2"/>
  <c r="B25" i="2"/>
  <c r="AD24" i="2"/>
  <c r="AC24" i="2"/>
  <c r="AB24" i="2"/>
  <c r="K24" i="2"/>
  <c r="J24" i="2"/>
  <c r="I24" i="2"/>
  <c r="G24" i="2"/>
  <c r="F24" i="2"/>
  <c r="E24" i="2"/>
  <c r="D24" i="2"/>
  <c r="C24" i="2"/>
  <c r="B24" i="2"/>
  <c r="AD23" i="2"/>
  <c r="AC23" i="2"/>
  <c r="AB23" i="2"/>
  <c r="K23" i="2"/>
  <c r="J23" i="2"/>
  <c r="I23" i="2"/>
  <c r="G23" i="2"/>
  <c r="F23" i="2"/>
  <c r="E23" i="2"/>
  <c r="D23" i="2"/>
  <c r="C23" i="2"/>
  <c r="B23" i="2"/>
  <c r="AD22" i="2"/>
  <c r="AC22" i="2"/>
  <c r="AB22" i="2"/>
  <c r="K22" i="2"/>
  <c r="J22" i="2"/>
  <c r="I22" i="2"/>
  <c r="G22" i="2"/>
  <c r="F22" i="2"/>
  <c r="E22" i="2"/>
  <c r="D22" i="2"/>
  <c r="C22" i="2"/>
  <c r="B22" i="2"/>
  <c r="AD21" i="2"/>
  <c r="AC21" i="2"/>
  <c r="AB21" i="2"/>
  <c r="K21" i="2"/>
  <c r="J21" i="2"/>
  <c r="I21" i="2"/>
  <c r="G21" i="2"/>
  <c r="F21" i="2"/>
  <c r="E21" i="2"/>
  <c r="D21" i="2"/>
  <c r="C21" i="2"/>
  <c r="B21" i="2"/>
  <c r="AD20" i="2"/>
  <c r="AC20" i="2"/>
  <c r="AB20" i="2"/>
  <c r="K20" i="2"/>
  <c r="J20" i="2"/>
  <c r="I20" i="2"/>
  <c r="G20" i="2"/>
  <c r="F20" i="2"/>
  <c r="E20" i="2"/>
  <c r="D20" i="2"/>
  <c r="C20" i="2"/>
  <c r="B20" i="2"/>
  <c r="AD19" i="2"/>
  <c r="AC19" i="2"/>
  <c r="AB19" i="2"/>
  <c r="K19" i="2"/>
  <c r="J19" i="2"/>
  <c r="I19" i="2"/>
  <c r="G19" i="2"/>
  <c r="F19" i="2"/>
  <c r="E19" i="2"/>
  <c r="D19" i="2"/>
  <c r="C19" i="2"/>
  <c r="B19" i="2"/>
  <c r="AD18" i="2"/>
  <c r="AC18" i="2"/>
  <c r="AB18" i="2"/>
  <c r="K18" i="2"/>
  <c r="J18" i="2"/>
  <c r="I18" i="2"/>
  <c r="G18" i="2"/>
  <c r="F18" i="2"/>
  <c r="E18" i="2"/>
  <c r="D18" i="2"/>
  <c r="C18" i="2"/>
  <c r="B18" i="2"/>
  <c r="AD17" i="2"/>
  <c r="AC17" i="2"/>
  <c r="AB17" i="2"/>
  <c r="K17" i="2"/>
  <c r="J17" i="2"/>
  <c r="I17" i="2"/>
  <c r="G17" i="2"/>
  <c r="F17" i="2"/>
  <c r="E17" i="2"/>
  <c r="D17" i="2"/>
  <c r="C17" i="2"/>
  <c r="B17" i="2"/>
  <c r="AD16" i="2"/>
  <c r="AC16" i="2"/>
  <c r="AB16" i="2"/>
  <c r="K16" i="2"/>
  <c r="J16" i="2"/>
  <c r="I16" i="2"/>
  <c r="G16" i="2"/>
  <c r="F16" i="2"/>
  <c r="E16" i="2"/>
  <c r="D16" i="2"/>
  <c r="C16" i="2"/>
  <c r="B16" i="2"/>
  <c r="AD15" i="2"/>
  <c r="AC15" i="2"/>
  <c r="AB15" i="2"/>
  <c r="K15" i="2"/>
  <c r="J15" i="2"/>
  <c r="I15" i="2"/>
  <c r="G15" i="2"/>
  <c r="F15" i="2"/>
  <c r="E15" i="2"/>
  <c r="D15" i="2"/>
  <c r="C15" i="2"/>
  <c r="B15" i="2"/>
  <c r="AD14" i="2"/>
  <c r="AC14" i="2"/>
  <c r="AB14" i="2"/>
  <c r="K14" i="2"/>
  <c r="J14" i="2"/>
  <c r="I14" i="2"/>
  <c r="G14" i="2"/>
  <c r="F14" i="2"/>
  <c r="E14" i="2"/>
  <c r="D14" i="2"/>
  <c r="C14" i="2"/>
  <c r="B14" i="2"/>
  <c r="AD13" i="2"/>
  <c r="AC13" i="2"/>
  <c r="AB13" i="2"/>
  <c r="K13" i="2"/>
  <c r="J13" i="2"/>
  <c r="I13" i="2"/>
  <c r="G13" i="2"/>
  <c r="F13" i="2"/>
  <c r="E13" i="2"/>
  <c r="D13" i="2"/>
  <c r="C13" i="2"/>
  <c r="B13" i="2"/>
  <c r="AD12" i="2"/>
  <c r="AC12" i="2"/>
  <c r="AB12" i="2"/>
  <c r="K12" i="2"/>
  <c r="J12" i="2"/>
  <c r="I12" i="2"/>
  <c r="G12" i="2"/>
  <c r="F12" i="2"/>
  <c r="E12" i="2"/>
  <c r="D12" i="2"/>
  <c r="C12" i="2"/>
  <c r="B12" i="2"/>
  <c r="AD11" i="2"/>
  <c r="AC11" i="2"/>
  <c r="AB11" i="2"/>
  <c r="K11" i="2"/>
  <c r="J11" i="2"/>
  <c r="I11" i="2"/>
  <c r="G11" i="2"/>
  <c r="F11" i="2"/>
  <c r="E11" i="2"/>
  <c r="D11" i="2"/>
  <c r="C11" i="2"/>
  <c r="B11" i="2"/>
  <c r="AD10" i="2"/>
  <c r="AC10" i="2"/>
  <c r="AB10" i="2"/>
  <c r="K10" i="2"/>
  <c r="J10" i="2"/>
  <c r="I10" i="2"/>
  <c r="G10" i="2"/>
  <c r="F10" i="2"/>
  <c r="E10" i="2"/>
  <c r="D10" i="2"/>
  <c r="C10" i="2"/>
  <c r="B10" i="2"/>
  <c r="AD9" i="2"/>
  <c r="AC9" i="2"/>
  <c r="AB9" i="2"/>
  <c r="K9" i="2"/>
  <c r="J9" i="2"/>
  <c r="I9" i="2"/>
  <c r="G9" i="2"/>
  <c r="F9" i="2"/>
  <c r="E9" i="2"/>
  <c r="D9" i="2"/>
  <c r="C9" i="2"/>
  <c r="B9" i="2"/>
  <c r="AD8" i="2"/>
  <c r="AC8" i="2"/>
  <c r="AB8" i="2"/>
  <c r="K8" i="2"/>
  <c r="J8" i="2"/>
  <c r="I8" i="2"/>
  <c r="G8" i="2"/>
  <c r="F8" i="2"/>
  <c r="E8" i="2"/>
  <c r="D8" i="2"/>
  <c r="C8" i="2"/>
  <c r="B8" i="2"/>
  <c r="AD7" i="2"/>
  <c r="AC7" i="2"/>
  <c r="AB7" i="2"/>
  <c r="K7" i="2"/>
  <c r="J7" i="2"/>
  <c r="I7" i="2"/>
  <c r="G7" i="2"/>
  <c r="F7" i="2"/>
  <c r="E7" i="2"/>
  <c r="D7" i="2"/>
  <c r="C7" i="2"/>
  <c r="B7" i="2"/>
  <c r="AD6" i="2"/>
  <c r="AC6" i="2"/>
  <c r="AB6" i="2"/>
  <c r="K6" i="2"/>
  <c r="J6" i="2"/>
  <c r="I6" i="2"/>
  <c r="G6" i="2"/>
  <c r="F6" i="2"/>
  <c r="E6" i="2"/>
  <c r="D6" i="2"/>
  <c r="C6" i="2"/>
  <c r="B6" i="2"/>
  <c r="AJ274" i="1"/>
  <c r="G274" i="1"/>
  <c r="AJ273" i="1"/>
  <c r="G273" i="1"/>
  <c r="AJ272" i="1"/>
  <c r="G272" i="1"/>
  <c r="AJ271" i="1"/>
  <c r="G271" i="1"/>
  <c r="AJ270" i="1"/>
  <c r="G270" i="1"/>
  <c r="AJ269" i="1"/>
  <c r="G269" i="1"/>
  <c r="AJ268" i="1"/>
  <c r="G268" i="1"/>
  <c r="AJ267" i="1"/>
  <c r="G267" i="1"/>
  <c r="AJ266" i="1"/>
  <c r="G266" i="1"/>
  <c r="AJ265" i="1"/>
  <c r="G265" i="1"/>
  <c r="AJ264" i="1"/>
  <c r="G264" i="1"/>
  <c r="AJ263" i="1"/>
  <c r="G263" i="1"/>
  <c r="AJ262" i="1"/>
  <c r="G262" i="1"/>
  <c r="AJ261" i="1"/>
  <c r="G261" i="1"/>
  <c r="AJ260" i="1"/>
  <c r="G260" i="1"/>
  <c r="AJ259" i="1"/>
  <c r="G259" i="1"/>
  <c r="AJ258" i="1"/>
  <c r="G258" i="1"/>
  <c r="AJ257" i="1"/>
  <c r="G257" i="1"/>
  <c r="AJ256" i="1"/>
  <c r="G256" i="1"/>
  <c r="AJ255" i="1"/>
  <c r="G255" i="1"/>
  <c r="AJ254" i="1"/>
  <c r="G254" i="1"/>
  <c r="AJ253" i="1"/>
  <c r="G253" i="1"/>
  <c r="AJ252" i="1"/>
  <c r="G252" i="1"/>
  <c r="AJ251" i="1"/>
  <c r="G251" i="1"/>
  <c r="AJ250" i="1"/>
  <c r="G250" i="1"/>
  <c r="AJ249" i="1"/>
  <c r="G249" i="1"/>
  <c r="AJ248" i="1"/>
  <c r="G248" i="1"/>
  <c r="AJ247" i="1"/>
  <c r="G247" i="1"/>
  <c r="AJ246" i="1"/>
  <c r="G246" i="1"/>
  <c r="AJ245" i="1"/>
  <c r="G245" i="1"/>
  <c r="AJ244" i="1"/>
  <c r="G244" i="1"/>
  <c r="AJ243" i="1"/>
  <c r="G243" i="1"/>
  <c r="AJ242" i="1"/>
  <c r="G242" i="1"/>
  <c r="AJ241" i="1"/>
  <c r="G241" i="1"/>
  <c r="AJ240" i="1"/>
  <c r="G240" i="1"/>
  <c r="AJ239" i="1"/>
  <c r="G239" i="1"/>
  <c r="AJ238" i="1"/>
  <c r="G238" i="1"/>
  <c r="AJ237" i="1"/>
  <c r="G237" i="1"/>
  <c r="AJ236" i="1"/>
  <c r="G236" i="1"/>
  <c r="AJ235" i="1"/>
  <c r="G235" i="1"/>
  <c r="AJ234" i="1"/>
  <c r="G234" i="1"/>
  <c r="AJ233" i="1"/>
  <c r="G233" i="1"/>
  <c r="AJ232" i="1"/>
  <c r="G232" i="1"/>
  <c r="AJ231" i="1"/>
  <c r="G231" i="1"/>
  <c r="AJ230" i="1"/>
  <c r="G230" i="1"/>
  <c r="AJ229" i="1"/>
  <c r="G229" i="1"/>
  <c r="AJ228" i="1"/>
  <c r="G228" i="1"/>
  <c r="AJ227" i="1"/>
  <c r="G227" i="1"/>
  <c r="AJ226" i="1"/>
  <c r="G226" i="1"/>
  <c r="AJ225" i="1"/>
  <c r="G225" i="1"/>
  <c r="AJ224" i="1"/>
  <c r="G224" i="1"/>
  <c r="AJ223" i="1"/>
  <c r="G223" i="1"/>
  <c r="AJ222" i="1"/>
  <c r="G222" i="1"/>
  <c r="AJ221" i="1"/>
  <c r="G221" i="1"/>
  <c r="AJ220" i="1"/>
  <c r="G220" i="1"/>
  <c r="AJ219" i="1"/>
  <c r="G219" i="1"/>
  <c r="AJ218" i="1"/>
  <c r="G218" i="1"/>
  <c r="AJ217" i="1"/>
  <c r="G217" i="1"/>
  <c r="AJ216" i="1"/>
  <c r="G216" i="1"/>
  <c r="AJ215" i="1"/>
  <c r="G215" i="1"/>
  <c r="AJ214" i="1"/>
  <c r="G214" i="1"/>
  <c r="AJ213" i="1"/>
  <c r="G213" i="1"/>
  <c r="AJ212" i="1"/>
  <c r="G212" i="1"/>
  <c r="AJ211" i="1"/>
  <c r="G211" i="1"/>
  <c r="AJ210" i="1"/>
  <c r="G210" i="1"/>
  <c r="AJ209" i="1"/>
  <c r="G209" i="1"/>
  <c r="AJ208" i="1"/>
  <c r="G208" i="1"/>
  <c r="AJ207" i="1"/>
  <c r="G207" i="1"/>
  <c r="AJ206" i="1"/>
  <c r="G206" i="1"/>
  <c r="AJ205" i="1"/>
  <c r="G205" i="1"/>
  <c r="AJ204" i="1"/>
  <c r="G204" i="1"/>
  <c r="AJ203" i="1"/>
  <c r="G203" i="1"/>
  <c r="AJ202" i="1"/>
  <c r="G202" i="1"/>
  <c r="AJ201" i="1"/>
  <c r="G201" i="1"/>
  <c r="AJ200" i="1"/>
  <c r="G200" i="1"/>
  <c r="AJ199" i="1"/>
  <c r="G199" i="1"/>
  <c r="AJ198" i="1"/>
  <c r="G198" i="1"/>
  <c r="AJ197" i="1"/>
  <c r="G197" i="1"/>
  <c r="AJ196" i="1"/>
  <c r="G196" i="1"/>
  <c r="AJ195" i="1"/>
  <c r="G195" i="1"/>
  <c r="AJ194" i="1"/>
  <c r="G194" i="1"/>
  <c r="AJ193" i="1"/>
  <c r="G193" i="1"/>
  <c r="AJ192" i="1"/>
  <c r="G192" i="1"/>
  <c r="AJ191" i="1"/>
  <c r="G191" i="1"/>
  <c r="AJ190" i="1"/>
  <c r="G190" i="1"/>
  <c r="AJ189" i="1"/>
  <c r="G189" i="1"/>
  <c r="AJ188" i="1"/>
  <c r="G188" i="1"/>
  <c r="AJ187" i="1"/>
  <c r="G187" i="1"/>
  <c r="AJ186" i="1"/>
  <c r="G186" i="1"/>
  <c r="AJ185" i="1"/>
  <c r="G185" i="1"/>
  <c r="AJ184" i="1"/>
  <c r="G184" i="1"/>
  <c r="AJ183" i="1"/>
  <c r="G183" i="1"/>
  <c r="AJ182" i="1"/>
  <c r="G182" i="1"/>
  <c r="AJ181" i="1"/>
  <c r="G181" i="1"/>
  <c r="AJ180" i="1"/>
  <c r="G180" i="1"/>
  <c r="AJ179" i="1"/>
  <c r="G179" i="1"/>
  <c r="AJ178" i="1"/>
  <c r="G178" i="1"/>
  <c r="AJ177" i="1"/>
  <c r="G177" i="1"/>
  <c r="AJ176" i="1"/>
  <c r="G176" i="1"/>
  <c r="AJ175" i="1"/>
  <c r="G175" i="1"/>
  <c r="AJ174" i="1"/>
  <c r="G174" i="1"/>
  <c r="AJ173" i="1"/>
  <c r="G173" i="1"/>
  <c r="AJ172" i="1"/>
  <c r="G172" i="1"/>
  <c r="AJ171" i="1"/>
  <c r="G171" i="1"/>
  <c r="AJ170" i="1"/>
  <c r="G170" i="1"/>
  <c r="AJ169" i="1"/>
  <c r="G169" i="1"/>
  <c r="AJ168" i="1"/>
  <c r="G168" i="1"/>
  <c r="AJ167" i="1"/>
  <c r="G167" i="1"/>
  <c r="AJ166" i="1"/>
  <c r="G166" i="1"/>
  <c r="AJ165" i="1"/>
  <c r="G165" i="1"/>
  <c r="AJ164" i="1"/>
  <c r="G164" i="1"/>
  <c r="AJ163" i="1"/>
  <c r="G163" i="1"/>
  <c r="AJ162" i="1"/>
  <c r="G162" i="1"/>
  <c r="AJ161" i="1"/>
  <c r="G161" i="1"/>
  <c r="AJ160" i="1"/>
  <c r="G160" i="1"/>
  <c r="AJ159" i="1"/>
  <c r="G159" i="1"/>
  <c r="AJ158" i="1"/>
  <c r="G158" i="1"/>
  <c r="AJ157" i="1"/>
  <c r="G157" i="1"/>
  <c r="AJ156" i="1"/>
  <c r="G156" i="1"/>
  <c r="AJ155" i="1"/>
  <c r="G155" i="1"/>
  <c r="AJ154" i="1"/>
  <c r="G154" i="1"/>
  <c r="AJ153" i="1"/>
  <c r="G153" i="1"/>
  <c r="AJ152" i="1"/>
  <c r="G152" i="1"/>
  <c r="AJ151" i="1"/>
  <c r="G151" i="1"/>
  <c r="AJ150" i="1"/>
  <c r="G150" i="1"/>
  <c r="AJ149" i="1"/>
  <c r="G149" i="1"/>
  <c r="AJ148" i="1"/>
  <c r="G148" i="1"/>
  <c r="AJ147" i="1"/>
  <c r="G147" i="1"/>
  <c r="AJ146" i="1"/>
  <c r="G146" i="1"/>
  <c r="AJ145" i="1"/>
  <c r="G145" i="1"/>
  <c r="AJ144" i="1"/>
  <c r="G144" i="1"/>
  <c r="AJ143" i="1"/>
  <c r="G143" i="1"/>
  <c r="AJ142" i="1"/>
  <c r="G142" i="1"/>
  <c r="AJ141" i="1"/>
  <c r="G141" i="1"/>
  <c r="AJ140" i="1"/>
  <c r="G140" i="1"/>
  <c r="AJ139" i="1"/>
  <c r="G139" i="1"/>
  <c r="AJ138" i="1"/>
  <c r="G138" i="1"/>
  <c r="AJ137" i="1"/>
  <c r="G137" i="1"/>
  <c r="AJ136" i="1"/>
  <c r="G136" i="1"/>
  <c r="AJ135" i="1"/>
  <c r="G135" i="1"/>
  <c r="AJ134" i="1"/>
  <c r="G134" i="1"/>
  <c r="AJ133" i="1"/>
  <c r="G133" i="1"/>
  <c r="AJ132" i="1"/>
  <c r="G132" i="1"/>
  <c r="AJ131" i="1"/>
  <c r="G131" i="1"/>
  <c r="AJ130" i="1"/>
  <c r="G130" i="1"/>
  <c r="AJ129" i="1"/>
  <c r="G129" i="1"/>
  <c r="AJ128" i="1"/>
  <c r="G128" i="1"/>
  <c r="AJ127" i="1"/>
  <c r="G127" i="1"/>
  <c r="AJ126" i="1"/>
  <c r="G126" i="1"/>
  <c r="AJ125" i="1"/>
  <c r="G125" i="1"/>
  <c r="AJ124" i="1"/>
  <c r="G124" i="1"/>
  <c r="AJ123" i="1"/>
  <c r="G123" i="1"/>
  <c r="AJ122" i="1"/>
  <c r="G122" i="1"/>
  <c r="AJ121" i="1"/>
  <c r="G121" i="1"/>
  <c r="AJ120" i="1"/>
  <c r="G120" i="1"/>
  <c r="AJ119" i="1"/>
  <c r="G119" i="1"/>
  <c r="AJ118" i="1"/>
  <c r="G118" i="1"/>
  <c r="AJ117" i="1"/>
  <c r="G117" i="1"/>
  <c r="AJ116" i="1"/>
  <c r="G116" i="1"/>
  <c r="AJ115" i="1"/>
  <c r="G115" i="1"/>
  <c r="AJ114" i="1"/>
  <c r="G114" i="1"/>
  <c r="AJ113" i="1"/>
  <c r="G113" i="1"/>
  <c r="AJ112" i="1"/>
  <c r="G112" i="1"/>
  <c r="AJ111" i="1"/>
  <c r="G111" i="1"/>
  <c r="AJ110" i="1"/>
  <c r="G110" i="1"/>
  <c r="AJ109" i="1"/>
  <c r="G109" i="1"/>
  <c r="AJ108" i="1"/>
  <c r="G108" i="1"/>
  <c r="AJ107" i="1"/>
  <c r="G107" i="1"/>
  <c r="AJ106" i="1"/>
  <c r="G106" i="1"/>
  <c r="AJ105" i="1"/>
  <c r="G105" i="1"/>
  <c r="AJ104" i="1"/>
  <c r="G104" i="1"/>
  <c r="AJ103" i="1"/>
  <c r="G103" i="1"/>
  <c r="AJ102" i="1"/>
  <c r="G102" i="1"/>
  <c r="AJ101" i="1"/>
  <c r="G101" i="1"/>
  <c r="AJ100" i="1"/>
  <c r="G100" i="1"/>
  <c r="AJ99" i="1"/>
  <c r="G99" i="1"/>
  <c r="AJ98" i="1"/>
  <c r="G98" i="1"/>
  <c r="AJ97" i="1"/>
  <c r="G97" i="1"/>
  <c r="AJ96" i="1"/>
  <c r="G96" i="1"/>
  <c r="AJ95" i="1"/>
  <c r="G95" i="1"/>
  <c r="AJ94" i="1"/>
  <c r="G94" i="1"/>
  <c r="AJ93" i="1"/>
  <c r="G93" i="1"/>
  <c r="AJ92" i="1"/>
  <c r="G92" i="1"/>
  <c r="AJ91" i="1"/>
  <c r="G91" i="1"/>
  <c r="AJ90" i="1"/>
  <c r="G90" i="1"/>
  <c r="AJ89" i="1"/>
  <c r="G89" i="1"/>
  <c r="AJ88" i="1"/>
  <c r="G88" i="1"/>
  <c r="AJ87" i="1"/>
  <c r="G87" i="1"/>
  <c r="AJ86" i="1"/>
  <c r="G86" i="1"/>
  <c r="AJ85" i="1"/>
  <c r="G85" i="1"/>
  <c r="AJ84" i="1"/>
  <c r="G84" i="1"/>
  <c r="AJ83" i="1"/>
  <c r="G83" i="1"/>
  <c r="AJ82" i="1"/>
  <c r="G82" i="1"/>
  <c r="AJ81" i="1"/>
  <c r="G81" i="1"/>
  <c r="AJ80" i="1"/>
  <c r="G80" i="1"/>
  <c r="AJ79" i="1"/>
  <c r="G79" i="1"/>
  <c r="AJ78" i="1"/>
  <c r="G78" i="1"/>
  <c r="AJ77" i="1"/>
  <c r="G77" i="1"/>
  <c r="AJ76" i="1"/>
  <c r="G76" i="1"/>
  <c r="AJ75" i="1"/>
  <c r="G75" i="1"/>
  <c r="AJ74" i="1"/>
  <c r="G74" i="1"/>
  <c r="AJ73" i="1"/>
  <c r="G73" i="1"/>
  <c r="AJ72" i="1"/>
  <c r="G72" i="1"/>
  <c r="AJ71" i="1"/>
  <c r="G71" i="1"/>
  <c r="AJ70" i="1"/>
  <c r="G70" i="1"/>
  <c r="AJ69" i="1"/>
  <c r="G69" i="1"/>
  <c r="AJ68" i="1"/>
  <c r="G68" i="1"/>
  <c r="AJ67" i="1"/>
  <c r="G67" i="1"/>
  <c r="AJ66" i="1"/>
  <c r="G66" i="1"/>
  <c r="AJ65" i="1"/>
  <c r="G65" i="1"/>
  <c r="AJ64" i="1"/>
  <c r="G64" i="1"/>
  <c r="AJ63" i="1"/>
  <c r="G63" i="1"/>
  <c r="AJ62" i="1"/>
  <c r="G62" i="1"/>
  <c r="AJ61" i="1"/>
  <c r="G61" i="1"/>
  <c r="AJ60" i="1"/>
  <c r="G60" i="1"/>
  <c r="AJ59" i="1"/>
  <c r="G59" i="1"/>
  <c r="AJ58" i="1"/>
  <c r="G58" i="1"/>
  <c r="AJ57" i="1"/>
  <c r="G57" i="1"/>
  <c r="AJ56" i="1"/>
  <c r="G56" i="1"/>
  <c r="AJ55" i="1"/>
  <c r="G55" i="1"/>
  <c r="AJ54" i="1"/>
  <c r="G54" i="1"/>
  <c r="AJ53" i="1"/>
  <c r="G53" i="1"/>
  <c r="AJ52" i="1"/>
  <c r="G52" i="1"/>
  <c r="AJ51" i="1"/>
  <c r="G51" i="1"/>
  <c r="AJ50" i="1"/>
  <c r="G50" i="1"/>
  <c r="AJ49" i="1"/>
  <c r="G49" i="1"/>
  <c r="AJ48" i="1"/>
  <c r="G48" i="1"/>
  <c r="AJ47" i="1"/>
  <c r="G47" i="1"/>
  <c r="AJ46" i="1"/>
  <c r="G46" i="1"/>
  <c r="AJ45" i="1"/>
  <c r="G45" i="1"/>
  <c r="AJ44" i="1"/>
  <c r="G44" i="1"/>
  <c r="AJ43" i="1"/>
  <c r="G43" i="1"/>
  <c r="AJ42" i="1"/>
  <c r="G42" i="1"/>
  <c r="AJ41" i="1"/>
  <c r="G41" i="1"/>
  <c r="AJ40" i="1"/>
  <c r="G40" i="1"/>
  <c r="AJ39" i="1"/>
  <c r="G39" i="1"/>
  <c r="AJ38" i="1"/>
  <c r="G38" i="1"/>
  <c r="AJ37" i="1"/>
  <c r="G37" i="1"/>
  <c r="AJ36" i="1"/>
  <c r="G36" i="1"/>
  <c r="AJ35" i="1"/>
  <c r="G35" i="1"/>
  <c r="AJ34" i="1"/>
  <c r="G34" i="1"/>
  <c r="AJ33" i="1"/>
  <c r="G33" i="1"/>
  <c r="AJ32" i="1"/>
  <c r="G32" i="1"/>
  <c r="AJ31" i="1"/>
  <c r="G31" i="1"/>
  <c r="AJ30" i="1"/>
  <c r="G30" i="1"/>
  <c r="AJ29" i="1"/>
  <c r="G29" i="1"/>
  <c r="AJ28" i="1"/>
  <c r="G28" i="1"/>
  <c r="AJ27" i="1"/>
  <c r="G27" i="1"/>
  <c r="AJ26" i="1"/>
  <c r="G26" i="1"/>
  <c r="AJ25" i="1"/>
  <c r="G25" i="1"/>
  <c r="AJ24" i="1"/>
  <c r="G24" i="1"/>
  <c r="AJ23" i="1"/>
  <c r="G23" i="1"/>
  <c r="AJ22" i="1"/>
  <c r="G22" i="1"/>
  <c r="AJ21" i="1"/>
  <c r="G21" i="1"/>
  <c r="AJ20" i="1"/>
  <c r="G20" i="1"/>
  <c r="AJ19" i="1"/>
  <c r="G19" i="1"/>
  <c r="AJ18" i="1"/>
  <c r="G18" i="1"/>
  <c r="AJ17" i="1"/>
  <c r="G17" i="1"/>
  <c r="AJ16" i="1"/>
  <c r="G16" i="1"/>
  <c r="AJ15" i="1"/>
  <c r="G15" i="1"/>
  <c r="AJ14" i="1"/>
  <c r="G14" i="1"/>
  <c r="AJ13" i="1"/>
  <c r="G13" i="1"/>
  <c r="AJ12" i="1"/>
  <c r="G12" i="1"/>
  <c r="AJ11" i="1"/>
  <c r="G11" i="1"/>
  <c r="AJ10" i="1"/>
  <c r="G10" i="1"/>
  <c r="AJ9" i="1"/>
  <c r="G9" i="1"/>
  <c r="R6" i="1"/>
  <c r="Y66" i="5" l="1"/>
  <c r="AF25" i="5"/>
  <c r="Z66" i="5"/>
  <c r="AF40" i="5"/>
  <c r="K48" i="5"/>
  <c r="K40" i="5" s="1"/>
  <c r="T6" i="5"/>
  <c r="T7" i="5" s="1"/>
  <c r="T24" i="5" s="1"/>
  <c r="D40" i="5"/>
  <c r="AE31" i="5"/>
  <c r="AE42" i="5" s="1"/>
  <c r="Z48" i="5"/>
  <c r="Z40" i="5" s="1"/>
  <c r="F27" i="5"/>
  <c r="AA78" i="5"/>
  <c r="S60" i="5"/>
  <c r="S61" i="5" s="1"/>
  <c r="AG51" i="5"/>
  <c r="S93" i="5"/>
  <c r="S94" i="5" s="1"/>
  <c r="D39" i="5"/>
  <c r="Y15" i="5"/>
  <c r="Y26" i="5" s="1"/>
  <c r="R80" i="5"/>
  <c r="AG91" i="5"/>
  <c r="AG92" i="5" s="1"/>
  <c r="T99" i="5"/>
  <c r="T100" i="5" s="1"/>
  <c r="AM30" i="5"/>
  <c r="AM31" i="5" s="1"/>
  <c r="AM32" i="5" s="1"/>
  <c r="S54" i="5"/>
  <c r="S55" i="5" s="1"/>
  <c r="AA48" i="5"/>
  <c r="AA40" i="5" s="1"/>
  <c r="K42" i="5"/>
  <c r="AG96" i="5"/>
  <c r="AA38" i="5"/>
  <c r="T101" i="5"/>
  <c r="T102" i="5" s="1"/>
  <c r="S91" i="5"/>
  <c r="S92" i="5" s="1"/>
  <c r="L64" i="5"/>
  <c r="S63" i="5"/>
  <c r="M64" i="5"/>
  <c r="Z78" i="5"/>
  <c r="K37" i="5"/>
  <c r="K107" i="5"/>
  <c r="AF267" i="2"/>
  <c r="S51" i="5"/>
  <c r="R91" i="5"/>
  <c r="R92" i="5" s="1"/>
  <c r="AK48" i="5"/>
  <c r="AK40" i="5" s="1"/>
  <c r="AA37" i="5"/>
  <c r="AM93" i="5"/>
  <c r="AM94" i="5" s="1"/>
  <c r="AF42" i="5"/>
  <c r="AE38" i="5"/>
  <c r="AE37" i="5"/>
  <c r="AK78" i="5"/>
  <c r="AK24" i="5"/>
  <c r="N267" i="2"/>
  <c r="S267" i="2" s="1"/>
  <c r="AK51" i="5"/>
  <c r="O271" i="2"/>
  <c r="AL51" i="5"/>
  <c r="O10" i="5"/>
  <c r="AF41" i="5"/>
  <c r="K78" i="5"/>
  <c r="AM74" i="5"/>
  <c r="AM75" i="5" s="1"/>
  <c r="S84" i="5"/>
  <c r="S85" i="5" s="1"/>
  <c r="AK5" i="5"/>
  <c r="AK28" i="5" s="1"/>
  <c r="AG41" i="5"/>
  <c r="AE25" i="5"/>
  <c r="AF51" i="5"/>
  <c r="R22" i="5"/>
  <c r="S80" i="5"/>
  <c r="S4" i="5"/>
  <c r="S5" i="5" s="1"/>
  <c r="R18" i="5"/>
  <c r="R19" i="5" s="1"/>
  <c r="L61" i="5"/>
  <c r="L65" i="5" s="1"/>
  <c r="E64" i="5"/>
  <c r="M61" i="5"/>
  <c r="M65" i="5" s="1"/>
  <c r="E75" i="5"/>
  <c r="E67" i="5" s="1"/>
  <c r="AM91" i="5"/>
  <c r="AM92" i="5" s="1"/>
  <c r="AM96" i="5"/>
  <c r="Y23" i="5"/>
  <c r="R12" i="5"/>
  <c r="R13" i="5" s="1"/>
  <c r="R24" i="5" s="1"/>
  <c r="D51" i="5"/>
  <c r="AG75" i="5"/>
  <c r="AG67" i="5" s="1"/>
  <c r="E51" i="5"/>
  <c r="AE66" i="5"/>
  <c r="AG78" i="5"/>
  <c r="Q86" i="5"/>
  <c r="S17" i="5"/>
  <c r="F51" i="5"/>
  <c r="AE58" i="5"/>
  <c r="AE59" i="5" s="1"/>
  <c r="AF66" i="5"/>
  <c r="R86" i="5"/>
  <c r="AL40" i="5"/>
  <c r="K51" i="5"/>
  <c r="D64" i="5"/>
  <c r="R11" i="5"/>
  <c r="R28" i="5" s="1"/>
  <c r="D68" i="5"/>
  <c r="Z37" i="5"/>
  <c r="Y68" i="5"/>
  <c r="AF26" i="5"/>
  <c r="Z5" i="5"/>
  <c r="Z28" i="5" s="1"/>
  <c r="M15" i="5"/>
  <c r="M26" i="5" s="1"/>
  <c r="AK25" i="5"/>
  <c r="F39" i="5"/>
  <c r="AG48" i="5"/>
  <c r="AG40" i="5" s="1"/>
  <c r="T70" i="5"/>
  <c r="T74" i="5" s="1"/>
  <c r="T75" i="5" s="1"/>
  <c r="E78" i="5"/>
  <c r="O270" i="2"/>
  <c r="AM78" i="5"/>
  <c r="Y67" i="5"/>
  <c r="O267" i="2"/>
  <c r="AL5" i="5"/>
  <c r="AL28" i="5" s="1"/>
  <c r="Y27" i="5"/>
  <c r="AL39" i="5"/>
  <c r="Q84" i="5"/>
  <c r="Q85" i="5" s="1"/>
  <c r="D23" i="5"/>
  <c r="F40" i="5"/>
  <c r="R84" i="5"/>
  <c r="R85" i="5" s="1"/>
  <c r="AF269" i="2"/>
  <c r="AF270" i="2"/>
  <c r="Y64" i="5"/>
  <c r="Y61" i="5"/>
  <c r="Y65" i="5" s="1"/>
  <c r="AF268" i="2"/>
  <c r="AG269" i="2"/>
  <c r="AH270" i="2"/>
  <c r="E41" i="5"/>
  <c r="E31" i="5"/>
  <c r="K68" i="5"/>
  <c r="K58" i="5"/>
  <c r="K69" i="5" s="1"/>
  <c r="AG268" i="2"/>
  <c r="F15" i="5"/>
  <c r="F26" i="5" s="1"/>
  <c r="F25" i="5"/>
  <c r="AK34" i="5"/>
  <c r="AK38" i="5" s="1"/>
  <c r="AK37" i="5"/>
  <c r="AL15" i="5"/>
  <c r="AL26" i="5" s="1"/>
  <c r="AL25" i="5"/>
  <c r="Z51" i="5"/>
  <c r="AE64" i="5"/>
  <c r="D5" i="5"/>
  <c r="D28" i="5" s="1"/>
  <c r="D27" i="5"/>
  <c r="AM15" i="5"/>
  <c r="AM26" i="5" s="1"/>
  <c r="AM25" i="5"/>
  <c r="AL75" i="5"/>
  <c r="AL67" i="5" s="1"/>
  <c r="AL66" i="5"/>
  <c r="E27" i="5"/>
  <c r="E5" i="5"/>
  <c r="E28" i="5" s="1"/>
  <c r="Y51" i="5"/>
  <c r="AK58" i="5"/>
  <c r="AA66" i="5"/>
  <c r="L34" i="5"/>
  <c r="L38" i="5" s="1"/>
  <c r="L37" i="5"/>
  <c r="M41" i="5"/>
  <c r="M31" i="5"/>
  <c r="AA5" i="5"/>
  <c r="AA28" i="5" s="1"/>
  <c r="AA27" i="5"/>
  <c r="R50" i="5"/>
  <c r="R49" i="5" s="1"/>
  <c r="R44" i="5"/>
  <c r="R51" i="5" s="1"/>
  <c r="R47" i="5"/>
  <c r="R48" i="5" s="1"/>
  <c r="R45" i="5"/>
  <c r="R46" i="5" s="1"/>
  <c r="AE5" i="5"/>
  <c r="AE28" i="5" s="1"/>
  <c r="AE27" i="5"/>
  <c r="S45" i="5"/>
  <c r="S46" i="5" s="1"/>
  <c r="S50" i="5"/>
  <c r="S49" i="5" s="1"/>
  <c r="AK31" i="5"/>
  <c r="AK32" i="5" s="1"/>
  <c r="AK41" i="5"/>
  <c r="T43" i="5"/>
  <c r="T47" i="5" s="1"/>
  <c r="T48" i="5" s="1"/>
  <c r="AM45" i="5"/>
  <c r="AM46" i="5" s="1"/>
  <c r="AM53" i="5"/>
  <c r="AM54" i="5"/>
  <c r="AM55" i="5" s="1"/>
  <c r="T52" i="5"/>
  <c r="T54" i="5" s="1"/>
  <c r="T55" i="5" s="1"/>
  <c r="O20" i="5"/>
  <c r="T21" i="5"/>
  <c r="AA64" i="5"/>
  <c r="AA7" i="5"/>
  <c r="AA24" i="5" s="1"/>
  <c r="AA23" i="5"/>
  <c r="AG38" i="5"/>
  <c r="AE65" i="5"/>
  <c r="AA67" i="5"/>
  <c r="AE7" i="5"/>
  <c r="AE24" i="5" s="1"/>
  <c r="AE23" i="5"/>
  <c r="AF64" i="5"/>
  <c r="AF61" i="5"/>
  <c r="AF65" i="5" s="1"/>
  <c r="L66" i="5"/>
  <c r="L75" i="5"/>
  <c r="AF23" i="5"/>
  <c r="AF7" i="5"/>
  <c r="AF24" i="5" s="1"/>
  <c r="M66" i="5"/>
  <c r="M75" i="5"/>
  <c r="M67" i="5" s="1"/>
  <c r="AA96" i="5"/>
  <c r="AA93" i="5"/>
  <c r="AA94" i="5" s="1"/>
  <c r="AG23" i="5"/>
  <c r="AG7" i="5"/>
  <c r="AG24" i="5" s="1"/>
  <c r="T35" i="5"/>
  <c r="T36" i="5" s="1"/>
  <c r="AM33" i="5"/>
  <c r="F28" i="5"/>
  <c r="Z67" i="5"/>
  <c r="Y41" i="5"/>
  <c r="Y31" i="5"/>
  <c r="Y42" i="5" s="1"/>
  <c r="T27" i="5"/>
  <c r="T9" i="5"/>
  <c r="O8" i="5"/>
  <c r="AK23" i="5"/>
  <c r="Y28" i="5"/>
  <c r="T14" i="5"/>
  <c r="T11" i="5"/>
  <c r="L67" i="5"/>
  <c r="AL78" i="5"/>
  <c r="T87" i="5"/>
  <c r="T86" i="5"/>
  <c r="D75" i="5"/>
  <c r="D67" i="5" s="1"/>
  <c r="F78" i="5"/>
  <c r="S86" i="5"/>
  <c r="AG26" i="5"/>
  <c r="L78" i="5"/>
  <c r="M23" i="5"/>
  <c r="AK26" i="5"/>
  <c r="M78" i="5"/>
  <c r="AM77" i="5"/>
  <c r="AM76" i="5" s="1"/>
  <c r="AG42" i="5"/>
  <c r="R54" i="5"/>
  <c r="R55" i="5" s="1"/>
  <c r="D78" i="5"/>
  <c r="Z38" i="5"/>
  <c r="AA51" i="5"/>
  <c r="AE67" i="5"/>
  <c r="Z23" i="5"/>
  <c r="M51" i="5"/>
  <c r="AF67" i="5"/>
  <c r="F58" i="5"/>
  <c r="AF78" i="5"/>
  <c r="AM72" i="5"/>
  <c r="AM73" i="5" s="1"/>
  <c r="T79" i="5"/>
  <c r="T81" i="5" s="1"/>
  <c r="T82" i="5" s="1"/>
  <c r="T91" i="5"/>
  <c r="T92" i="5" s="1"/>
  <c r="T93" i="5"/>
  <c r="T94" i="5" s="1"/>
  <c r="AM27" i="5"/>
  <c r="AM5" i="5"/>
  <c r="AM28" i="5" s="1"/>
  <c r="AL13" i="5"/>
  <c r="AL24" i="5" s="1"/>
  <c r="AL23" i="5"/>
  <c r="F37" i="5"/>
  <c r="F34" i="5"/>
  <c r="F38" i="5" s="1"/>
  <c r="M39" i="5"/>
  <c r="M48" i="5"/>
  <c r="M40" i="5" s="1"/>
  <c r="E65" i="5"/>
  <c r="F66" i="5"/>
  <c r="AF68" i="5"/>
  <c r="F31" i="5"/>
  <c r="L68" i="5"/>
  <c r="L58" i="5"/>
  <c r="AL68" i="5"/>
  <c r="L31" i="5"/>
  <c r="D42" i="5"/>
  <c r="AM68" i="5"/>
  <c r="AE78" i="5"/>
  <c r="K5" i="5"/>
  <c r="K28" i="5" s="1"/>
  <c r="M37" i="5"/>
  <c r="M34" i="5"/>
  <c r="M38" i="5" s="1"/>
  <c r="Y48" i="5"/>
  <c r="Y40" i="5" s="1"/>
  <c r="Y39" i="5"/>
  <c r="Y59" i="5"/>
  <c r="Y69" i="5"/>
  <c r="M5" i="5"/>
  <c r="M28" i="5" s="1"/>
  <c r="O16" i="5"/>
  <c r="T17" i="5"/>
  <c r="R33" i="5"/>
  <c r="Z58" i="5"/>
  <c r="Z68" i="5"/>
  <c r="T96" i="5"/>
  <c r="AM7" i="5"/>
  <c r="AM24" i="5" s="1"/>
  <c r="AM23" i="5"/>
  <c r="S58" i="5"/>
  <c r="S68" i="5"/>
  <c r="R72" i="5"/>
  <c r="R73" i="5" s="1"/>
  <c r="R77" i="5"/>
  <c r="R76" i="5" s="1"/>
  <c r="D7" i="5"/>
  <c r="D24" i="5" s="1"/>
  <c r="Z13" i="5"/>
  <c r="Z24" i="5" s="1"/>
  <c r="L23" i="5"/>
  <c r="R27" i="5"/>
  <c r="R30" i="5"/>
  <c r="AG37" i="5"/>
  <c r="T62" i="5"/>
  <c r="AM63" i="5"/>
  <c r="AM60" i="5"/>
  <c r="S72" i="5"/>
  <c r="S73" i="5" s="1"/>
  <c r="S74" i="5"/>
  <c r="S75" i="5" s="1"/>
  <c r="S77" i="5"/>
  <c r="S76" i="5" s="1"/>
  <c r="S71" i="5"/>
  <c r="S78" i="5" s="1"/>
  <c r="F24" i="5"/>
  <c r="S41" i="5"/>
  <c r="S31" i="5"/>
  <c r="K32" i="5"/>
  <c r="AF37" i="5"/>
  <c r="AF34" i="5"/>
  <c r="AF38" i="5" s="1"/>
  <c r="AL69" i="5"/>
  <c r="AL59" i="5"/>
  <c r="R60" i="5"/>
  <c r="AE48" i="5"/>
  <c r="AE40" i="5" s="1"/>
  <c r="AE39" i="5"/>
  <c r="L27" i="5"/>
  <c r="L5" i="5"/>
  <c r="L28" i="5" s="1"/>
  <c r="K64" i="5"/>
  <c r="K61" i="5"/>
  <c r="K65" i="5" s="1"/>
  <c r="K24" i="5"/>
  <c r="AA25" i="5"/>
  <c r="AM69" i="5"/>
  <c r="E23" i="5"/>
  <c r="E7" i="5"/>
  <c r="E24" i="5" s="1"/>
  <c r="M24" i="5"/>
  <c r="D15" i="5"/>
  <c r="D26" i="5" s="1"/>
  <c r="D25" i="5"/>
  <c r="Z41" i="5"/>
  <c r="Z31" i="5"/>
  <c r="R36" i="5"/>
  <c r="F67" i="5"/>
  <c r="F23" i="5"/>
  <c r="E15" i="5"/>
  <c r="E26" i="5" s="1"/>
  <c r="E25" i="5"/>
  <c r="AL37" i="5"/>
  <c r="AL34" i="5"/>
  <c r="AL38" i="5" s="1"/>
  <c r="AM47" i="5"/>
  <c r="AM50" i="5"/>
  <c r="AM49" i="5" s="1"/>
  <c r="AM44" i="5"/>
  <c r="Z64" i="5"/>
  <c r="Z61" i="5"/>
  <c r="Z65" i="5" s="1"/>
  <c r="K23" i="5"/>
  <c r="AG25" i="5"/>
  <c r="D41" i="5"/>
  <c r="L24" i="5"/>
  <c r="Y7" i="5"/>
  <c r="Y24" i="5" s="1"/>
  <c r="AA26" i="5"/>
  <c r="K25" i="5"/>
  <c r="K15" i="5"/>
  <c r="K26" i="5" s="1"/>
  <c r="Z15" i="5"/>
  <c r="Z26" i="5" s="1"/>
  <c r="K75" i="5"/>
  <c r="K67" i="5" s="1"/>
  <c r="K66" i="5"/>
  <c r="AF5" i="5"/>
  <c r="AF28" i="5" s="1"/>
  <c r="AF27" i="5"/>
  <c r="AE26" i="5"/>
  <c r="L25" i="5"/>
  <c r="L15" i="5"/>
  <c r="L26" i="5" s="1"/>
  <c r="K41" i="5"/>
  <c r="E39" i="5"/>
  <c r="E48" i="5"/>
  <c r="E40" i="5" s="1"/>
  <c r="AG5" i="5"/>
  <c r="AG28" i="5" s="1"/>
  <c r="AG27" i="5"/>
  <c r="T53" i="5"/>
  <c r="D69" i="5"/>
  <c r="D59" i="5"/>
  <c r="AG64" i="5"/>
  <c r="R104" i="5"/>
  <c r="R101" i="5"/>
  <c r="R102" i="5" s="1"/>
  <c r="K103" i="5"/>
  <c r="R99" i="5"/>
  <c r="R100" i="5" s="1"/>
  <c r="S11" i="5"/>
  <c r="S22" i="5"/>
  <c r="AA69" i="5"/>
  <c r="AK66" i="5"/>
  <c r="AK75" i="5"/>
  <c r="AK67" i="5" s="1"/>
  <c r="S6" i="5"/>
  <c r="R14" i="5"/>
  <c r="AL31" i="5"/>
  <c r="AL41" i="5"/>
  <c r="D37" i="5"/>
  <c r="L51" i="5"/>
  <c r="E68" i="5"/>
  <c r="E58" i="5"/>
  <c r="AK64" i="5"/>
  <c r="R71" i="5"/>
  <c r="R74" i="5"/>
  <c r="R75" i="5" s="1"/>
  <c r="R67" i="5" s="1"/>
  <c r="S101" i="5"/>
  <c r="S102" i="5" s="1"/>
  <c r="S104" i="5"/>
  <c r="Y37" i="5"/>
  <c r="Y34" i="5"/>
  <c r="Y38" i="5" s="1"/>
  <c r="F64" i="5"/>
  <c r="F61" i="5"/>
  <c r="F65" i="5" s="1"/>
  <c r="AF59" i="5"/>
  <c r="AF69" i="5"/>
  <c r="R57" i="5"/>
  <c r="S14" i="5"/>
  <c r="S15" i="5" s="1"/>
  <c r="S26" i="5" s="1"/>
  <c r="T22" i="5"/>
  <c r="E37" i="5"/>
  <c r="L39" i="5"/>
  <c r="L48" i="5"/>
  <c r="L40" i="5" s="1"/>
  <c r="AL64" i="5"/>
  <c r="AL61" i="5"/>
  <c r="AL65" i="5" s="1"/>
  <c r="Y78" i="5"/>
  <c r="AG58" i="5"/>
  <c r="D61" i="5"/>
  <c r="D65" i="5" s="1"/>
  <c r="R93" i="5"/>
  <c r="R94" i="5" s="1"/>
  <c r="S33" i="5"/>
  <c r="S36" i="5"/>
  <c r="AF39" i="5"/>
  <c r="AA68" i="5"/>
  <c r="S47" i="5"/>
  <c r="S48" i="5" s="1"/>
  <c r="T5" i="5"/>
  <c r="AA31" i="5"/>
  <c r="AF32" i="5"/>
  <c r="M58" i="5"/>
  <c r="AA61" i="5"/>
  <c r="AA65" i="5" s="1"/>
  <c r="D34" i="5"/>
  <c r="D38" i="5" s="1"/>
  <c r="AG61" i="5"/>
  <c r="AG65" i="5" s="1"/>
  <c r="E34" i="5"/>
  <c r="E38" i="5" s="1"/>
  <c r="AK61" i="5"/>
  <c r="AK65" i="5" s="1"/>
  <c r="AM81" i="5"/>
  <c r="AM82" i="5" s="1"/>
  <c r="K34" i="5"/>
  <c r="K38" i="5" s="1"/>
  <c r="O269" i="2"/>
  <c r="N269" i="2"/>
  <c r="S269" i="2" s="1"/>
  <c r="O268" i="2"/>
  <c r="N268" i="2"/>
  <c r="S268" i="2" s="1"/>
  <c r="N271" i="2"/>
  <c r="S271" i="2" s="1"/>
  <c r="AG267" i="2"/>
  <c r="N270" i="2"/>
  <c r="S270" i="2" s="1"/>
  <c r="AF271" i="2"/>
  <c r="AG271" i="2"/>
  <c r="R39" i="5" l="1"/>
  <c r="T45" i="5"/>
  <c r="T46" i="5" s="1"/>
  <c r="T23" i="5"/>
  <c r="T44" i="5"/>
  <c r="T51" i="5" s="1"/>
  <c r="S27" i="5"/>
  <c r="R78" i="5"/>
  <c r="AM37" i="5"/>
  <c r="T40" i="5"/>
  <c r="S28" i="5"/>
  <c r="T28" i="5"/>
  <c r="AE32" i="5"/>
  <c r="S67" i="5"/>
  <c r="AM67" i="5"/>
  <c r="AM41" i="5"/>
  <c r="AM66" i="5"/>
  <c r="T71" i="5"/>
  <c r="K108" i="5"/>
  <c r="D107" i="5"/>
  <c r="D108" i="5" s="1"/>
  <c r="S64" i="5"/>
  <c r="T50" i="5"/>
  <c r="T49" i="5" s="1"/>
  <c r="T80" i="5"/>
  <c r="AE69" i="5"/>
  <c r="AK42" i="5"/>
  <c r="R66" i="5"/>
  <c r="T72" i="5"/>
  <c r="T73" i="5" s="1"/>
  <c r="R23" i="5"/>
  <c r="S66" i="5"/>
  <c r="Y32" i="5"/>
  <c r="T25" i="5"/>
  <c r="T15" i="5"/>
  <c r="T26" i="5" s="1"/>
  <c r="K59" i="5"/>
  <c r="AK59" i="5"/>
  <c r="AK69" i="5"/>
  <c r="M32" i="5"/>
  <c r="M42" i="5"/>
  <c r="AM34" i="5"/>
  <c r="AM38" i="5" s="1"/>
  <c r="S65" i="5"/>
  <c r="T39" i="5"/>
  <c r="T30" i="5"/>
  <c r="T33" i="5"/>
  <c r="T34" i="5" s="1"/>
  <c r="T38" i="5" s="1"/>
  <c r="T77" i="5"/>
  <c r="T76" i="5" s="1"/>
  <c r="E32" i="5"/>
  <c r="E42" i="5"/>
  <c r="R40" i="5"/>
  <c r="F59" i="5"/>
  <c r="F69" i="5"/>
  <c r="S42" i="5"/>
  <c r="S32" i="5"/>
  <c r="S7" i="5"/>
  <c r="S24" i="5" s="1"/>
  <c r="S23" i="5"/>
  <c r="AA42" i="5"/>
  <c r="AA32" i="5"/>
  <c r="AL32" i="5"/>
  <c r="AL42" i="5"/>
  <c r="R68" i="5"/>
  <c r="R58" i="5"/>
  <c r="S34" i="5"/>
  <c r="S38" i="5" s="1"/>
  <c r="S37" i="5"/>
  <c r="Z42" i="5"/>
  <c r="Z32" i="5"/>
  <c r="Z59" i="5"/>
  <c r="Z69" i="5"/>
  <c r="K99" i="5"/>
  <c r="K100" i="5" s="1"/>
  <c r="K101" i="5"/>
  <c r="K102" i="5" s="1"/>
  <c r="K104" i="5"/>
  <c r="D103" i="5"/>
  <c r="R41" i="5"/>
  <c r="R31" i="5"/>
  <c r="F32" i="5"/>
  <c r="F42" i="5"/>
  <c r="S69" i="5"/>
  <c r="S59" i="5"/>
  <c r="AM64" i="5"/>
  <c r="AM61" i="5"/>
  <c r="AM65" i="5" s="1"/>
  <c r="AG69" i="5"/>
  <c r="AG59" i="5"/>
  <c r="T57" i="5"/>
  <c r="T63" i="5"/>
  <c r="T67" i="5" s="1"/>
  <c r="T60" i="5"/>
  <c r="T66" i="5"/>
  <c r="R64" i="5"/>
  <c r="R61" i="5"/>
  <c r="R65" i="5" s="1"/>
  <c r="M69" i="5"/>
  <c r="M59" i="5"/>
  <c r="E69" i="5"/>
  <c r="E59" i="5"/>
  <c r="L42" i="5"/>
  <c r="L32" i="5"/>
  <c r="L69" i="5"/>
  <c r="L59" i="5"/>
  <c r="AM48" i="5"/>
  <c r="AM40" i="5" s="1"/>
  <c r="AM39" i="5"/>
  <c r="R25" i="5"/>
  <c r="R15" i="5"/>
  <c r="R26" i="5" s="1"/>
  <c r="S40" i="5"/>
  <c r="S25" i="5"/>
  <c r="S39" i="5"/>
  <c r="R37" i="5"/>
  <c r="R34" i="5"/>
  <c r="R38" i="5" s="1"/>
  <c r="AM51" i="5"/>
  <c r="AM42" i="5"/>
  <c r="R270" i="1"/>
  <c r="R271" i="1"/>
  <c r="R272" i="1"/>
  <c r="R273" i="1"/>
  <c r="H270" i="1"/>
  <c r="H271" i="1"/>
  <c r="F25" i="1"/>
  <c r="F35" i="1"/>
  <c r="F45" i="1"/>
  <c r="F60" i="1"/>
  <c r="F85" i="1"/>
  <c r="F110" i="1"/>
  <c r="F119" i="1"/>
  <c r="F152" i="1"/>
  <c r="F157" i="1"/>
  <c r="F188" i="1"/>
  <c r="F189" i="1"/>
  <c r="F194" i="1"/>
  <c r="F195" i="1"/>
  <c r="F198" i="1"/>
  <c r="F200" i="1"/>
  <c r="F204" i="1"/>
  <c r="F208" i="1"/>
  <c r="F211" i="1"/>
  <c r="F217" i="1"/>
  <c r="F227" i="1"/>
  <c r="F236" i="1"/>
  <c r="F237" i="1"/>
  <c r="F240" i="1"/>
  <c r="F244" i="1"/>
  <c r="F246" i="1"/>
  <c r="F247" i="1"/>
  <c r="F248" i="1"/>
  <c r="F249" i="1"/>
  <c r="F250" i="1"/>
  <c r="F251" i="1"/>
  <c r="F254" i="1"/>
  <c r="F256" i="1"/>
  <c r="F257" i="1"/>
  <c r="F258" i="1"/>
  <c r="F259" i="1"/>
  <c r="F260" i="1"/>
  <c r="F261" i="1"/>
  <c r="F263" i="1"/>
  <c r="F264" i="1"/>
  <c r="F266" i="1"/>
  <c r="F267" i="1"/>
  <c r="F268" i="1"/>
  <c r="F269" i="1"/>
  <c r="F270" i="1"/>
  <c r="F271" i="1"/>
  <c r="K124" i="1"/>
  <c r="K125" i="1"/>
  <c r="K156" i="1"/>
  <c r="K161" i="1"/>
  <c r="K169" i="1"/>
  <c r="K174" i="1"/>
  <c r="K181" i="1"/>
  <c r="K186" i="1"/>
  <c r="K191" i="1"/>
  <c r="K200" i="1"/>
  <c r="K206" i="1"/>
  <c r="K210" i="1"/>
  <c r="K214" i="1"/>
  <c r="K215" i="1"/>
  <c r="K216" i="1"/>
  <c r="K218" i="1"/>
  <c r="K221" i="1"/>
  <c r="K224" i="1"/>
  <c r="K225" i="1"/>
  <c r="K226" i="1"/>
  <c r="K228" i="1"/>
  <c r="K230" i="1"/>
  <c r="K231" i="1"/>
  <c r="K233" i="1"/>
  <c r="K234" i="1"/>
  <c r="K235" i="1"/>
  <c r="K236" i="1"/>
  <c r="K238" i="1"/>
  <c r="K240" i="1"/>
  <c r="K241" i="1"/>
  <c r="K243" i="1"/>
  <c r="K244" i="1"/>
  <c r="K245" i="1"/>
  <c r="K246" i="1"/>
  <c r="K247" i="1"/>
  <c r="K248" i="1"/>
  <c r="K250" i="1"/>
  <c r="K251" i="1"/>
  <c r="K253" i="1"/>
  <c r="K254" i="1"/>
  <c r="K255" i="1"/>
  <c r="K256" i="1"/>
  <c r="K257" i="1"/>
  <c r="K258" i="1"/>
  <c r="K260" i="1"/>
  <c r="K261" i="1"/>
  <c r="K263" i="1"/>
  <c r="K264" i="1"/>
  <c r="K265" i="1"/>
  <c r="K266" i="1"/>
  <c r="K267" i="1"/>
  <c r="K268" i="1"/>
  <c r="K270" i="1"/>
  <c r="K271" i="1"/>
  <c r="D28" i="1"/>
  <c r="D53" i="1"/>
  <c r="D55" i="1"/>
  <c r="D78" i="1"/>
  <c r="D103" i="1"/>
  <c r="D105" i="1"/>
  <c r="D123" i="1"/>
  <c r="D151" i="1"/>
  <c r="D158" i="1"/>
  <c r="D170" i="1"/>
  <c r="D171" i="1"/>
  <c r="D183" i="1"/>
  <c r="D188" i="1"/>
  <c r="D190" i="1"/>
  <c r="D200" i="1"/>
  <c r="D201" i="1"/>
  <c r="D202" i="1"/>
  <c r="D203" i="1"/>
  <c r="D205" i="1"/>
  <c r="D208" i="1"/>
  <c r="D211" i="1"/>
  <c r="D212" i="1"/>
  <c r="D220" i="1"/>
  <c r="D229" i="1"/>
  <c r="D230" i="1"/>
  <c r="D239" i="1"/>
  <c r="D240" i="1"/>
  <c r="D242" i="1"/>
  <c r="D243" i="1"/>
  <c r="D247" i="1"/>
  <c r="D249" i="1"/>
  <c r="D250" i="1"/>
  <c r="D251" i="1"/>
  <c r="D252" i="1"/>
  <c r="D253" i="1"/>
  <c r="D254" i="1"/>
  <c r="D257" i="1"/>
  <c r="D259" i="1"/>
  <c r="D260" i="1"/>
  <c r="D261" i="1"/>
  <c r="D262" i="1"/>
  <c r="D263" i="1"/>
  <c r="D264" i="1"/>
  <c r="D266" i="1"/>
  <c r="D267" i="1"/>
  <c r="D269" i="1"/>
  <c r="D270" i="1"/>
  <c r="D271" i="1"/>
  <c r="D9" i="1"/>
  <c r="C165" i="1"/>
  <c r="C172" i="1"/>
  <c r="C177" i="1"/>
  <c r="C178" i="1"/>
  <c r="C185" i="1"/>
  <c r="C190" i="1"/>
  <c r="C192" i="1"/>
  <c r="C193" i="1"/>
  <c r="C195" i="1"/>
  <c r="C197" i="1"/>
  <c r="C202" i="1"/>
  <c r="C205" i="1"/>
  <c r="C214" i="1"/>
  <c r="C215" i="1"/>
  <c r="C217" i="1"/>
  <c r="C220" i="1"/>
  <c r="C223" i="1"/>
  <c r="C224" i="1"/>
  <c r="C225" i="1"/>
  <c r="C227" i="1"/>
  <c r="C229" i="1"/>
  <c r="C230" i="1"/>
  <c r="C232" i="1"/>
  <c r="C233" i="1"/>
  <c r="C234" i="1"/>
  <c r="C235" i="1"/>
  <c r="C237" i="1"/>
  <c r="C239" i="1"/>
  <c r="C240" i="1"/>
  <c r="C242" i="1"/>
  <c r="C243" i="1"/>
  <c r="C244" i="1"/>
  <c r="C245" i="1"/>
  <c r="C247" i="1"/>
  <c r="C249" i="1"/>
  <c r="C250" i="1"/>
  <c r="C252" i="1"/>
  <c r="C253" i="1"/>
  <c r="C254" i="1"/>
  <c r="C255" i="1"/>
  <c r="C256" i="1"/>
  <c r="C257" i="1"/>
  <c r="C259" i="1"/>
  <c r="C260" i="1"/>
  <c r="C262" i="1"/>
  <c r="C263" i="1"/>
  <c r="C264" i="1"/>
  <c r="C265" i="1"/>
  <c r="C266" i="1"/>
  <c r="C267" i="1"/>
  <c r="C269" i="1"/>
  <c r="C270" i="1"/>
  <c r="C271" i="1"/>
  <c r="C9" i="1"/>
  <c r="T78" i="5" l="1"/>
  <c r="T37" i="5"/>
  <c r="C115" i="1"/>
  <c r="C26" i="1"/>
  <c r="D117" i="1"/>
  <c r="K222" i="1"/>
  <c r="K82" i="1"/>
  <c r="F167" i="1"/>
  <c r="F147" i="1"/>
  <c r="F127" i="1"/>
  <c r="F107" i="1"/>
  <c r="F87" i="1"/>
  <c r="F67" i="1"/>
  <c r="F47" i="1"/>
  <c r="F27" i="1"/>
  <c r="H272" i="1"/>
  <c r="C119" i="1"/>
  <c r="C246" i="1"/>
  <c r="C186" i="1"/>
  <c r="C86" i="1"/>
  <c r="D97" i="1"/>
  <c r="K162" i="1"/>
  <c r="C125" i="1"/>
  <c r="D236" i="1"/>
  <c r="D96" i="1"/>
  <c r="K201" i="1"/>
  <c r="K141" i="1"/>
  <c r="K121" i="1"/>
  <c r="K101" i="1"/>
  <c r="K81" i="1"/>
  <c r="K61" i="1"/>
  <c r="K41" i="1"/>
  <c r="K21" i="1"/>
  <c r="F226" i="1"/>
  <c r="F206" i="1"/>
  <c r="F186" i="1"/>
  <c r="F166" i="1"/>
  <c r="F146" i="1"/>
  <c r="F126" i="1"/>
  <c r="F106" i="1"/>
  <c r="F86" i="1"/>
  <c r="F66" i="1"/>
  <c r="F46" i="1"/>
  <c r="F26" i="1"/>
  <c r="C179" i="1"/>
  <c r="C99" i="1"/>
  <c r="C258" i="1"/>
  <c r="C158" i="1"/>
  <c r="C55" i="1"/>
  <c r="C39" i="1"/>
  <c r="C145" i="1"/>
  <c r="C85" i="1"/>
  <c r="D216" i="1"/>
  <c r="D156" i="1"/>
  <c r="D36" i="1"/>
  <c r="C38" i="1"/>
  <c r="C184" i="1"/>
  <c r="C164" i="1"/>
  <c r="C144" i="1"/>
  <c r="C104" i="1"/>
  <c r="C84" i="1"/>
  <c r="C64" i="1"/>
  <c r="D255" i="1"/>
  <c r="D235" i="1"/>
  <c r="D215" i="1"/>
  <c r="D195" i="1"/>
  <c r="D175" i="1"/>
  <c r="D155" i="1"/>
  <c r="D135" i="1"/>
  <c r="D115" i="1"/>
  <c r="D95" i="1"/>
  <c r="D75" i="1"/>
  <c r="D35" i="1"/>
  <c r="D15" i="1"/>
  <c r="K220" i="1"/>
  <c r="K180" i="1"/>
  <c r="K160" i="1"/>
  <c r="K140" i="1"/>
  <c r="K120" i="1"/>
  <c r="K100" i="1"/>
  <c r="K80" i="1"/>
  <c r="K60" i="1"/>
  <c r="K40" i="1"/>
  <c r="K20" i="1"/>
  <c r="F265" i="1"/>
  <c r="F245" i="1"/>
  <c r="F225" i="1"/>
  <c r="F205" i="1"/>
  <c r="F185" i="1"/>
  <c r="F165" i="1"/>
  <c r="F145" i="1"/>
  <c r="F125" i="1"/>
  <c r="F105" i="1"/>
  <c r="F65" i="1"/>
  <c r="C219" i="1"/>
  <c r="C59" i="1"/>
  <c r="C12" i="1"/>
  <c r="C274" i="1"/>
  <c r="C20" i="1"/>
  <c r="C206" i="1"/>
  <c r="C106" i="1"/>
  <c r="D237" i="1"/>
  <c r="D157" i="1"/>
  <c r="K262" i="1"/>
  <c r="K182" i="1"/>
  <c r="K122" i="1"/>
  <c r="F207" i="1"/>
  <c r="C45" i="1"/>
  <c r="C18" i="1"/>
  <c r="C204" i="1"/>
  <c r="C124" i="1"/>
  <c r="C37" i="1"/>
  <c r="C17" i="1"/>
  <c r="C203" i="1"/>
  <c r="C183" i="1"/>
  <c r="C163" i="1"/>
  <c r="C143" i="1"/>
  <c r="C123" i="1"/>
  <c r="C103" i="1"/>
  <c r="C83" i="1"/>
  <c r="C63" i="1"/>
  <c r="D274" i="1"/>
  <c r="D234" i="1"/>
  <c r="D214" i="1"/>
  <c r="D194" i="1"/>
  <c r="D174" i="1"/>
  <c r="D154" i="1"/>
  <c r="D134" i="1"/>
  <c r="D114" i="1"/>
  <c r="D94" i="1"/>
  <c r="D74" i="1"/>
  <c r="D54" i="1"/>
  <c r="D34" i="1"/>
  <c r="D14" i="1"/>
  <c r="K259" i="1"/>
  <c r="K239" i="1"/>
  <c r="K219" i="1"/>
  <c r="K199" i="1"/>
  <c r="K179" i="1"/>
  <c r="K159" i="1"/>
  <c r="K139" i="1"/>
  <c r="K119" i="1"/>
  <c r="K99" i="1"/>
  <c r="K79" i="1"/>
  <c r="K59" i="1"/>
  <c r="K39" i="1"/>
  <c r="K19" i="1"/>
  <c r="F224" i="1"/>
  <c r="F184" i="1"/>
  <c r="F164" i="1"/>
  <c r="F144" i="1"/>
  <c r="F124" i="1"/>
  <c r="F104" i="1"/>
  <c r="F84" i="1"/>
  <c r="F64" i="1"/>
  <c r="F44" i="1"/>
  <c r="F24" i="1"/>
  <c r="C218" i="1"/>
  <c r="C198" i="1"/>
  <c r="C98" i="1"/>
  <c r="C58" i="1"/>
  <c r="C40" i="1"/>
  <c r="C226" i="1"/>
  <c r="C146" i="1"/>
  <c r="C66" i="1"/>
  <c r="D217" i="1"/>
  <c r="D137" i="1"/>
  <c r="D37" i="1"/>
  <c r="K22" i="1"/>
  <c r="C65" i="1"/>
  <c r="D196" i="1"/>
  <c r="D76" i="1"/>
  <c r="C16" i="1"/>
  <c r="C222" i="1"/>
  <c r="C182" i="1"/>
  <c r="C162" i="1"/>
  <c r="C142" i="1"/>
  <c r="C122" i="1"/>
  <c r="C102" i="1"/>
  <c r="C82" i="1"/>
  <c r="C62" i="1"/>
  <c r="D273" i="1"/>
  <c r="D233" i="1"/>
  <c r="D213" i="1"/>
  <c r="D193" i="1"/>
  <c r="D173" i="1"/>
  <c r="D153" i="1"/>
  <c r="D133" i="1"/>
  <c r="D113" i="1"/>
  <c r="D93" i="1"/>
  <c r="D73" i="1"/>
  <c r="D33" i="1"/>
  <c r="D13" i="1"/>
  <c r="K198" i="1"/>
  <c r="K178" i="1"/>
  <c r="K158" i="1"/>
  <c r="K138" i="1"/>
  <c r="K118" i="1"/>
  <c r="K98" i="1"/>
  <c r="K78" i="1"/>
  <c r="K58" i="1"/>
  <c r="K38" i="1"/>
  <c r="K18" i="1"/>
  <c r="F243" i="1"/>
  <c r="F223" i="1"/>
  <c r="F203" i="1"/>
  <c r="F183" i="1"/>
  <c r="F163" i="1"/>
  <c r="F143" i="1"/>
  <c r="F123" i="1"/>
  <c r="F103" i="1"/>
  <c r="F83" i="1"/>
  <c r="F63" i="1"/>
  <c r="F43" i="1"/>
  <c r="F23" i="1"/>
  <c r="C159" i="1"/>
  <c r="C79" i="1"/>
  <c r="C118" i="1"/>
  <c r="C126" i="1"/>
  <c r="C46" i="1"/>
  <c r="D197" i="1"/>
  <c r="D57" i="1"/>
  <c r="K242" i="1"/>
  <c r="K42" i="1"/>
  <c r="C105" i="1"/>
  <c r="D256" i="1"/>
  <c r="D176" i="1"/>
  <c r="D136" i="1"/>
  <c r="D116" i="1"/>
  <c r="D56" i="1"/>
  <c r="D16" i="1"/>
  <c r="C36" i="1"/>
  <c r="C35" i="1"/>
  <c r="C15" i="1"/>
  <c r="C261" i="1"/>
  <c r="C241" i="1"/>
  <c r="C221" i="1"/>
  <c r="C201" i="1"/>
  <c r="C181" i="1"/>
  <c r="C161" i="1"/>
  <c r="C141" i="1"/>
  <c r="C121" i="1"/>
  <c r="C101" i="1"/>
  <c r="C81" i="1"/>
  <c r="C61" i="1"/>
  <c r="D272" i="1"/>
  <c r="D232" i="1"/>
  <c r="D192" i="1"/>
  <c r="D172" i="1"/>
  <c r="D152" i="1"/>
  <c r="D132" i="1"/>
  <c r="D112" i="1"/>
  <c r="D92" i="1"/>
  <c r="D72" i="1"/>
  <c r="D52" i="1"/>
  <c r="D32" i="1"/>
  <c r="D12" i="1"/>
  <c r="K237" i="1"/>
  <c r="K217" i="1"/>
  <c r="K197" i="1"/>
  <c r="K177" i="1"/>
  <c r="K157" i="1"/>
  <c r="K137" i="1"/>
  <c r="K117" i="1"/>
  <c r="K97" i="1"/>
  <c r="K77" i="1"/>
  <c r="K57" i="1"/>
  <c r="K37" i="1"/>
  <c r="K17" i="1"/>
  <c r="F262" i="1"/>
  <c r="F242" i="1"/>
  <c r="F222" i="1"/>
  <c r="F202" i="1"/>
  <c r="F182" i="1"/>
  <c r="F162" i="1"/>
  <c r="F142" i="1"/>
  <c r="F122" i="1"/>
  <c r="F102" i="1"/>
  <c r="F82" i="1"/>
  <c r="F62" i="1"/>
  <c r="F42" i="1"/>
  <c r="F22" i="1"/>
  <c r="C30" i="1"/>
  <c r="C166" i="1"/>
  <c r="D177" i="1"/>
  <c r="D77" i="1"/>
  <c r="D17" i="1"/>
  <c r="K202" i="1"/>
  <c r="K142" i="1"/>
  <c r="K102" i="1"/>
  <c r="K62" i="1"/>
  <c r="F187" i="1"/>
  <c r="C19" i="1"/>
  <c r="C34" i="1"/>
  <c r="C14" i="1"/>
  <c r="C200" i="1"/>
  <c r="C180" i="1"/>
  <c r="C160" i="1"/>
  <c r="C140" i="1"/>
  <c r="C120" i="1"/>
  <c r="C100" i="1"/>
  <c r="C80" i="1"/>
  <c r="C60" i="1"/>
  <c r="D231" i="1"/>
  <c r="D191" i="1"/>
  <c r="D131" i="1"/>
  <c r="D111" i="1"/>
  <c r="D91" i="1"/>
  <c r="D71" i="1"/>
  <c r="D51" i="1"/>
  <c r="D31" i="1"/>
  <c r="D11" i="1"/>
  <c r="K196" i="1"/>
  <c r="K176" i="1"/>
  <c r="K136" i="1"/>
  <c r="K116" i="1"/>
  <c r="K96" i="1"/>
  <c r="K76" i="1"/>
  <c r="K56" i="1"/>
  <c r="K36" i="1"/>
  <c r="K16" i="1"/>
  <c r="F241" i="1"/>
  <c r="F221" i="1"/>
  <c r="F201" i="1"/>
  <c r="F181" i="1"/>
  <c r="F161" i="1"/>
  <c r="F141" i="1"/>
  <c r="F121" i="1"/>
  <c r="F101" i="1"/>
  <c r="F81" i="1"/>
  <c r="F61" i="1"/>
  <c r="F41" i="1"/>
  <c r="F21" i="1"/>
  <c r="D150" i="1"/>
  <c r="D130" i="1"/>
  <c r="D110" i="1"/>
  <c r="D90" i="1"/>
  <c r="D70" i="1"/>
  <c r="D50" i="1"/>
  <c r="D30" i="1"/>
  <c r="D10" i="1"/>
  <c r="K195" i="1"/>
  <c r="K175" i="1"/>
  <c r="K155" i="1"/>
  <c r="K135" i="1"/>
  <c r="K115" i="1"/>
  <c r="K95" i="1"/>
  <c r="K75" i="1"/>
  <c r="K55" i="1"/>
  <c r="K35" i="1"/>
  <c r="K15" i="1"/>
  <c r="F220" i="1"/>
  <c r="F180" i="1"/>
  <c r="F160" i="1"/>
  <c r="F140" i="1"/>
  <c r="F120" i="1"/>
  <c r="F100" i="1"/>
  <c r="F80" i="1"/>
  <c r="F40" i="1"/>
  <c r="F20" i="1"/>
  <c r="D209" i="1"/>
  <c r="D189" i="1"/>
  <c r="D169" i="1"/>
  <c r="D149" i="1"/>
  <c r="D129" i="1"/>
  <c r="D109" i="1"/>
  <c r="D89" i="1"/>
  <c r="D69" i="1"/>
  <c r="D49" i="1"/>
  <c r="D29" i="1"/>
  <c r="K274" i="1"/>
  <c r="K194" i="1"/>
  <c r="K154" i="1"/>
  <c r="K134" i="1"/>
  <c r="K114" i="1"/>
  <c r="K94" i="1"/>
  <c r="K74" i="1"/>
  <c r="K54" i="1"/>
  <c r="K34" i="1"/>
  <c r="K14" i="1"/>
  <c r="F239" i="1"/>
  <c r="F219" i="1"/>
  <c r="F199" i="1"/>
  <c r="F179" i="1"/>
  <c r="F159" i="1"/>
  <c r="F139" i="1"/>
  <c r="F99" i="1"/>
  <c r="F79" i="1"/>
  <c r="F59" i="1"/>
  <c r="F39" i="1"/>
  <c r="F19" i="1"/>
  <c r="C157" i="1"/>
  <c r="C137" i="1"/>
  <c r="C117" i="1"/>
  <c r="C97" i="1"/>
  <c r="C77" i="1"/>
  <c r="C57" i="1"/>
  <c r="D268" i="1"/>
  <c r="D248" i="1"/>
  <c r="D228" i="1"/>
  <c r="D168" i="1"/>
  <c r="D148" i="1"/>
  <c r="D128" i="1"/>
  <c r="D108" i="1"/>
  <c r="D88" i="1"/>
  <c r="D68" i="1"/>
  <c r="D48" i="1"/>
  <c r="K273" i="1"/>
  <c r="K213" i="1"/>
  <c r="K193" i="1"/>
  <c r="K173" i="1"/>
  <c r="K153" i="1"/>
  <c r="K133" i="1"/>
  <c r="K113" i="1"/>
  <c r="K93" i="1"/>
  <c r="K73" i="1"/>
  <c r="K53" i="1"/>
  <c r="K33" i="1"/>
  <c r="K13" i="1"/>
  <c r="F238" i="1"/>
  <c r="F218" i="1"/>
  <c r="F178" i="1"/>
  <c r="F158" i="1"/>
  <c r="F138" i="1"/>
  <c r="F118" i="1"/>
  <c r="F98" i="1"/>
  <c r="F78" i="1"/>
  <c r="F58" i="1"/>
  <c r="F38" i="1"/>
  <c r="F18" i="1"/>
  <c r="C10" i="1"/>
  <c r="C236" i="1"/>
  <c r="C216" i="1"/>
  <c r="C196" i="1"/>
  <c r="C176" i="1"/>
  <c r="C156" i="1"/>
  <c r="C136" i="1"/>
  <c r="C116" i="1"/>
  <c r="C96" i="1"/>
  <c r="C76" i="1"/>
  <c r="C56" i="1"/>
  <c r="D227" i="1"/>
  <c r="D207" i="1"/>
  <c r="D187" i="1"/>
  <c r="D167" i="1"/>
  <c r="D147" i="1"/>
  <c r="D127" i="1"/>
  <c r="D107" i="1"/>
  <c r="D87" i="1"/>
  <c r="D67" i="1"/>
  <c r="D47" i="1"/>
  <c r="D27" i="1"/>
  <c r="K272" i="1"/>
  <c r="K252" i="1"/>
  <c r="K232" i="1"/>
  <c r="K212" i="1"/>
  <c r="K192" i="1"/>
  <c r="K172" i="1"/>
  <c r="K152" i="1"/>
  <c r="K132" i="1"/>
  <c r="K112" i="1"/>
  <c r="K92" i="1"/>
  <c r="K72" i="1"/>
  <c r="K52" i="1"/>
  <c r="K32" i="1"/>
  <c r="K12" i="1"/>
  <c r="F197" i="1"/>
  <c r="F177" i="1"/>
  <c r="F137" i="1"/>
  <c r="F117" i="1"/>
  <c r="F97" i="1"/>
  <c r="F77" i="1"/>
  <c r="F57" i="1"/>
  <c r="F37" i="1"/>
  <c r="F17" i="1"/>
  <c r="D246" i="1"/>
  <c r="D226" i="1"/>
  <c r="D206" i="1"/>
  <c r="D186" i="1"/>
  <c r="D166" i="1"/>
  <c r="D146" i="1"/>
  <c r="D126" i="1"/>
  <c r="D106" i="1"/>
  <c r="D86" i="1"/>
  <c r="D66" i="1"/>
  <c r="D46" i="1"/>
  <c r="D26" i="1"/>
  <c r="K211" i="1"/>
  <c r="K171" i="1"/>
  <c r="K151" i="1"/>
  <c r="K131" i="1"/>
  <c r="K111" i="1"/>
  <c r="K91" i="1"/>
  <c r="K71" i="1"/>
  <c r="K51" i="1"/>
  <c r="K31" i="1"/>
  <c r="K11" i="1"/>
  <c r="F216" i="1"/>
  <c r="F196" i="1"/>
  <c r="F176" i="1"/>
  <c r="F156" i="1"/>
  <c r="F136" i="1"/>
  <c r="F116" i="1"/>
  <c r="F96" i="1"/>
  <c r="F76" i="1"/>
  <c r="F56" i="1"/>
  <c r="F36" i="1"/>
  <c r="F16" i="1"/>
  <c r="D210" i="1"/>
  <c r="C194" i="1"/>
  <c r="C174" i="1"/>
  <c r="C154" i="1"/>
  <c r="C134" i="1"/>
  <c r="C114" i="1"/>
  <c r="C94" i="1"/>
  <c r="C74" i="1"/>
  <c r="C54" i="1"/>
  <c r="D265" i="1"/>
  <c r="D245" i="1"/>
  <c r="D225" i="1"/>
  <c r="D185" i="1"/>
  <c r="D165" i="1"/>
  <c r="D145" i="1"/>
  <c r="D125" i="1"/>
  <c r="D85" i="1"/>
  <c r="D65" i="1"/>
  <c r="D45" i="1"/>
  <c r="D25" i="1"/>
  <c r="K190" i="1"/>
  <c r="K170" i="1"/>
  <c r="K150" i="1"/>
  <c r="K130" i="1"/>
  <c r="K110" i="1"/>
  <c r="K90" i="1"/>
  <c r="K70" i="1"/>
  <c r="K50" i="1"/>
  <c r="K30" i="1"/>
  <c r="K10" i="1"/>
  <c r="F255" i="1"/>
  <c r="F235" i="1"/>
  <c r="F215" i="1"/>
  <c r="F175" i="1"/>
  <c r="F155" i="1"/>
  <c r="F135" i="1"/>
  <c r="F115" i="1"/>
  <c r="F95" i="1"/>
  <c r="F75" i="1"/>
  <c r="F55" i="1"/>
  <c r="F15" i="1"/>
  <c r="C31" i="1"/>
  <c r="C29" i="1"/>
  <c r="C75" i="1"/>
  <c r="C273" i="1"/>
  <c r="C213" i="1"/>
  <c r="C173" i="1"/>
  <c r="C153" i="1"/>
  <c r="C133" i="1"/>
  <c r="C113" i="1"/>
  <c r="C93" i="1"/>
  <c r="C73" i="1"/>
  <c r="C53" i="1"/>
  <c r="D244" i="1"/>
  <c r="D224" i="1"/>
  <c r="D204" i="1"/>
  <c r="D184" i="1"/>
  <c r="D164" i="1"/>
  <c r="D144" i="1"/>
  <c r="D124" i="1"/>
  <c r="D104" i="1"/>
  <c r="D84" i="1"/>
  <c r="D64" i="1"/>
  <c r="D44" i="1"/>
  <c r="D24" i="1"/>
  <c r="K269" i="1"/>
  <c r="K249" i="1"/>
  <c r="K229" i="1"/>
  <c r="K209" i="1"/>
  <c r="K189" i="1"/>
  <c r="K149" i="1"/>
  <c r="K129" i="1"/>
  <c r="K109" i="1"/>
  <c r="K89" i="1"/>
  <c r="K69" i="1"/>
  <c r="K49" i="1"/>
  <c r="K29" i="1"/>
  <c r="F274" i="1"/>
  <c r="F234" i="1"/>
  <c r="F214" i="1"/>
  <c r="F174" i="1"/>
  <c r="F154" i="1"/>
  <c r="F134" i="1"/>
  <c r="F114" i="1"/>
  <c r="F94" i="1"/>
  <c r="F74" i="1"/>
  <c r="F54" i="1"/>
  <c r="F34" i="1"/>
  <c r="F14" i="1"/>
  <c r="C95" i="1"/>
  <c r="D23" i="1"/>
  <c r="K208" i="1"/>
  <c r="K188" i="1"/>
  <c r="K168" i="1"/>
  <c r="K148" i="1"/>
  <c r="K128" i="1"/>
  <c r="K108" i="1"/>
  <c r="K88" i="1"/>
  <c r="K68" i="1"/>
  <c r="K48" i="1"/>
  <c r="K28" i="1"/>
  <c r="F273" i="1"/>
  <c r="F253" i="1"/>
  <c r="F233" i="1"/>
  <c r="F213" i="1"/>
  <c r="F193" i="1"/>
  <c r="F173" i="1"/>
  <c r="F153" i="1"/>
  <c r="F133" i="1"/>
  <c r="F113" i="1"/>
  <c r="F93" i="1"/>
  <c r="F73" i="1"/>
  <c r="F53" i="1"/>
  <c r="F33" i="1"/>
  <c r="F13" i="1"/>
  <c r="C13" i="1"/>
  <c r="C11" i="1"/>
  <c r="C135" i="1"/>
  <c r="C52" i="1"/>
  <c r="D163" i="1"/>
  <c r="D83" i="1"/>
  <c r="C25" i="1"/>
  <c r="C211" i="1"/>
  <c r="C131" i="1"/>
  <c r="C51" i="1"/>
  <c r="D222" i="1"/>
  <c r="D182" i="1"/>
  <c r="D162" i="1"/>
  <c r="D142" i="1"/>
  <c r="D122" i="1"/>
  <c r="D102" i="1"/>
  <c r="D82" i="1"/>
  <c r="D62" i="1"/>
  <c r="D42" i="1"/>
  <c r="D22" i="1"/>
  <c r="K227" i="1"/>
  <c r="K207" i="1"/>
  <c r="K187" i="1"/>
  <c r="K167" i="1"/>
  <c r="K147" i="1"/>
  <c r="K127" i="1"/>
  <c r="K107" i="1"/>
  <c r="K87" i="1"/>
  <c r="K67" i="1"/>
  <c r="K47" i="1"/>
  <c r="K27" i="1"/>
  <c r="F272" i="1"/>
  <c r="F252" i="1"/>
  <c r="F232" i="1"/>
  <c r="F212" i="1"/>
  <c r="F192" i="1"/>
  <c r="F172" i="1"/>
  <c r="F132" i="1"/>
  <c r="F112" i="1"/>
  <c r="F92" i="1"/>
  <c r="F72" i="1"/>
  <c r="F52" i="1"/>
  <c r="F32" i="1"/>
  <c r="F12" i="1"/>
  <c r="C50" i="1"/>
  <c r="D241" i="1"/>
  <c r="D221" i="1"/>
  <c r="D181" i="1"/>
  <c r="D161" i="1"/>
  <c r="D141" i="1"/>
  <c r="D121" i="1"/>
  <c r="D101" i="1"/>
  <c r="D81" i="1"/>
  <c r="D61" i="1"/>
  <c r="D41" i="1"/>
  <c r="D21" i="1"/>
  <c r="K166" i="1"/>
  <c r="K146" i="1"/>
  <c r="K126" i="1"/>
  <c r="K106" i="1"/>
  <c r="K86" i="1"/>
  <c r="K66" i="1"/>
  <c r="K46" i="1"/>
  <c r="K26" i="1"/>
  <c r="F231" i="1"/>
  <c r="F191" i="1"/>
  <c r="F171" i="1"/>
  <c r="F151" i="1"/>
  <c r="F131" i="1"/>
  <c r="F111" i="1"/>
  <c r="F91" i="1"/>
  <c r="F71" i="1"/>
  <c r="F51" i="1"/>
  <c r="F31" i="1"/>
  <c r="F11" i="1"/>
  <c r="C238" i="1"/>
  <c r="C138" i="1"/>
  <c r="C92" i="1"/>
  <c r="D143" i="1"/>
  <c r="B23" i="1"/>
  <c r="C231" i="1"/>
  <c r="C71" i="1"/>
  <c r="C170" i="1"/>
  <c r="C209" i="1"/>
  <c r="C189" i="1"/>
  <c r="C169" i="1"/>
  <c r="C149" i="1"/>
  <c r="C129" i="1"/>
  <c r="C109" i="1"/>
  <c r="C89" i="1"/>
  <c r="C69" i="1"/>
  <c r="C49" i="1"/>
  <c r="D180" i="1"/>
  <c r="D160" i="1"/>
  <c r="D140" i="1"/>
  <c r="D120" i="1"/>
  <c r="D100" i="1"/>
  <c r="D80" i="1"/>
  <c r="D60" i="1"/>
  <c r="D40" i="1"/>
  <c r="D20" i="1"/>
  <c r="K205" i="1"/>
  <c r="K185" i="1"/>
  <c r="K165" i="1"/>
  <c r="K145" i="1"/>
  <c r="K105" i="1"/>
  <c r="K85" i="1"/>
  <c r="K65" i="1"/>
  <c r="K45" i="1"/>
  <c r="K25" i="1"/>
  <c r="F230" i="1"/>
  <c r="F210" i="1"/>
  <c r="F190" i="1"/>
  <c r="F170" i="1"/>
  <c r="F150" i="1"/>
  <c r="F130" i="1"/>
  <c r="F90" i="1"/>
  <c r="F70" i="1"/>
  <c r="F50" i="1"/>
  <c r="F30" i="1"/>
  <c r="F10" i="1"/>
  <c r="C33" i="1"/>
  <c r="C199" i="1"/>
  <c r="C139" i="1"/>
  <c r="C32" i="1"/>
  <c r="C78" i="1"/>
  <c r="C175" i="1"/>
  <c r="C28" i="1"/>
  <c r="C27" i="1"/>
  <c r="C272" i="1"/>
  <c r="C212" i="1"/>
  <c r="C152" i="1"/>
  <c r="C132" i="1"/>
  <c r="C112" i="1"/>
  <c r="D223" i="1"/>
  <c r="D63" i="1"/>
  <c r="C191" i="1"/>
  <c r="C151" i="1"/>
  <c r="C91" i="1"/>
  <c r="C24" i="1"/>
  <c r="C130" i="1"/>
  <c r="C90" i="1"/>
  <c r="C23" i="1"/>
  <c r="C42" i="1"/>
  <c r="C22" i="1"/>
  <c r="C248" i="1"/>
  <c r="C228" i="1"/>
  <c r="C188" i="1"/>
  <c r="C168" i="1"/>
  <c r="C148" i="1"/>
  <c r="C128" i="1"/>
  <c r="C108" i="1"/>
  <c r="C88" i="1"/>
  <c r="C68" i="1"/>
  <c r="C48" i="1"/>
  <c r="D219" i="1"/>
  <c r="D199" i="1"/>
  <c r="D179" i="1"/>
  <c r="D159" i="1"/>
  <c r="D139" i="1"/>
  <c r="D119" i="1"/>
  <c r="D99" i="1"/>
  <c r="D79" i="1"/>
  <c r="D59" i="1"/>
  <c r="D39" i="1"/>
  <c r="D19" i="1"/>
  <c r="K204" i="1"/>
  <c r="K184" i="1"/>
  <c r="K164" i="1"/>
  <c r="K144" i="1"/>
  <c r="K104" i="1"/>
  <c r="K84" i="1"/>
  <c r="K64" i="1"/>
  <c r="K44" i="1"/>
  <c r="K24" i="1"/>
  <c r="F229" i="1"/>
  <c r="F209" i="1"/>
  <c r="F169" i="1"/>
  <c r="F149" i="1"/>
  <c r="F129" i="1"/>
  <c r="F109" i="1"/>
  <c r="F89" i="1"/>
  <c r="F69" i="1"/>
  <c r="F49" i="1"/>
  <c r="F29" i="1"/>
  <c r="H274" i="1"/>
  <c r="C155" i="1"/>
  <c r="C72" i="1"/>
  <c r="D43" i="1"/>
  <c r="C251" i="1"/>
  <c r="C171" i="1"/>
  <c r="C111" i="1"/>
  <c r="C44" i="1"/>
  <c r="C210" i="1"/>
  <c r="C150" i="1"/>
  <c r="C110" i="1"/>
  <c r="C70" i="1"/>
  <c r="C43" i="1"/>
  <c r="C268" i="1"/>
  <c r="C208" i="1"/>
  <c r="C41" i="1"/>
  <c r="C21" i="1"/>
  <c r="C207" i="1"/>
  <c r="C187" i="1"/>
  <c r="C167" i="1"/>
  <c r="C147" i="1"/>
  <c r="C127" i="1"/>
  <c r="C107" i="1"/>
  <c r="C87" i="1"/>
  <c r="C67" i="1"/>
  <c r="C47" i="1"/>
  <c r="D258" i="1"/>
  <c r="D238" i="1"/>
  <c r="D218" i="1"/>
  <c r="D198" i="1"/>
  <c r="D178" i="1"/>
  <c r="D138" i="1"/>
  <c r="D118" i="1"/>
  <c r="D98" i="1"/>
  <c r="D58" i="1"/>
  <c r="D38" i="1"/>
  <c r="D18" i="1"/>
  <c r="K223" i="1"/>
  <c r="K203" i="1"/>
  <c r="K183" i="1"/>
  <c r="K163" i="1"/>
  <c r="K143" i="1"/>
  <c r="K123" i="1"/>
  <c r="K103" i="1"/>
  <c r="K83" i="1"/>
  <c r="K63" i="1"/>
  <c r="K43" i="1"/>
  <c r="K23" i="1"/>
  <c r="F228" i="1"/>
  <c r="F168" i="1"/>
  <c r="F148" i="1"/>
  <c r="F128" i="1"/>
  <c r="F108" i="1"/>
  <c r="F88" i="1"/>
  <c r="F68" i="1"/>
  <c r="F48" i="1"/>
  <c r="F28" i="1"/>
  <c r="H273" i="1"/>
  <c r="T31" i="5"/>
  <c r="T41" i="5"/>
  <c r="R274" i="1"/>
  <c r="D99" i="5"/>
  <c r="D100" i="5" s="1"/>
  <c r="D104" i="5"/>
  <c r="D101" i="5"/>
  <c r="D102" i="5" s="1"/>
  <c r="T64" i="5"/>
  <c r="T61" i="5"/>
  <c r="T65" i="5" s="1"/>
  <c r="R69" i="5"/>
  <c r="R59" i="5"/>
  <c r="T58" i="5"/>
  <c r="T68" i="5"/>
  <c r="R42" i="5"/>
  <c r="R32" i="5"/>
  <c r="T271" i="1" l="1"/>
  <c r="T272" i="1"/>
  <c r="T273" i="1"/>
  <c r="T32" i="5"/>
  <c r="T42" i="5"/>
  <c r="T270" i="1"/>
  <c r="T274" i="1"/>
  <c r="L270" i="1"/>
  <c r="L271" i="1"/>
  <c r="N270" i="1"/>
  <c r="L273" i="1"/>
  <c r="N271" i="1"/>
  <c r="L272" i="1"/>
  <c r="N272" i="1"/>
  <c r="N274" i="1"/>
  <c r="L274" i="1"/>
  <c r="N273" i="1"/>
  <c r="T69" i="5"/>
  <c r="T59" i="5"/>
  <c r="B235" i="1" l="1"/>
  <c r="B115" i="1"/>
  <c r="B254" i="1"/>
  <c r="B234" i="1"/>
  <c r="B214" i="1"/>
  <c r="B194" i="1"/>
  <c r="B174" i="1"/>
  <c r="B154" i="1"/>
  <c r="B134" i="1"/>
  <c r="B114" i="1"/>
  <c r="B94" i="1"/>
  <c r="B74" i="1"/>
  <c r="B54" i="1"/>
  <c r="B34" i="1"/>
  <c r="B13" i="1"/>
  <c r="E258" i="1"/>
  <c r="E238" i="1"/>
  <c r="E218" i="1"/>
  <c r="E198" i="1"/>
  <c r="E178" i="1"/>
  <c r="E158" i="1"/>
  <c r="E138" i="1"/>
  <c r="E118" i="1"/>
  <c r="E98" i="1"/>
  <c r="E78" i="1"/>
  <c r="E58" i="1"/>
  <c r="E38" i="1"/>
  <c r="E18" i="1"/>
  <c r="B195" i="1"/>
  <c r="B155" i="1"/>
  <c r="E259" i="1"/>
  <c r="B274" i="1"/>
  <c r="B253" i="1"/>
  <c r="B233" i="1"/>
  <c r="B213" i="1"/>
  <c r="B193" i="1"/>
  <c r="B173" i="1"/>
  <c r="B153" i="1"/>
  <c r="B133" i="1"/>
  <c r="B113" i="1"/>
  <c r="B93" i="1"/>
  <c r="B73" i="1"/>
  <c r="B53" i="1"/>
  <c r="B33" i="1"/>
  <c r="B12" i="1"/>
  <c r="E257" i="1"/>
  <c r="E237" i="1"/>
  <c r="E217" i="1"/>
  <c r="E197" i="1"/>
  <c r="E177" i="1"/>
  <c r="E157" i="1"/>
  <c r="E137" i="1"/>
  <c r="E117" i="1"/>
  <c r="E97" i="1"/>
  <c r="E77" i="1"/>
  <c r="E57" i="1"/>
  <c r="E37" i="1"/>
  <c r="E17" i="1"/>
  <c r="B175" i="1"/>
  <c r="B95" i="1"/>
  <c r="E199" i="1"/>
  <c r="B273" i="1"/>
  <c r="B252" i="1"/>
  <c r="B232" i="1"/>
  <c r="B212" i="1"/>
  <c r="B192" i="1"/>
  <c r="B172" i="1"/>
  <c r="B152" i="1"/>
  <c r="B132" i="1"/>
  <c r="B112" i="1"/>
  <c r="B92" i="1"/>
  <c r="B72" i="1"/>
  <c r="B52" i="1"/>
  <c r="B32" i="1"/>
  <c r="B11" i="1"/>
  <c r="E256" i="1"/>
  <c r="E236" i="1"/>
  <c r="E216" i="1"/>
  <c r="E196" i="1"/>
  <c r="E176" i="1"/>
  <c r="E156" i="1"/>
  <c r="E136" i="1"/>
  <c r="E116" i="1"/>
  <c r="E96" i="1"/>
  <c r="E76" i="1"/>
  <c r="E56" i="1"/>
  <c r="E36" i="1"/>
  <c r="E16" i="1"/>
  <c r="B75" i="1"/>
  <c r="B272" i="1"/>
  <c r="B251" i="1"/>
  <c r="B231" i="1"/>
  <c r="B211" i="1"/>
  <c r="B191" i="1"/>
  <c r="B171" i="1"/>
  <c r="B151" i="1"/>
  <c r="B131" i="1"/>
  <c r="B111" i="1"/>
  <c r="B91" i="1"/>
  <c r="B71" i="1"/>
  <c r="B51" i="1"/>
  <c r="B31" i="1"/>
  <c r="B10" i="1"/>
  <c r="E255" i="1"/>
  <c r="E235" i="1"/>
  <c r="E215" i="1"/>
  <c r="E195" i="1"/>
  <c r="E175" i="1"/>
  <c r="E155" i="1"/>
  <c r="E135" i="1"/>
  <c r="E115" i="1"/>
  <c r="E95" i="1"/>
  <c r="E75" i="1"/>
  <c r="E55" i="1"/>
  <c r="E35" i="1"/>
  <c r="E15" i="1"/>
  <c r="S271" i="1"/>
  <c r="B215" i="1"/>
  <c r="B135" i="1"/>
  <c r="B271" i="1"/>
  <c r="B250" i="1"/>
  <c r="B230" i="1"/>
  <c r="B210" i="1"/>
  <c r="B190" i="1"/>
  <c r="B170" i="1"/>
  <c r="B150" i="1"/>
  <c r="B130" i="1"/>
  <c r="B110" i="1"/>
  <c r="B90" i="1"/>
  <c r="B70" i="1"/>
  <c r="B50" i="1"/>
  <c r="B30" i="1"/>
  <c r="E274" i="1"/>
  <c r="E254" i="1"/>
  <c r="E234" i="1"/>
  <c r="E214" i="1"/>
  <c r="E194" i="1"/>
  <c r="E174" i="1"/>
  <c r="E154" i="1"/>
  <c r="E134" i="1"/>
  <c r="E114" i="1"/>
  <c r="E94" i="1"/>
  <c r="E74" i="1"/>
  <c r="E54" i="1"/>
  <c r="E34" i="1"/>
  <c r="E14" i="1"/>
  <c r="B35" i="1"/>
  <c r="B270" i="1"/>
  <c r="B249" i="1"/>
  <c r="B229" i="1"/>
  <c r="B209" i="1"/>
  <c r="B189" i="1"/>
  <c r="B169" i="1"/>
  <c r="B149" i="1"/>
  <c r="B129" i="1"/>
  <c r="B109" i="1"/>
  <c r="B89" i="1"/>
  <c r="B69" i="1"/>
  <c r="B49" i="1"/>
  <c r="B29" i="1"/>
  <c r="E273" i="1"/>
  <c r="E253" i="1"/>
  <c r="E233" i="1"/>
  <c r="E213" i="1"/>
  <c r="E193" i="1"/>
  <c r="E173" i="1"/>
  <c r="E153" i="1"/>
  <c r="E133" i="1"/>
  <c r="E113" i="1"/>
  <c r="E93" i="1"/>
  <c r="E73" i="1"/>
  <c r="E53" i="1"/>
  <c r="E33" i="1"/>
  <c r="E13" i="1"/>
  <c r="B55" i="1"/>
  <c r="B269" i="1"/>
  <c r="B248" i="1"/>
  <c r="B228" i="1"/>
  <c r="B208" i="1"/>
  <c r="B188" i="1"/>
  <c r="B168" i="1"/>
  <c r="B148" i="1"/>
  <c r="B128" i="1"/>
  <c r="B108" i="1"/>
  <c r="B88" i="1"/>
  <c r="B68" i="1"/>
  <c r="B48" i="1"/>
  <c r="B28" i="1"/>
  <c r="E272" i="1"/>
  <c r="E252" i="1"/>
  <c r="E232" i="1"/>
  <c r="E212" i="1"/>
  <c r="E192" i="1"/>
  <c r="E172" i="1"/>
  <c r="E152" i="1"/>
  <c r="E132" i="1"/>
  <c r="E112" i="1"/>
  <c r="E92" i="1"/>
  <c r="E72" i="1"/>
  <c r="E52" i="1"/>
  <c r="E32" i="1"/>
  <c r="E12" i="1"/>
  <c r="S274" i="1"/>
  <c r="S270" i="1"/>
  <c r="E239" i="1"/>
  <c r="B267" i="1"/>
  <c r="B247" i="1"/>
  <c r="B227" i="1"/>
  <c r="B207" i="1"/>
  <c r="B187" i="1"/>
  <c r="B167" i="1"/>
  <c r="B147" i="1"/>
  <c r="B127" i="1"/>
  <c r="B107" i="1"/>
  <c r="B87" i="1"/>
  <c r="B67" i="1"/>
  <c r="B47" i="1"/>
  <c r="B27" i="1"/>
  <c r="E271" i="1"/>
  <c r="E251" i="1"/>
  <c r="E231" i="1"/>
  <c r="E211" i="1"/>
  <c r="E191" i="1"/>
  <c r="E171" i="1"/>
  <c r="E151" i="1"/>
  <c r="E131" i="1"/>
  <c r="E111" i="1"/>
  <c r="E91" i="1"/>
  <c r="E71" i="1"/>
  <c r="E51" i="1"/>
  <c r="E31" i="1"/>
  <c r="E11" i="1"/>
  <c r="E179" i="1"/>
  <c r="B266" i="1"/>
  <c r="B246" i="1"/>
  <c r="B226" i="1"/>
  <c r="B206" i="1"/>
  <c r="B186" i="1"/>
  <c r="B166" i="1"/>
  <c r="B146" i="1"/>
  <c r="B126" i="1"/>
  <c r="B106" i="1"/>
  <c r="B86" i="1"/>
  <c r="B66" i="1"/>
  <c r="B46" i="1"/>
  <c r="B26" i="1"/>
  <c r="E270" i="1"/>
  <c r="E250" i="1"/>
  <c r="E230" i="1"/>
  <c r="E210" i="1"/>
  <c r="E190" i="1"/>
  <c r="E170" i="1"/>
  <c r="E150" i="1"/>
  <c r="E130" i="1"/>
  <c r="E110" i="1"/>
  <c r="E90" i="1"/>
  <c r="E70" i="1"/>
  <c r="E50" i="1"/>
  <c r="E30" i="1"/>
  <c r="E10" i="1"/>
  <c r="E139" i="1"/>
  <c r="B265" i="1"/>
  <c r="B245" i="1"/>
  <c r="B225" i="1"/>
  <c r="B205" i="1"/>
  <c r="B185" i="1"/>
  <c r="B165" i="1"/>
  <c r="B145" i="1"/>
  <c r="B125" i="1"/>
  <c r="B105" i="1"/>
  <c r="B85" i="1"/>
  <c r="B65" i="1"/>
  <c r="B45" i="1"/>
  <c r="B25" i="1"/>
  <c r="E269" i="1"/>
  <c r="E249" i="1"/>
  <c r="E229" i="1"/>
  <c r="E209" i="1"/>
  <c r="E189" i="1"/>
  <c r="E169" i="1"/>
  <c r="E149" i="1"/>
  <c r="E129" i="1"/>
  <c r="E109" i="1"/>
  <c r="E89" i="1"/>
  <c r="E69" i="1"/>
  <c r="E49" i="1"/>
  <c r="E29" i="1"/>
  <c r="B268" i="1"/>
  <c r="E79" i="1"/>
  <c r="B264" i="1"/>
  <c r="B244" i="1"/>
  <c r="B224" i="1"/>
  <c r="B204" i="1"/>
  <c r="B184" i="1"/>
  <c r="B164" i="1"/>
  <c r="B144" i="1"/>
  <c r="B124" i="1"/>
  <c r="B104" i="1"/>
  <c r="B84" i="1"/>
  <c r="B64" i="1"/>
  <c r="B44" i="1"/>
  <c r="B24" i="1"/>
  <c r="E268" i="1"/>
  <c r="E248" i="1"/>
  <c r="E228" i="1"/>
  <c r="E208" i="1"/>
  <c r="E188" i="1"/>
  <c r="E168" i="1"/>
  <c r="E148" i="1"/>
  <c r="E128" i="1"/>
  <c r="E108" i="1"/>
  <c r="E88" i="1"/>
  <c r="E68" i="1"/>
  <c r="E48" i="1"/>
  <c r="E28" i="1"/>
  <c r="E99" i="1"/>
  <c r="B263" i="1"/>
  <c r="B243" i="1"/>
  <c r="B223" i="1"/>
  <c r="B203" i="1"/>
  <c r="B183" i="1"/>
  <c r="B163" i="1"/>
  <c r="B143" i="1"/>
  <c r="B123" i="1"/>
  <c r="B103" i="1"/>
  <c r="B83" i="1"/>
  <c r="B63" i="1"/>
  <c r="B43" i="1"/>
  <c r="B22" i="1"/>
  <c r="E267" i="1"/>
  <c r="E247" i="1"/>
  <c r="E227" i="1"/>
  <c r="E207" i="1"/>
  <c r="E187" i="1"/>
  <c r="E167" i="1"/>
  <c r="E147" i="1"/>
  <c r="E127" i="1"/>
  <c r="E107" i="1"/>
  <c r="E87" i="1"/>
  <c r="E67" i="1"/>
  <c r="E47" i="1"/>
  <c r="E27" i="1"/>
  <c r="E59" i="1"/>
  <c r="B262" i="1"/>
  <c r="B242" i="1"/>
  <c r="B222" i="1"/>
  <c r="B202" i="1"/>
  <c r="B182" i="1"/>
  <c r="B162" i="1"/>
  <c r="B142" i="1"/>
  <c r="B122" i="1"/>
  <c r="B102" i="1"/>
  <c r="B82" i="1"/>
  <c r="B62" i="1"/>
  <c r="B42" i="1"/>
  <c r="B21" i="1"/>
  <c r="E266" i="1"/>
  <c r="E246" i="1"/>
  <c r="E226" i="1"/>
  <c r="E206" i="1"/>
  <c r="E186" i="1"/>
  <c r="E166" i="1"/>
  <c r="E146" i="1"/>
  <c r="E126" i="1"/>
  <c r="E106" i="1"/>
  <c r="E86" i="1"/>
  <c r="E66" i="1"/>
  <c r="E46" i="1"/>
  <c r="E26" i="1"/>
  <c r="E219" i="1"/>
  <c r="B261" i="1"/>
  <c r="B241" i="1"/>
  <c r="B221" i="1"/>
  <c r="B201" i="1"/>
  <c r="B181" i="1"/>
  <c r="B161" i="1"/>
  <c r="B141" i="1"/>
  <c r="B121" i="1"/>
  <c r="B101" i="1"/>
  <c r="B81" i="1"/>
  <c r="B61" i="1"/>
  <c r="B41" i="1"/>
  <c r="B20" i="1"/>
  <c r="E265" i="1"/>
  <c r="E245" i="1"/>
  <c r="E225" i="1"/>
  <c r="E205" i="1"/>
  <c r="E185" i="1"/>
  <c r="E165" i="1"/>
  <c r="E145" i="1"/>
  <c r="E125" i="1"/>
  <c r="E105" i="1"/>
  <c r="E85" i="1"/>
  <c r="E65" i="1"/>
  <c r="E45" i="1"/>
  <c r="E25" i="1"/>
  <c r="S272" i="1"/>
  <c r="B14" i="1"/>
  <c r="B9" i="1"/>
  <c r="K9" i="1"/>
  <c r="B260" i="1"/>
  <c r="B240" i="1"/>
  <c r="B220" i="1"/>
  <c r="B200" i="1"/>
  <c r="B180" i="1"/>
  <c r="B160" i="1"/>
  <c r="B140" i="1"/>
  <c r="B120" i="1"/>
  <c r="B100" i="1"/>
  <c r="B80" i="1"/>
  <c r="B60" i="1"/>
  <c r="B40" i="1"/>
  <c r="B19" i="1"/>
  <c r="E264" i="1"/>
  <c r="E244" i="1"/>
  <c r="E224" i="1"/>
  <c r="E204" i="1"/>
  <c r="E184" i="1"/>
  <c r="E164" i="1"/>
  <c r="E144" i="1"/>
  <c r="E124" i="1"/>
  <c r="E104" i="1"/>
  <c r="E84" i="1"/>
  <c r="E64" i="1"/>
  <c r="E44" i="1"/>
  <c r="E24" i="1"/>
  <c r="B255" i="1"/>
  <c r="E119" i="1"/>
  <c r="F9" i="1"/>
  <c r="B259" i="1"/>
  <c r="B239" i="1"/>
  <c r="B219" i="1"/>
  <c r="B199" i="1"/>
  <c r="B179" i="1"/>
  <c r="B159" i="1"/>
  <c r="B139" i="1"/>
  <c r="B119" i="1"/>
  <c r="B99" i="1"/>
  <c r="B79" i="1"/>
  <c r="B59" i="1"/>
  <c r="B39" i="1"/>
  <c r="B18" i="1"/>
  <c r="E263" i="1"/>
  <c r="E243" i="1"/>
  <c r="E223" i="1"/>
  <c r="E203" i="1"/>
  <c r="E183" i="1"/>
  <c r="E163" i="1"/>
  <c r="E143" i="1"/>
  <c r="E123" i="1"/>
  <c r="E103" i="1"/>
  <c r="E83" i="1"/>
  <c r="E63" i="1"/>
  <c r="E43" i="1"/>
  <c r="E23" i="1"/>
  <c r="E159" i="1"/>
  <c r="B258" i="1"/>
  <c r="B238" i="1"/>
  <c r="B218" i="1"/>
  <c r="B198" i="1"/>
  <c r="B178" i="1"/>
  <c r="B158" i="1"/>
  <c r="B138" i="1"/>
  <c r="B118" i="1"/>
  <c r="B98" i="1"/>
  <c r="B78" i="1"/>
  <c r="B58" i="1"/>
  <c r="B38" i="1"/>
  <c r="B17" i="1"/>
  <c r="E262" i="1"/>
  <c r="E242" i="1"/>
  <c r="E222" i="1"/>
  <c r="E202" i="1"/>
  <c r="E182" i="1"/>
  <c r="E162" i="1"/>
  <c r="E142" i="1"/>
  <c r="E122" i="1"/>
  <c r="E102" i="1"/>
  <c r="E82" i="1"/>
  <c r="E62" i="1"/>
  <c r="E42" i="1"/>
  <c r="E22" i="1"/>
  <c r="E19" i="1"/>
  <c r="E9" i="1"/>
  <c r="B257" i="1"/>
  <c r="B237" i="1"/>
  <c r="B217" i="1"/>
  <c r="B197" i="1"/>
  <c r="B177" i="1"/>
  <c r="B157" i="1"/>
  <c r="B137" i="1"/>
  <c r="B117" i="1"/>
  <c r="B97" i="1"/>
  <c r="B77" i="1"/>
  <c r="B57" i="1"/>
  <c r="B37" i="1"/>
  <c r="B16" i="1"/>
  <c r="E261" i="1"/>
  <c r="E241" i="1"/>
  <c r="E221" i="1"/>
  <c r="E201" i="1"/>
  <c r="E181" i="1"/>
  <c r="E161" i="1"/>
  <c r="E141" i="1"/>
  <c r="E121" i="1"/>
  <c r="E101" i="1"/>
  <c r="E81" i="1"/>
  <c r="E61" i="1"/>
  <c r="E41" i="1"/>
  <c r="E21" i="1"/>
  <c r="E39" i="1"/>
  <c r="B256" i="1"/>
  <c r="B236" i="1"/>
  <c r="B216" i="1"/>
  <c r="B196" i="1"/>
  <c r="B176" i="1"/>
  <c r="B156" i="1"/>
  <c r="B136" i="1"/>
  <c r="B116" i="1"/>
  <c r="B96" i="1"/>
  <c r="B76" i="1"/>
  <c r="B56" i="1"/>
  <c r="B36" i="1"/>
  <c r="B15" i="1"/>
  <c r="E260" i="1"/>
  <c r="E240" i="1"/>
  <c r="E220" i="1"/>
  <c r="E200" i="1"/>
  <c r="E180" i="1"/>
  <c r="E160" i="1"/>
  <c r="E140" i="1"/>
  <c r="E120" i="1"/>
  <c r="E100" i="1"/>
  <c r="E80" i="1"/>
  <c r="E60" i="1"/>
  <c r="E40" i="1"/>
  <c r="E20" i="1"/>
  <c r="S273" i="1"/>
  <c r="AH262" i="3" l="1"/>
  <c r="AH199" i="3"/>
  <c r="AH141" i="3"/>
  <c r="AL272" i="1"/>
  <c r="AH261" i="3"/>
  <c r="AH194" i="3"/>
  <c r="AH107" i="3"/>
  <c r="AK272" i="1"/>
  <c r="AH257" i="3"/>
  <c r="AH193" i="3"/>
  <c r="AH103" i="3"/>
  <c r="AM273" i="1"/>
  <c r="AH256" i="3"/>
  <c r="AH192" i="3"/>
  <c r="AH97" i="3"/>
  <c r="AL273" i="1"/>
  <c r="AH253" i="3"/>
  <c r="AH189" i="3"/>
  <c r="AH84" i="3"/>
  <c r="AK273" i="1"/>
  <c r="AH242" i="3"/>
  <c r="AH186" i="3"/>
  <c r="AH83" i="3"/>
  <c r="AH226" i="3"/>
  <c r="AH184" i="3"/>
  <c r="AH82" i="3"/>
  <c r="AH225" i="3"/>
  <c r="AH178" i="3"/>
  <c r="AH81" i="3"/>
  <c r="AM274" i="1"/>
  <c r="AH222" i="3"/>
  <c r="AH175" i="3"/>
  <c r="AH73" i="3"/>
  <c r="AL274" i="1"/>
  <c r="AH218" i="3"/>
  <c r="AH172" i="3"/>
  <c r="AH68" i="3"/>
  <c r="AK274" i="1"/>
  <c r="AH216" i="3"/>
  <c r="AH171" i="3"/>
  <c r="AH64" i="3"/>
  <c r="AH215" i="3"/>
  <c r="AH170" i="3"/>
  <c r="AH48" i="3"/>
  <c r="AM270" i="1"/>
  <c r="AH214" i="3"/>
  <c r="AH165" i="3"/>
  <c r="AH43" i="3"/>
  <c r="AL270" i="1"/>
  <c r="AH213" i="3"/>
  <c r="AH164" i="3"/>
  <c r="AH27" i="3"/>
  <c r="AK270" i="1"/>
  <c r="AH210" i="3"/>
  <c r="AH163" i="3"/>
  <c r="AH14" i="3"/>
  <c r="AH324" i="3"/>
  <c r="AH209" i="3"/>
  <c r="AH162" i="3"/>
  <c r="AH9" i="3"/>
  <c r="AM271" i="1"/>
  <c r="AH322" i="3"/>
  <c r="AH207" i="3"/>
  <c r="AH155" i="3"/>
  <c r="AL271" i="1"/>
  <c r="AH298" i="3"/>
  <c r="AH206" i="3"/>
  <c r="AH146" i="3"/>
  <c r="AK271" i="1"/>
  <c r="AH266" i="3"/>
  <c r="AH202" i="3"/>
  <c r="AH145" i="3"/>
  <c r="AH265" i="3"/>
  <c r="AH201" i="3"/>
  <c r="AH144" i="3"/>
  <c r="AM272" i="1"/>
  <c r="B320" i="3"/>
  <c r="C320" i="3"/>
  <c r="B50" i="3"/>
  <c r="C50" i="3"/>
  <c r="B51" i="3"/>
  <c r="C51" i="3"/>
  <c r="B52" i="3"/>
  <c r="C52" i="3"/>
  <c r="B53" i="3"/>
  <c r="C53" i="3"/>
  <c r="G52" i="3" l="1"/>
  <c r="E52" i="3"/>
  <c r="E320" i="3"/>
  <c r="F320" i="3"/>
  <c r="M265" i="2"/>
  <c r="G320" i="3"/>
  <c r="G51" i="3"/>
  <c r="F51" i="3"/>
  <c r="E51" i="3"/>
  <c r="F52" i="3"/>
  <c r="AI52" i="2"/>
  <c r="F53" i="3"/>
  <c r="G50" i="3"/>
  <c r="M51" i="2"/>
  <c r="N51" i="2" s="1"/>
  <c r="AI51" i="2"/>
  <c r="E53" i="3"/>
  <c r="F50" i="3"/>
  <c r="AI50" i="2"/>
  <c r="E50" i="3"/>
  <c r="M50" i="2"/>
  <c r="AI49" i="2"/>
  <c r="M49" i="2"/>
  <c r="N49" i="2" s="1"/>
  <c r="M52" i="2"/>
  <c r="G53" i="3"/>
  <c r="AI265" i="2"/>
  <c r="AK53" i="1" l="1"/>
  <c r="AK268" i="1"/>
  <c r="AK54" i="1"/>
  <c r="AK52" i="1"/>
  <c r="AM55" i="1"/>
  <c r="AF52" i="2"/>
  <c r="O52" i="2" s="1"/>
  <c r="AH52" i="2"/>
  <c r="AG52" i="2"/>
  <c r="N50" i="2"/>
  <c r="H53" i="1"/>
  <c r="AH50" i="2"/>
  <c r="AF50" i="2"/>
  <c r="AG50" i="2"/>
  <c r="O50" i="2" s="1"/>
  <c r="H55" i="1"/>
  <c r="AH49" i="2"/>
  <c r="AG49" i="2"/>
  <c r="O49" i="2" s="1"/>
  <c r="AF49" i="2"/>
  <c r="AF265" i="2"/>
  <c r="O265" i="2" s="1"/>
  <c r="AH265" i="2"/>
  <c r="AG265" i="2"/>
  <c r="AG51" i="2"/>
  <c r="O51" i="2" s="1"/>
  <c r="AH51" i="2"/>
  <c r="AF51" i="2"/>
  <c r="N265" i="2"/>
  <c r="H268" i="1"/>
  <c r="H54" i="1"/>
  <c r="N52" i="2"/>
  <c r="AM53" i="1"/>
  <c r="H52" i="1"/>
  <c r="AL53" i="1" l="1"/>
  <c r="AM54" i="1"/>
  <c r="AL54" i="1"/>
  <c r="AL55" i="1"/>
  <c r="AM268" i="1"/>
  <c r="AL268" i="1"/>
  <c r="N54" i="1"/>
  <c r="N53" i="1"/>
  <c r="AL52" i="1"/>
  <c r="AM52" i="1"/>
  <c r="AK55" i="1"/>
  <c r="N268" i="1"/>
  <c r="AJ320" i="3"/>
  <c r="N55" i="1" l="1"/>
  <c r="N52" i="1"/>
  <c r="AL51" i="3"/>
  <c r="AJ51" i="3"/>
  <c r="AP51" i="3"/>
  <c r="AL320" i="3"/>
  <c r="AN51" i="3" l="1"/>
  <c r="AP320" i="3"/>
  <c r="AK51" i="3"/>
  <c r="AM51" i="3"/>
  <c r="AO51" i="3" l="1"/>
  <c r="AM320" i="3"/>
  <c r="AN320" i="3"/>
  <c r="AO320" i="3" l="1"/>
  <c r="AH51" i="3" l="1"/>
  <c r="AG51" i="3"/>
  <c r="AH320" i="3"/>
  <c r="AG320" i="3"/>
  <c r="AP52" i="3" l="1"/>
  <c r="AL52" i="3"/>
  <c r="AJ52" i="3"/>
  <c r="AL53" i="3" l="1"/>
  <c r="AM52" i="3"/>
  <c r="AJ53" i="3"/>
  <c r="AK52" i="3"/>
  <c r="AL50" i="3"/>
  <c r="AN52" i="3"/>
  <c r="AJ50" i="3"/>
  <c r="AO52" i="3" l="1"/>
  <c r="AK50" i="3"/>
  <c r="AK53" i="3"/>
  <c r="AP53" i="3"/>
  <c r="AP50" i="3"/>
  <c r="AM53" i="3" l="1"/>
  <c r="AM50" i="3"/>
  <c r="AN53" i="3"/>
  <c r="AN50" i="3"/>
  <c r="AO50" i="3" l="1"/>
  <c r="AO53" i="3"/>
  <c r="AH52" i="3" l="1"/>
  <c r="AG52" i="3"/>
  <c r="AH53" i="3" l="1"/>
  <c r="AG53" i="3"/>
  <c r="AH50" i="3" l="1"/>
  <c r="AG50" i="3"/>
  <c r="AI37" i="2" l="1"/>
  <c r="AI91" i="2"/>
  <c r="AI131" i="2"/>
  <c r="AI171" i="2"/>
  <c r="AI221" i="2"/>
  <c r="AI261" i="2"/>
  <c r="M28" i="2"/>
  <c r="M72" i="2"/>
  <c r="N72" i="2" s="1"/>
  <c r="M112" i="2"/>
  <c r="M162" i="2"/>
  <c r="N162" i="2" s="1"/>
  <c r="M262" i="2"/>
  <c r="AI18" i="2"/>
  <c r="AI48" i="2"/>
  <c r="AI92" i="2"/>
  <c r="AI132" i="2"/>
  <c r="AI172" i="2"/>
  <c r="AI212" i="2"/>
  <c r="AI232" i="2"/>
  <c r="M39" i="2"/>
  <c r="M83" i="2"/>
  <c r="N83" i="2" s="1"/>
  <c r="M133" i="2"/>
  <c r="M183" i="2"/>
  <c r="N183" i="2" s="1"/>
  <c r="M223" i="2"/>
  <c r="N223" i="2" s="1"/>
  <c r="M243" i="2"/>
  <c r="N243" i="2" s="1"/>
  <c r="AI39" i="2"/>
  <c r="AI103" i="2"/>
  <c r="AI153" i="2"/>
  <c r="AI193" i="2"/>
  <c r="AI253" i="2"/>
  <c r="M40" i="2"/>
  <c r="M74" i="2"/>
  <c r="M114" i="2"/>
  <c r="N114" i="2" s="1"/>
  <c r="M154" i="2"/>
  <c r="N154" i="2" s="1"/>
  <c r="M194" i="2"/>
  <c r="N194" i="2" s="1"/>
  <c r="M264" i="2"/>
  <c r="AI20" i="2"/>
  <c r="AI40" i="2"/>
  <c r="AI64" i="2"/>
  <c r="AI94" i="2"/>
  <c r="AI114" i="2"/>
  <c r="AI134" i="2"/>
  <c r="AI154" i="2"/>
  <c r="AI184" i="2"/>
  <c r="AI204" i="2"/>
  <c r="AI224" i="2"/>
  <c r="AI244" i="2"/>
  <c r="AI264" i="2"/>
  <c r="M31" i="2"/>
  <c r="M55" i="2"/>
  <c r="M75" i="2"/>
  <c r="M95" i="2"/>
  <c r="N95" i="2" s="1"/>
  <c r="M115" i="2"/>
  <c r="M135" i="2"/>
  <c r="N135" i="2" s="1"/>
  <c r="M155" i="2"/>
  <c r="M175" i="2"/>
  <c r="N175" i="2" s="1"/>
  <c r="M195" i="2"/>
  <c r="M215" i="2"/>
  <c r="N215" i="2" s="1"/>
  <c r="M235" i="2"/>
  <c r="M255" i="2"/>
  <c r="AI21" i="2"/>
  <c r="AI41" i="2"/>
  <c r="AI65" i="2"/>
  <c r="AI85" i="2"/>
  <c r="AI105" i="2"/>
  <c r="AI125" i="2"/>
  <c r="AI145" i="2"/>
  <c r="AI165" i="2"/>
  <c r="AI185" i="2"/>
  <c r="AI205" i="2"/>
  <c r="AI225" i="2"/>
  <c r="AI255" i="2"/>
  <c r="M22" i="2"/>
  <c r="M42" i="2"/>
  <c r="M66" i="2"/>
  <c r="N66" i="2" s="1"/>
  <c r="M86" i="2"/>
  <c r="N86" i="2" s="1"/>
  <c r="M106" i="2"/>
  <c r="M126" i="2"/>
  <c r="M136" i="2"/>
  <c r="N136" i="2" s="1"/>
  <c r="M156" i="2"/>
  <c r="M166" i="2"/>
  <c r="M176" i="2"/>
  <c r="M196" i="2"/>
  <c r="M206" i="2"/>
  <c r="M216" i="2"/>
  <c r="M226" i="2"/>
  <c r="M236" i="2"/>
  <c r="N236" i="2" s="1"/>
  <c r="M246" i="2"/>
  <c r="AI32" i="2"/>
  <c r="AI56" i="2"/>
  <c r="AI76" i="2"/>
  <c r="AI96" i="2"/>
  <c r="AI116" i="2"/>
  <c r="AI136" i="2"/>
  <c r="AI176" i="2"/>
  <c r="M13" i="2"/>
  <c r="M23" i="2"/>
  <c r="N23" i="2" s="1"/>
  <c r="M33" i="2"/>
  <c r="M43" i="2"/>
  <c r="M57" i="2"/>
  <c r="M67" i="2"/>
  <c r="M77" i="2"/>
  <c r="N77" i="2" s="1"/>
  <c r="M87" i="2"/>
  <c r="N87" i="2" s="1"/>
  <c r="M97" i="2"/>
  <c r="N97" i="2" s="1"/>
  <c r="M107" i="2"/>
  <c r="N107" i="2" s="1"/>
  <c r="M117" i="2"/>
  <c r="M127" i="2"/>
  <c r="N127" i="2" s="1"/>
  <c r="M137" i="2"/>
  <c r="N137" i="2" s="1"/>
  <c r="M147" i="2"/>
  <c r="M157" i="2"/>
  <c r="N157" i="2" s="1"/>
  <c r="M167" i="2"/>
  <c r="M177" i="2"/>
  <c r="N177" i="2" s="1"/>
  <c r="M187" i="2"/>
  <c r="N187" i="2" s="1"/>
  <c r="M197" i="2"/>
  <c r="N197" i="2" s="1"/>
  <c r="M207" i="2"/>
  <c r="M217" i="2"/>
  <c r="N217" i="2" s="1"/>
  <c r="M227" i="2"/>
  <c r="M237" i="2"/>
  <c r="N237" i="2" s="1"/>
  <c r="M247" i="2"/>
  <c r="M257" i="2"/>
  <c r="N257" i="2" s="1"/>
  <c r="AI17" i="2"/>
  <c r="AI61" i="2"/>
  <c r="AI101" i="2"/>
  <c r="AI141" i="2"/>
  <c r="AI181" i="2"/>
  <c r="AI211" i="2"/>
  <c r="AI231" i="2"/>
  <c r="M8" i="2"/>
  <c r="N8" i="2" s="1"/>
  <c r="M48" i="2"/>
  <c r="M92" i="2"/>
  <c r="M142" i="2"/>
  <c r="M182" i="2"/>
  <c r="M212" i="2"/>
  <c r="M222" i="2"/>
  <c r="N222" i="2" s="1"/>
  <c r="M232" i="2"/>
  <c r="AI28" i="2"/>
  <c r="AI72" i="2"/>
  <c r="AI122" i="2"/>
  <c r="AI162" i="2"/>
  <c r="AI202" i="2"/>
  <c r="AI252" i="2"/>
  <c r="M19" i="2"/>
  <c r="M73" i="2"/>
  <c r="M113" i="2"/>
  <c r="M153" i="2"/>
  <c r="M193" i="2"/>
  <c r="M253" i="2"/>
  <c r="AI29" i="2"/>
  <c r="AI73" i="2"/>
  <c r="AI123" i="2"/>
  <c r="AI163" i="2"/>
  <c r="AI203" i="2"/>
  <c r="AI263" i="2"/>
  <c r="M20" i="2"/>
  <c r="M64" i="2"/>
  <c r="M104" i="2"/>
  <c r="M134" i="2"/>
  <c r="N134" i="2" s="1"/>
  <c r="M184" i="2"/>
  <c r="M254" i="2"/>
  <c r="AI10" i="2"/>
  <c r="AI30" i="2"/>
  <c r="AI54" i="2"/>
  <c r="AI74" i="2"/>
  <c r="AI84" i="2"/>
  <c r="AI104" i="2"/>
  <c r="AI124" i="2"/>
  <c r="AI144" i="2"/>
  <c r="AI164" i="2"/>
  <c r="AI174" i="2"/>
  <c r="AI194" i="2"/>
  <c r="AI214" i="2"/>
  <c r="AI234" i="2"/>
  <c r="AI254" i="2"/>
  <c r="M11" i="2"/>
  <c r="N11" i="2" s="1"/>
  <c r="M21" i="2"/>
  <c r="N21" i="2" s="1"/>
  <c r="M41" i="2"/>
  <c r="M65" i="2"/>
  <c r="M85" i="2"/>
  <c r="M105" i="2"/>
  <c r="M125" i="2"/>
  <c r="N125" i="2" s="1"/>
  <c r="M145" i="2"/>
  <c r="M165" i="2"/>
  <c r="N165" i="2" s="1"/>
  <c r="M185" i="2"/>
  <c r="M205" i="2"/>
  <c r="M225" i="2"/>
  <c r="M245" i="2"/>
  <c r="M266" i="2"/>
  <c r="AI11" i="2"/>
  <c r="AI31" i="2"/>
  <c r="AI55" i="2"/>
  <c r="AI75" i="2"/>
  <c r="AI95" i="2"/>
  <c r="AI115" i="2"/>
  <c r="AI135" i="2"/>
  <c r="AI155" i="2"/>
  <c r="AI175" i="2"/>
  <c r="AI195" i="2"/>
  <c r="AI215" i="2"/>
  <c r="AI235" i="2"/>
  <c r="AI245" i="2"/>
  <c r="AI266" i="2"/>
  <c r="M12" i="2"/>
  <c r="N12" i="2" s="1"/>
  <c r="M32" i="2"/>
  <c r="N32" i="2" s="1"/>
  <c r="M56" i="2"/>
  <c r="M76" i="2"/>
  <c r="N76" i="2" s="1"/>
  <c r="M96" i="2"/>
  <c r="N96" i="2" s="1"/>
  <c r="M116" i="2"/>
  <c r="M146" i="2"/>
  <c r="N146" i="2" s="1"/>
  <c r="M186" i="2"/>
  <c r="M256" i="2"/>
  <c r="N256" i="2" s="1"/>
  <c r="AI12" i="2"/>
  <c r="AI22" i="2"/>
  <c r="AI42" i="2"/>
  <c r="AI66" i="2"/>
  <c r="AI86" i="2"/>
  <c r="AI106" i="2"/>
  <c r="AI126" i="2"/>
  <c r="AI146" i="2"/>
  <c r="AI156" i="2"/>
  <c r="AI166" i="2"/>
  <c r="AI186" i="2"/>
  <c r="AI196" i="2"/>
  <c r="AI206" i="2"/>
  <c r="AI216" i="2"/>
  <c r="AI226" i="2"/>
  <c r="AI236" i="2"/>
  <c r="AI246" i="2"/>
  <c r="AI256" i="2"/>
  <c r="AI13" i="2"/>
  <c r="AI23" i="2"/>
  <c r="AI33" i="2"/>
  <c r="AI43" i="2"/>
  <c r="AI57" i="2"/>
  <c r="AI67" i="2"/>
  <c r="AI77" i="2"/>
  <c r="AI87" i="2"/>
  <c r="AI97" i="2"/>
  <c r="AI107" i="2"/>
  <c r="AI117" i="2"/>
  <c r="AI127" i="2"/>
  <c r="AI137" i="2"/>
  <c r="AI147" i="2"/>
  <c r="AI157" i="2"/>
  <c r="AI167" i="2"/>
  <c r="AI177" i="2"/>
  <c r="AI187" i="2"/>
  <c r="AI197" i="2"/>
  <c r="AI207" i="2"/>
  <c r="AI217" i="2"/>
  <c r="AI227" i="2"/>
  <c r="AI237" i="2"/>
  <c r="AI247" i="2"/>
  <c r="AI257" i="2"/>
  <c r="AI7" i="2"/>
  <c r="AI47" i="2"/>
  <c r="AI81" i="2"/>
  <c r="AI121" i="2"/>
  <c r="AI161" i="2"/>
  <c r="AI191" i="2"/>
  <c r="AI241" i="2"/>
  <c r="M18" i="2"/>
  <c r="M62" i="2"/>
  <c r="N62" i="2" s="1"/>
  <c r="M102" i="2"/>
  <c r="N102" i="2" s="1"/>
  <c r="M152" i="2"/>
  <c r="N152" i="2" s="1"/>
  <c r="M192" i="2"/>
  <c r="N192" i="2" s="1"/>
  <c r="M252" i="2"/>
  <c r="N252" i="2" s="1"/>
  <c r="AI8" i="2"/>
  <c r="AI62" i="2"/>
  <c r="AI102" i="2"/>
  <c r="AI142" i="2"/>
  <c r="AI182" i="2"/>
  <c r="AI222" i="2"/>
  <c r="AI262" i="2"/>
  <c r="M29" i="2"/>
  <c r="M63" i="2"/>
  <c r="N63" i="2" s="1"/>
  <c r="M93" i="2"/>
  <c r="M123" i="2"/>
  <c r="N123" i="2" s="1"/>
  <c r="M163" i="2"/>
  <c r="M173" i="2"/>
  <c r="M213" i="2"/>
  <c r="N213" i="2" s="1"/>
  <c r="M233" i="2"/>
  <c r="N233" i="2" s="1"/>
  <c r="AI9" i="2"/>
  <c r="AI53" i="2"/>
  <c r="AI93" i="2"/>
  <c r="AI143" i="2"/>
  <c r="AI183" i="2"/>
  <c r="AI223" i="2"/>
  <c r="AI233" i="2"/>
  <c r="M30" i="2"/>
  <c r="N30" i="2" s="1"/>
  <c r="M84" i="2"/>
  <c r="M144" i="2"/>
  <c r="M214" i="2"/>
  <c r="N214" i="2" s="1"/>
  <c r="M224" i="2"/>
  <c r="M244" i="2"/>
  <c r="M24" i="2"/>
  <c r="N24" i="2" s="1"/>
  <c r="M44" i="2"/>
  <c r="N44" i="2" s="1"/>
  <c r="M78" i="2"/>
  <c r="M108" i="2"/>
  <c r="M128" i="2"/>
  <c r="M148" i="2"/>
  <c r="M168" i="2"/>
  <c r="M188" i="2"/>
  <c r="M208" i="2"/>
  <c r="M228" i="2"/>
  <c r="M238" i="2"/>
  <c r="N238" i="2" s="1"/>
  <c r="M248" i="2"/>
  <c r="AI24" i="2"/>
  <c r="AI44" i="2"/>
  <c r="AI68" i="2"/>
  <c r="AI88" i="2"/>
  <c r="AI108" i="2"/>
  <c r="AI128" i="2"/>
  <c r="AI148" i="2"/>
  <c r="AI178" i="2"/>
  <c r="AI198" i="2"/>
  <c r="AI218" i="2"/>
  <c r="AI238" i="2"/>
  <c r="AI248" i="2"/>
  <c r="M15" i="2"/>
  <c r="M35" i="2"/>
  <c r="M59" i="2"/>
  <c r="M79" i="2"/>
  <c r="N79" i="2" s="1"/>
  <c r="M99" i="2"/>
  <c r="N99" i="2" s="1"/>
  <c r="M119" i="2"/>
  <c r="M139" i="2"/>
  <c r="M159" i="2"/>
  <c r="N159" i="2" s="1"/>
  <c r="M179" i="2"/>
  <c r="N179" i="2" s="1"/>
  <c r="M199" i="2"/>
  <c r="N199" i="2" s="1"/>
  <c r="M219" i="2"/>
  <c r="M239" i="2"/>
  <c r="N239" i="2" s="1"/>
  <c r="AI35" i="2"/>
  <c r="AI69" i="2"/>
  <c r="AI89" i="2"/>
  <c r="AI109" i="2"/>
  <c r="AI129" i="2"/>
  <c r="AI149" i="2"/>
  <c r="AI169" i="2"/>
  <c r="AI179" i="2"/>
  <c r="AI199" i="2"/>
  <c r="AI219" i="2"/>
  <c r="AI239" i="2"/>
  <c r="AI249" i="2"/>
  <c r="M16" i="2"/>
  <c r="M36" i="2"/>
  <c r="M60" i="2"/>
  <c r="M70" i="2"/>
  <c r="M90" i="2"/>
  <c r="M110" i="2"/>
  <c r="M130" i="2"/>
  <c r="M150" i="2"/>
  <c r="N150" i="2" s="1"/>
  <c r="M170" i="2"/>
  <c r="M190" i="2"/>
  <c r="M210" i="2"/>
  <c r="M240" i="2"/>
  <c r="M260" i="2"/>
  <c r="AI6" i="2"/>
  <c r="AI16" i="2"/>
  <c r="AI26" i="2"/>
  <c r="AI36" i="2"/>
  <c r="AI46" i="2"/>
  <c r="AI60" i="2"/>
  <c r="AI70" i="2"/>
  <c r="AI80" i="2"/>
  <c r="AI90" i="2"/>
  <c r="AI100" i="2"/>
  <c r="AI110" i="2"/>
  <c r="AI120" i="2"/>
  <c r="AI130" i="2"/>
  <c r="AI140" i="2"/>
  <c r="AI150" i="2"/>
  <c r="AI160" i="2"/>
  <c r="AI170" i="2"/>
  <c r="AI180" i="2"/>
  <c r="AI190" i="2"/>
  <c r="AI200" i="2"/>
  <c r="AI210" i="2"/>
  <c r="AI220" i="2"/>
  <c r="AI230" i="2"/>
  <c r="AI240" i="2"/>
  <c r="AI250" i="2"/>
  <c r="AI260" i="2"/>
  <c r="AI27" i="2"/>
  <c r="AI71" i="2"/>
  <c r="AI111" i="2"/>
  <c r="AI151" i="2"/>
  <c r="AI201" i="2"/>
  <c r="AI251" i="2"/>
  <c r="M38" i="2"/>
  <c r="M82" i="2"/>
  <c r="N82" i="2" s="1"/>
  <c r="M122" i="2"/>
  <c r="N122" i="2" s="1"/>
  <c r="M132" i="2"/>
  <c r="M172" i="2"/>
  <c r="N172" i="2" s="1"/>
  <c r="M202" i="2"/>
  <c r="N202" i="2" s="1"/>
  <c r="M242" i="2"/>
  <c r="N242" i="2" s="1"/>
  <c r="AI38" i="2"/>
  <c r="AI82" i="2"/>
  <c r="AI112" i="2"/>
  <c r="AI152" i="2"/>
  <c r="AI192" i="2"/>
  <c r="AI242" i="2"/>
  <c r="M9" i="2"/>
  <c r="N9" i="2" s="1"/>
  <c r="M53" i="2"/>
  <c r="M103" i="2"/>
  <c r="N103" i="2" s="1"/>
  <c r="M143" i="2"/>
  <c r="N143" i="2" s="1"/>
  <c r="M203" i="2"/>
  <c r="N203" i="2" s="1"/>
  <c r="M263" i="2"/>
  <c r="N263" i="2" s="1"/>
  <c r="AI19" i="2"/>
  <c r="AI63" i="2"/>
  <c r="AI83" i="2"/>
  <c r="AI113" i="2"/>
  <c r="AI133" i="2"/>
  <c r="AI173" i="2"/>
  <c r="AI213" i="2"/>
  <c r="AI243" i="2"/>
  <c r="M10" i="2"/>
  <c r="M54" i="2"/>
  <c r="M94" i="2"/>
  <c r="N94" i="2" s="1"/>
  <c r="M124" i="2"/>
  <c r="M164" i="2"/>
  <c r="M174" i="2"/>
  <c r="M204" i="2"/>
  <c r="M234" i="2"/>
  <c r="M14" i="2"/>
  <c r="M34" i="2"/>
  <c r="M58" i="2"/>
  <c r="M68" i="2"/>
  <c r="M88" i="2"/>
  <c r="M98" i="2"/>
  <c r="N98" i="2" s="1"/>
  <c r="M118" i="2"/>
  <c r="N118" i="2" s="1"/>
  <c r="M138" i="2"/>
  <c r="N138" i="2" s="1"/>
  <c r="M158" i="2"/>
  <c r="N158" i="2" s="1"/>
  <c r="M178" i="2"/>
  <c r="N178" i="2" s="1"/>
  <c r="M198" i="2"/>
  <c r="N198" i="2" s="1"/>
  <c r="M218" i="2"/>
  <c r="N218" i="2" s="1"/>
  <c r="M258" i="2"/>
  <c r="N258" i="2" s="1"/>
  <c r="AI14" i="2"/>
  <c r="AI34" i="2"/>
  <c r="AI58" i="2"/>
  <c r="AI78" i="2"/>
  <c r="AI98" i="2"/>
  <c r="AI118" i="2"/>
  <c r="AI138" i="2"/>
  <c r="AI158" i="2"/>
  <c r="AI168" i="2"/>
  <c r="AI188" i="2"/>
  <c r="AI208" i="2"/>
  <c r="AI228" i="2"/>
  <c r="AI258" i="2"/>
  <c r="M25" i="2"/>
  <c r="N25" i="2" s="1"/>
  <c r="M45" i="2"/>
  <c r="M69" i="2"/>
  <c r="N69" i="2" s="1"/>
  <c r="M89" i="2"/>
  <c r="N89" i="2" s="1"/>
  <c r="M109" i="2"/>
  <c r="M129" i="2"/>
  <c r="N129" i="2" s="1"/>
  <c r="M149" i="2"/>
  <c r="M169" i="2"/>
  <c r="M189" i="2"/>
  <c r="M209" i="2"/>
  <c r="M229" i="2"/>
  <c r="M249" i="2"/>
  <c r="M259" i="2"/>
  <c r="N259" i="2" s="1"/>
  <c r="AI15" i="2"/>
  <c r="AI25" i="2"/>
  <c r="AI45" i="2"/>
  <c r="AI59" i="2"/>
  <c r="AI79" i="2"/>
  <c r="AI99" i="2"/>
  <c r="AI119" i="2"/>
  <c r="AI139" i="2"/>
  <c r="AI159" i="2"/>
  <c r="AI189" i="2"/>
  <c r="AI209" i="2"/>
  <c r="AI229" i="2"/>
  <c r="AI259" i="2"/>
  <c r="M6" i="2"/>
  <c r="M26" i="2"/>
  <c r="M46" i="2"/>
  <c r="M80" i="2"/>
  <c r="N80" i="2" s="1"/>
  <c r="M100" i="2"/>
  <c r="M120" i="2"/>
  <c r="M140" i="2"/>
  <c r="N140" i="2" s="1"/>
  <c r="M160" i="2"/>
  <c r="N160" i="2" s="1"/>
  <c r="M180" i="2"/>
  <c r="M200" i="2"/>
  <c r="M220" i="2"/>
  <c r="M230" i="2"/>
  <c r="M250" i="2"/>
  <c r="M7" i="2"/>
  <c r="M17" i="2"/>
  <c r="M27" i="2"/>
  <c r="M37" i="2"/>
  <c r="M47" i="2"/>
  <c r="N47" i="2" s="1"/>
  <c r="M61" i="2"/>
  <c r="M71" i="2"/>
  <c r="M81" i="2"/>
  <c r="N81" i="2" s="1"/>
  <c r="M91" i="2"/>
  <c r="M101" i="2"/>
  <c r="M111" i="2"/>
  <c r="N111" i="2" s="1"/>
  <c r="M121" i="2"/>
  <c r="N121" i="2" s="1"/>
  <c r="M131" i="2"/>
  <c r="M141" i="2"/>
  <c r="M151" i="2"/>
  <c r="M161" i="2"/>
  <c r="N161" i="2" s="1"/>
  <c r="M171" i="2"/>
  <c r="N171" i="2" s="1"/>
  <c r="M181" i="2"/>
  <c r="N181" i="2" s="1"/>
  <c r="M191" i="2"/>
  <c r="N191" i="2" s="1"/>
  <c r="M201" i="2"/>
  <c r="N201" i="2" s="1"/>
  <c r="M211" i="2"/>
  <c r="N211" i="2" s="1"/>
  <c r="M221" i="2"/>
  <c r="N221" i="2" s="1"/>
  <c r="M231" i="2"/>
  <c r="M241" i="2"/>
  <c r="N241" i="2" s="1"/>
  <c r="M251" i="2"/>
  <c r="M261" i="2"/>
  <c r="N261" i="2" s="1"/>
  <c r="G328" i="3"/>
  <c r="F328" i="3"/>
  <c r="E328" i="3"/>
  <c r="G327" i="3"/>
  <c r="F327" i="3"/>
  <c r="E327" i="3"/>
  <c r="G326" i="3"/>
  <c r="F326" i="3"/>
  <c r="E326" i="3"/>
  <c r="G325" i="3"/>
  <c r="F325" i="3"/>
  <c r="E325" i="3"/>
  <c r="G324" i="3"/>
  <c r="F324" i="3"/>
  <c r="E324" i="3"/>
  <c r="G323" i="3"/>
  <c r="F323" i="3"/>
  <c r="E323" i="3"/>
  <c r="G322" i="3"/>
  <c r="F322" i="3"/>
  <c r="E322" i="3"/>
  <c r="G321" i="3"/>
  <c r="F321" i="3"/>
  <c r="E321" i="3"/>
  <c r="G319" i="3"/>
  <c r="F319" i="3"/>
  <c r="E319" i="3"/>
  <c r="G318" i="3"/>
  <c r="F318" i="3"/>
  <c r="E318" i="3"/>
  <c r="G317" i="3"/>
  <c r="F317" i="3"/>
  <c r="E317" i="3"/>
  <c r="G316" i="3"/>
  <c r="F316" i="3"/>
  <c r="E316" i="3"/>
  <c r="G315" i="3"/>
  <c r="F315" i="3"/>
  <c r="E315" i="3"/>
  <c r="G314" i="3"/>
  <c r="F314" i="3"/>
  <c r="E314" i="3"/>
  <c r="G313" i="3"/>
  <c r="F313" i="3"/>
  <c r="E313" i="3"/>
  <c r="G312" i="3"/>
  <c r="F312" i="3"/>
  <c r="E312" i="3"/>
  <c r="G311" i="3"/>
  <c r="F311" i="3"/>
  <c r="E311" i="3"/>
  <c r="G310" i="3"/>
  <c r="F310" i="3"/>
  <c r="E310" i="3"/>
  <c r="G309" i="3"/>
  <c r="F309" i="3"/>
  <c r="E309" i="3"/>
  <c r="G308" i="3"/>
  <c r="F308" i="3"/>
  <c r="E308" i="3"/>
  <c r="G307" i="3"/>
  <c r="F307" i="3"/>
  <c r="E307" i="3"/>
  <c r="G306" i="3"/>
  <c r="F306" i="3"/>
  <c r="E306" i="3"/>
  <c r="G305" i="3"/>
  <c r="F305" i="3"/>
  <c r="E305" i="3"/>
  <c r="G304" i="3"/>
  <c r="F304" i="3"/>
  <c r="E304" i="3"/>
  <c r="G303" i="3"/>
  <c r="F303" i="3"/>
  <c r="E303" i="3"/>
  <c r="G302" i="3"/>
  <c r="F302" i="3"/>
  <c r="E302" i="3"/>
  <c r="G301" i="3"/>
  <c r="F301" i="3"/>
  <c r="E301" i="3"/>
  <c r="G300" i="3"/>
  <c r="F300" i="3"/>
  <c r="E300" i="3"/>
  <c r="G299" i="3"/>
  <c r="F299" i="3"/>
  <c r="E299" i="3"/>
  <c r="G298" i="3"/>
  <c r="F298" i="3"/>
  <c r="E298" i="3"/>
  <c r="G297" i="3"/>
  <c r="F297" i="3"/>
  <c r="E297" i="3"/>
  <c r="G296" i="3"/>
  <c r="F296" i="3"/>
  <c r="E296" i="3"/>
  <c r="G295" i="3"/>
  <c r="F295" i="3"/>
  <c r="E295" i="3"/>
  <c r="G294" i="3"/>
  <c r="F294" i="3"/>
  <c r="E294" i="3"/>
  <c r="G293" i="3"/>
  <c r="F293" i="3"/>
  <c r="E293" i="3"/>
  <c r="G292" i="3"/>
  <c r="F292" i="3"/>
  <c r="E292" i="3"/>
  <c r="G291" i="3"/>
  <c r="F291" i="3"/>
  <c r="E291" i="3"/>
  <c r="G290" i="3"/>
  <c r="F290" i="3"/>
  <c r="E290" i="3"/>
  <c r="G289" i="3"/>
  <c r="F289" i="3"/>
  <c r="E289" i="3"/>
  <c r="G288" i="3"/>
  <c r="F288" i="3"/>
  <c r="E288" i="3"/>
  <c r="G287" i="3"/>
  <c r="F287" i="3"/>
  <c r="E287" i="3"/>
  <c r="G286" i="3"/>
  <c r="F286" i="3"/>
  <c r="E286" i="3"/>
  <c r="G285" i="3"/>
  <c r="F285" i="3"/>
  <c r="E285" i="3"/>
  <c r="G284" i="3"/>
  <c r="F284" i="3"/>
  <c r="E284" i="3"/>
  <c r="G283" i="3"/>
  <c r="F283" i="3"/>
  <c r="E283" i="3"/>
  <c r="G282" i="3"/>
  <c r="F282" i="3"/>
  <c r="E282" i="3"/>
  <c r="G281" i="3"/>
  <c r="F281" i="3"/>
  <c r="E281" i="3"/>
  <c r="G280" i="3"/>
  <c r="F280" i="3"/>
  <c r="E280" i="3"/>
  <c r="G279" i="3"/>
  <c r="F279" i="3"/>
  <c r="E279" i="3"/>
  <c r="G278" i="3"/>
  <c r="F278" i="3"/>
  <c r="E278" i="3"/>
  <c r="G277" i="3"/>
  <c r="F277" i="3"/>
  <c r="E277" i="3"/>
  <c r="G276" i="3"/>
  <c r="F276" i="3"/>
  <c r="E276" i="3"/>
  <c r="G275" i="3"/>
  <c r="F275" i="3"/>
  <c r="E275" i="3"/>
  <c r="G274" i="3"/>
  <c r="F274" i="3"/>
  <c r="E274" i="3"/>
  <c r="G273" i="3"/>
  <c r="F273" i="3"/>
  <c r="E273" i="3"/>
  <c r="G272" i="3"/>
  <c r="F272" i="3"/>
  <c r="E272" i="3"/>
  <c r="G271" i="3"/>
  <c r="F271" i="3"/>
  <c r="E271" i="3"/>
  <c r="G270" i="3"/>
  <c r="F270" i="3"/>
  <c r="E270" i="3"/>
  <c r="G269" i="3"/>
  <c r="F269" i="3"/>
  <c r="E269" i="3"/>
  <c r="G268" i="3"/>
  <c r="F268" i="3"/>
  <c r="E268" i="3"/>
  <c r="G267" i="3"/>
  <c r="F267" i="3"/>
  <c r="E267" i="3"/>
  <c r="G266" i="3"/>
  <c r="F266" i="3"/>
  <c r="E266" i="3"/>
  <c r="G265" i="3"/>
  <c r="F265" i="3"/>
  <c r="E265" i="3"/>
  <c r="G264" i="3"/>
  <c r="F264" i="3"/>
  <c r="E264" i="3"/>
  <c r="G263" i="3"/>
  <c r="F263" i="3"/>
  <c r="E263" i="3"/>
  <c r="G262" i="3"/>
  <c r="F262" i="3"/>
  <c r="E262" i="3"/>
  <c r="G261" i="3"/>
  <c r="F261" i="3"/>
  <c r="E261" i="3"/>
  <c r="G260" i="3"/>
  <c r="F260" i="3"/>
  <c r="E260" i="3"/>
  <c r="G259" i="3"/>
  <c r="F259" i="3"/>
  <c r="E259" i="3"/>
  <c r="G258" i="3"/>
  <c r="F258" i="3"/>
  <c r="E258" i="3"/>
  <c r="G257" i="3"/>
  <c r="F257" i="3"/>
  <c r="E257" i="3"/>
  <c r="G256" i="3"/>
  <c r="F256" i="3"/>
  <c r="E256" i="3"/>
  <c r="G255" i="3"/>
  <c r="F255" i="3"/>
  <c r="E255" i="3"/>
  <c r="G254" i="3"/>
  <c r="F254" i="3"/>
  <c r="E254" i="3"/>
  <c r="G253" i="3"/>
  <c r="F253" i="3"/>
  <c r="E253" i="3"/>
  <c r="G252" i="3"/>
  <c r="F252" i="3"/>
  <c r="E252" i="3"/>
  <c r="G251" i="3"/>
  <c r="F251" i="3"/>
  <c r="E251" i="3"/>
  <c r="G250" i="3"/>
  <c r="F250" i="3"/>
  <c r="E250" i="3"/>
  <c r="G249" i="3"/>
  <c r="F249" i="3"/>
  <c r="E249" i="3"/>
  <c r="G248" i="3"/>
  <c r="F248" i="3"/>
  <c r="E248" i="3"/>
  <c r="G247" i="3"/>
  <c r="F247" i="3"/>
  <c r="E247" i="3"/>
  <c r="G246" i="3"/>
  <c r="F246" i="3"/>
  <c r="E246" i="3"/>
  <c r="G245" i="3"/>
  <c r="F245" i="3"/>
  <c r="E245" i="3"/>
  <c r="G244" i="3"/>
  <c r="F244" i="3"/>
  <c r="E244" i="3"/>
  <c r="G243" i="3"/>
  <c r="F243" i="3"/>
  <c r="E243" i="3"/>
  <c r="G242" i="3"/>
  <c r="F242" i="3"/>
  <c r="E242" i="3"/>
  <c r="G241" i="3"/>
  <c r="F241" i="3"/>
  <c r="E241" i="3"/>
  <c r="G240" i="3"/>
  <c r="F240" i="3"/>
  <c r="E240" i="3"/>
  <c r="G239" i="3"/>
  <c r="F239" i="3"/>
  <c r="E239" i="3"/>
  <c r="G238" i="3"/>
  <c r="F238" i="3"/>
  <c r="E238" i="3"/>
  <c r="G237" i="3"/>
  <c r="F237" i="3"/>
  <c r="E237" i="3"/>
  <c r="G236" i="3"/>
  <c r="F236" i="3"/>
  <c r="E236" i="3"/>
  <c r="G235" i="3"/>
  <c r="F235" i="3"/>
  <c r="E235" i="3"/>
  <c r="G234" i="3"/>
  <c r="F234" i="3"/>
  <c r="E234" i="3"/>
  <c r="G233" i="3"/>
  <c r="F233" i="3"/>
  <c r="E233" i="3"/>
  <c r="G232" i="3"/>
  <c r="F232" i="3"/>
  <c r="E232" i="3"/>
  <c r="G231" i="3"/>
  <c r="F231" i="3"/>
  <c r="E231" i="3"/>
  <c r="G230" i="3"/>
  <c r="F230" i="3"/>
  <c r="E230" i="3"/>
  <c r="G229" i="3"/>
  <c r="F229" i="3"/>
  <c r="E229" i="3"/>
  <c r="G228" i="3"/>
  <c r="F228" i="3"/>
  <c r="E228" i="3"/>
  <c r="G227" i="3"/>
  <c r="F227" i="3"/>
  <c r="E227" i="3"/>
  <c r="G226" i="3"/>
  <c r="F226" i="3"/>
  <c r="E226" i="3"/>
  <c r="G225" i="3"/>
  <c r="F225" i="3"/>
  <c r="E225" i="3"/>
  <c r="G224" i="3"/>
  <c r="F224" i="3"/>
  <c r="E224" i="3"/>
  <c r="G223" i="3"/>
  <c r="F223" i="3"/>
  <c r="E223" i="3"/>
  <c r="G222" i="3"/>
  <c r="F222" i="3"/>
  <c r="E222" i="3"/>
  <c r="G221" i="3"/>
  <c r="F221" i="3"/>
  <c r="E221" i="3"/>
  <c r="G220" i="3"/>
  <c r="F220" i="3"/>
  <c r="E220" i="3"/>
  <c r="G219" i="3"/>
  <c r="F219" i="3"/>
  <c r="E219" i="3"/>
  <c r="G218" i="3"/>
  <c r="F218" i="3"/>
  <c r="E218" i="3"/>
  <c r="G217" i="3"/>
  <c r="F217" i="3"/>
  <c r="E217" i="3"/>
  <c r="G216" i="3"/>
  <c r="F216" i="3"/>
  <c r="E216" i="3"/>
  <c r="G215" i="3"/>
  <c r="F215" i="3"/>
  <c r="E215" i="3"/>
  <c r="G214" i="3"/>
  <c r="F214" i="3"/>
  <c r="E214" i="3"/>
  <c r="G213" i="3"/>
  <c r="F213" i="3"/>
  <c r="E213" i="3"/>
  <c r="G212" i="3"/>
  <c r="F212" i="3"/>
  <c r="E212" i="3"/>
  <c r="G211" i="3"/>
  <c r="F211" i="3"/>
  <c r="E211" i="3"/>
  <c r="G210" i="3"/>
  <c r="F210" i="3"/>
  <c r="E210" i="3"/>
  <c r="G209" i="3"/>
  <c r="F209" i="3"/>
  <c r="E209" i="3"/>
  <c r="G208" i="3"/>
  <c r="F208" i="3"/>
  <c r="E208" i="3"/>
  <c r="G207" i="3"/>
  <c r="F207" i="3"/>
  <c r="E207" i="3"/>
  <c r="G206" i="3"/>
  <c r="F206" i="3"/>
  <c r="E206" i="3"/>
  <c r="G205" i="3"/>
  <c r="F205" i="3"/>
  <c r="E205" i="3"/>
  <c r="G204" i="3"/>
  <c r="F204" i="3"/>
  <c r="E204" i="3"/>
  <c r="G203" i="3"/>
  <c r="F203" i="3"/>
  <c r="E203" i="3"/>
  <c r="G202" i="3"/>
  <c r="F202" i="3"/>
  <c r="E202" i="3"/>
  <c r="G201" i="3"/>
  <c r="F201" i="3"/>
  <c r="E201" i="3"/>
  <c r="G200" i="3"/>
  <c r="F200" i="3"/>
  <c r="E200" i="3"/>
  <c r="G199" i="3"/>
  <c r="F199" i="3"/>
  <c r="E199" i="3"/>
  <c r="G198" i="3"/>
  <c r="F198" i="3"/>
  <c r="E198" i="3"/>
  <c r="G197" i="3"/>
  <c r="F197" i="3"/>
  <c r="E197" i="3"/>
  <c r="G196" i="3"/>
  <c r="F196" i="3"/>
  <c r="E196" i="3"/>
  <c r="G195" i="3"/>
  <c r="F195" i="3"/>
  <c r="E195" i="3"/>
  <c r="G194" i="3"/>
  <c r="F194" i="3"/>
  <c r="E194" i="3"/>
  <c r="G193" i="3"/>
  <c r="F193" i="3"/>
  <c r="E193" i="3"/>
  <c r="G192" i="3"/>
  <c r="F192" i="3"/>
  <c r="E192" i="3"/>
  <c r="G191" i="3"/>
  <c r="F191" i="3"/>
  <c r="E191" i="3"/>
  <c r="G190" i="3"/>
  <c r="F190" i="3"/>
  <c r="E190" i="3"/>
  <c r="G189" i="3"/>
  <c r="F189" i="3"/>
  <c r="E189" i="3"/>
  <c r="G188" i="3"/>
  <c r="F188" i="3"/>
  <c r="E188" i="3"/>
  <c r="G187" i="3"/>
  <c r="F187" i="3"/>
  <c r="E187" i="3"/>
  <c r="G186" i="3"/>
  <c r="F186" i="3"/>
  <c r="E186" i="3"/>
  <c r="G185" i="3"/>
  <c r="F185" i="3"/>
  <c r="E185" i="3"/>
  <c r="G184" i="3"/>
  <c r="F184" i="3"/>
  <c r="E184" i="3"/>
  <c r="G183" i="3"/>
  <c r="F183" i="3"/>
  <c r="E183" i="3"/>
  <c r="G182" i="3"/>
  <c r="F182" i="3"/>
  <c r="E182" i="3"/>
  <c r="G181" i="3"/>
  <c r="F181" i="3"/>
  <c r="E181" i="3"/>
  <c r="G180" i="3"/>
  <c r="F180" i="3"/>
  <c r="E180" i="3"/>
  <c r="G179" i="3"/>
  <c r="F179" i="3"/>
  <c r="E179" i="3"/>
  <c r="G178" i="3"/>
  <c r="F178" i="3"/>
  <c r="E178" i="3"/>
  <c r="G177" i="3"/>
  <c r="F177" i="3"/>
  <c r="E177" i="3"/>
  <c r="G176" i="3"/>
  <c r="F176" i="3"/>
  <c r="E176" i="3"/>
  <c r="G175" i="3"/>
  <c r="F175" i="3"/>
  <c r="E175" i="3"/>
  <c r="G174" i="3"/>
  <c r="F174" i="3"/>
  <c r="E174" i="3"/>
  <c r="G173" i="3"/>
  <c r="F173" i="3"/>
  <c r="E173" i="3"/>
  <c r="G172" i="3"/>
  <c r="F172" i="3"/>
  <c r="E172" i="3"/>
  <c r="G171" i="3"/>
  <c r="F171" i="3"/>
  <c r="E171" i="3"/>
  <c r="G170" i="3"/>
  <c r="F170" i="3"/>
  <c r="E170" i="3"/>
  <c r="G169" i="3"/>
  <c r="F169" i="3"/>
  <c r="E169" i="3"/>
  <c r="G168" i="3"/>
  <c r="F168" i="3"/>
  <c r="E168" i="3"/>
  <c r="G167" i="3"/>
  <c r="F167" i="3"/>
  <c r="E167" i="3"/>
  <c r="G166" i="3"/>
  <c r="F166" i="3"/>
  <c r="E166" i="3"/>
  <c r="G165" i="3"/>
  <c r="F165" i="3"/>
  <c r="E165" i="3"/>
  <c r="G164" i="3"/>
  <c r="F164" i="3"/>
  <c r="E164" i="3"/>
  <c r="G163" i="3"/>
  <c r="F163" i="3"/>
  <c r="E163" i="3"/>
  <c r="G162" i="3"/>
  <c r="F162" i="3"/>
  <c r="E162" i="3"/>
  <c r="G161" i="3"/>
  <c r="F161" i="3"/>
  <c r="E161" i="3"/>
  <c r="G160" i="3"/>
  <c r="F160" i="3"/>
  <c r="E160" i="3"/>
  <c r="G159" i="3"/>
  <c r="F159" i="3"/>
  <c r="E159" i="3"/>
  <c r="G158" i="3"/>
  <c r="F158" i="3"/>
  <c r="E158" i="3"/>
  <c r="G157" i="3"/>
  <c r="F157" i="3"/>
  <c r="E157" i="3"/>
  <c r="G156" i="3"/>
  <c r="F156" i="3"/>
  <c r="E156" i="3"/>
  <c r="G155" i="3"/>
  <c r="F155" i="3"/>
  <c r="E155" i="3"/>
  <c r="G154" i="3"/>
  <c r="F154" i="3"/>
  <c r="E154" i="3"/>
  <c r="G153" i="3"/>
  <c r="F153" i="3"/>
  <c r="E153" i="3"/>
  <c r="G152" i="3"/>
  <c r="F152" i="3"/>
  <c r="E152" i="3"/>
  <c r="G151" i="3"/>
  <c r="F151" i="3"/>
  <c r="E151" i="3"/>
  <c r="G150" i="3"/>
  <c r="F150" i="3"/>
  <c r="E150" i="3"/>
  <c r="G149" i="3"/>
  <c r="F149" i="3"/>
  <c r="E149" i="3"/>
  <c r="G148" i="3"/>
  <c r="F148" i="3"/>
  <c r="E148" i="3"/>
  <c r="G147" i="3"/>
  <c r="F147" i="3"/>
  <c r="E147" i="3"/>
  <c r="G146" i="3"/>
  <c r="F146" i="3"/>
  <c r="E146" i="3"/>
  <c r="G145" i="3"/>
  <c r="F145" i="3"/>
  <c r="E145" i="3"/>
  <c r="G144" i="3"/>
  <c r="F144" i="3"/>
  <c r="E144" i="3"/>
  <c r="G143" i="3"/>
  <c r="F143" i="3"/>
  <c r="E143" i="3"/>
  <c r="G142" i="3"/>
  <c r="F142" i="3"/>
  <c r="E142" i="3"/>
  <c r="G141" i="3"/>
  <c r="F141" i="3"/>
  <c r="E141" i="3"/>
  <c r="G140" i="3"/>
  <c r="F140" i="3"/>
  <c r="E140" i="3"/>
  <c r="G139" i="3"/>
  <c r="F139" i="3"/>
  <c r="E139" i="3"/>
  <c r="G138" i="3"/>
  <c r="F138" i="3"/>
  <c r="E138" i="3"/>
  <c r="G137" i="3"/>
  <c r="F137" i="3"/>
  <c r="E137" i="3"/>
  <c r="G136" i="3"/>
  <c r="F136" i="3"/>
  <c r="E136" i="3"/>
  <c r="G135" i="3"/>
  <c r="F135" i="3"/>
  <c r="E135" i="3"/>
  <c r="G134" i="3"/>
  <c r="F134" i="3"/>
  <c r="E134" i="3"/>
  <c r="G133" i="3"/>
  <c r="F133" i="3"/>
  <c r="E133" i="3"/>
  <c r="G132" i="3"/>
  <c r="F132" i="3"/>
  <c r="E132" i="3"/>
  <c r="G131" i="3"/>
  <c r="F131" i="3"/>
  <c r="E131" i="3"/>
  <c r="G130" i="3"/>
  <c r="F130" i="3"/>
  <c r="E130" i="3"/>
  <c r="G129" i="3"/>
  <c r="F129" i="3"/>
  <c r="E129" i="3"/>
  <c r="G128" i="3"/>
  <c r="F128" i="3"/>
  <c r="E128" i="3"/>
  <c r="G127" i="3"/>
  <c r="F127" i="3"/>
  <c r="E127" i="3"/>
  <c r="G126" i="3"/>
  <c r="F126" i="3"/>
  <c r="E126" i="3"/>
  <c r="G125" i="3"/>
  <c r="F125" i="3"/>
  <c r="E125" i="3"/>
  <c r="G124" i="3"/>
  <c r="F124" i="3"/>
  <c r="E124" i="3"/>
  <c r="G123" i="3"/>
  <c r="F123" i="3"/>
  <c r="E123" i="3"/>
  <c r="G122" i="3"/>
  <c r="F122" i="3"/>
  <c r="E122" i="3"/>
  <c r="G121" i="3"/>
  <c r="F121" i="3"/>
  <c r="E121" i="3"/>
  <c r="G120" i="3"/>
  <c r="F120" i="3"/>
  <c r="E120" i="3"/>
  <c r="G119" i="3"/>
  <c r="F119" i="3"/>
  <c r="E119" i="3"/>
  <c r="G118" i="3"/>
  <c r="F118" i="3"/>
  <c r="E118" i="3"/>
  <c r="G117" i="3"/>
  <c r="F117" i="3"/>
  <c r="E117" i="3"/>
  <c r="G116" i="3"/>
  <c r="F116" i="3"/>
  <c r="E116" i="3"/>
  <c r="G115" i="3"/>
  <c r="F115" i="3"/>
  <c r="E115" i="3"/>
  <c r="G114" i="3"/>
  <c r="F114" i="3"/>
  <c r="E114" i="3"/>
  <c r="G113" i="3"/>
  <c r="F113" i="3"/>
  <c r="E113" i="3"/>
  <c r="G112" i="3"/>
  <c r="F112" i="3"/>
  <c r="E112" i="3"/>
  <c r="G111" i="3"/>
  <c r="F111" i="3"/>
  <c r="E111" i="3"/>
  <c r="G110" i="3"/>
  <c r="F110" i="3"/>
  <c r="E110" i="3"/>
  <c r="G109" i="3"/>
  <c r="F109" i="3"/>
  <c r="E109" i="3"/>
  <c r="G108" i="3"/>
  <c r="F108" i="3"/>
  <c r="E108" i="3"/>
  <c r="G107" i="3"/>
  <c r="F107" i="3"/>
  <c r="E107" i="3"/>
  <c r="G106" i="3"/>
  <c r="F106" i="3"/>
  <c r="E106" i="3"/>
  <c r="G105" i="3"/>
  <c r="F105" i="3"/>
  <c r="E105" i="3"/>
  <c r="G104" i="3"/>
  <c r="F104" i="3"/>
  <c r="E104" i="3"/>
  <c r="G103" i="3"/>
  <c r="F103" i="3"/>
  <c r="E103" i="3"/>
  <c r="G102" i="3"/>
  <c r="F102" i="3"/>
  <c r="E102" i="3"/>
  <c r="G101" i="3"/>
  <c r="F101" i="3"/>
  <c r="E101" i="3"/>
  <c r="G100" i="3"/>
  <c r="F100" i="3"/>
  <c r="E100" i="3"/>
  <c r="G99" i="3"/>
  <c r="F99" i="3"/>
  <c r="E99" i="3"/>
  <c r="G98" i="3"/>
  <c r="F98" i="3"/>
  <c r="E98" i="3"/>
  <c r="G97" i="3"/>
  <c r="F97" i="3"/>
  <c r="E97" i="3"/>
  <c r="G96" i="3"/>
  <c r="F96" i="3"/>
  <c r="E96" i="3"/>
  <c r="G95" i="3"/>
  <c r="F95" i="3"/>
  <c r="E95" i="3"/>
  <c r="G94" i="3"/>
  <c r="F94" i="3"/>
  <c r="E94" i="3"/>
  <c r="G93" i="3"/>
  <c r="F93" i="3"/>
  <c r="E93" i="3"/>
  <c r="G92" i="3"/>
  <c r="F92" i="3"/>
  <c r="E92" i="3"/>
  <c r="G91" i="3"/>
  <c r="F91" i="3"/>
  <c r="E91" i="3"/>
  <c r="G90" i="3"/>
  <c r="F90" i="3"/>
  <c r="E90" i="3"/>
  <c r="G89" i="3"/>
  <c r="F89" i="3"/>
  <c r="E89" i="3"/>
  <c r="G88" i="3"/>
  <c r="F88" i="3"/>
  <c r="E88" i="3"/>
  <c r="G87" i="3"/>
  <c r="F87" i="3"/>
  <c r="E87" i="3"/>
  <c r="G86" i="3"/>
  <c r="F86" i="3"/>
  <c r="E86" i="3"/>
  <c r="G85" i="3"/>
  <c r="F85" i="3"/>
  <c r="E85" i="3"/>
  <c r="G84" i="3"/>
  <c r="F84" i="3"/>
  <c r="E84" i="3"/>
  <c r="G83" i="3"/>
  <c r="F83" i="3"/>
  <c r="E83" i="3"/>
  <c r="G82" i="3"/>
  <c r="F82" i="3"/>
  <c r="E82" i="3"/>
  <c r="G81" i="3"/>
  <c r="F81" i="3"/>
  <c r="E81" i="3"/>
  <c r="G80" i="3"/>
  <c r="F80" i="3"/>
  <c r="E80" i="3"/>
  <c r="G79" i="3"/>
  <c r="F79" i="3"/>
  <c r="E79" i="3"/>
  <c r="G78" i="3"/>
  <c r="F78" i="3"/>
  <c r="E78" i="3"/>
  <c r="G77" i="3"/>
  <c r="F77" i="3"/>
  <c r="E77" i="3"/>
  <c r="G76" i="3"/>
  <c r="F76" i="3"/>
  <c r="E76" i="3"/>
  <c r="G75" i="3"/>
  <c r="F75" i="3"/>
  <c r="E75" i="3"/>
  <c r="G74" i="3"/>
  <c r="F74" i="3"/>
  <c r="E74" i="3"/>
  <c r="G73" i="3"/>
  <c r="F73" i="3"/>
  <c r="E73" i="3"/>
  <c r="G72" i="3"/>
  <c r="F72" i="3"/>
  <c r="E72" i="3"/>
  <c r="G71" i="3"/>
  <c r="F71" i="3"/>
  <c r="E71" i="3"/>
  <c r="G70" i="3"/>
  <c r="F70" i="3"/>
  <c r="E70" i="3"/>
  <c r="G69" i="3"/>
  <c r="F69" i="3"/>
  <c r="E69" i="3"/>
  <c r="G68" i="3"/>
  <c r="F68" i="3"/>
  <c r="E68" i="3"/>
  <c r="G67" i="3"/>
  <c r="F67" i="3"/>
  <c r="E67" i="3"/>
  <c r="G66" i="3"/>
  <c r="F66" i="3"/>
  <c r="E66" i="3"/>
  <c r="G65" i="3"/>
  <c r="F65" i="3"/>
  <c r="E65" i="3"/>
  <c r="G64" i="3"/>
  <c r="F64" i="3"/>
  <c r="E64" i="3"/>
  <c r="G63" i="3"/>
  <c r="F63" i="3"/>
  <c r="E63" i="3"/>
  <c r="G62" i="3"/>
  <c r="F62" i="3"/>
  <c r="E62" i="3"/>
  <c r="G61" i="3"/>
  <c r="F61" i="3"/>
  <c r="E61" i="3"/>
  <c r="G60" i="3"/>
  <c r="F60" i="3"/>
  <c r="E60" i="3"/>
  <c r="G59" i="3"/>
  <c r="F59" i="3"/>
  <c r="E59" i="3"/>
  <c r="G58" i="3"/>
  <c r="F58" i="3"/>
  <c r="E58" i="3"/>
  <c r="G57" i="3"/>
  <c r="F57" i="3"/>
  <c r="E57" i="3"/>
  <c r="G56" i="3"/>
  <c r="F56" i="3"/>
  <c r="E56" i="3"/>
  <c r="G55" i="3"/>
  <c r="F55" i="3"/>
  <c r="E55" i="3"/>
  <c r="G54" i="3"/>
  <c r="F54" i="3"/>
  <c r="E54" i="3"/>
  <c r="G49" i="3"/>
  <c r="F49" i="3"/>
  <c r="E49" i="3"/>
  <c r="G48" i="3"/>
  <c r="F48" i="3"/>
  <c r="E48" i="3"/>
  <c r="G47" i="3"/>
  <c r="F47" i="3"/>
  <c r="E47" i="3"/>
  <c r="G46" i="3"/>
  <c r="F46" i="3"/>
  <c r="E46" i="3"/>
  <c r="G45" i="3"/>
  <c r="F45" i="3"/>
  <c r="E45" i="3"/>
  <c r="G44" i="3"/>
  <c r="F44" i="3"/>
  <c r="E44" i="3"/>
  <c r="G43" i="3"/>
  <c r="F43" i="3"/>
  <c r="E43" i="3"/>
  <c r="G42" i="3"/>
  <c r="F42" i="3"/>
  <c r="E42" i="3"/>
  <c r="G41" i="3"/>
  <c r="F41" i="3"/>
  <c r="E41" i="3"/>
  <c r="G40" i="3"/>
  <c r="F40" i="3"/>
  <c r="E40" i="3"/>
  <c r="G39" i="3"/>
  <c r="F39" i="3"/>
  <c r="E39" i="3"/>
  <c r="G38" i="3"/>
  <c r="F38" i="3"/>
  <c r="E38" i="3"/>
  <c r="G37" i="3"/>
  <c r="F37" i="3"/>
  <c r="E37" i="3"/>
  <c r="G36" i="3"/>
  <c r="F36" i="3"/>
  <c r="E36" i="3"/>
  <c r="G35" i="3"/>
  <c r="F35" i="3"/>
  <c r="E35" i="3"/>
  <c r="G34" i="3"/>
  <c r="F34" i="3"/>
  <c r="E34" i="3"/>
  <c r="G33" i="3"/>
  <c r="F33" i="3"/>
  <c r="E33" i="3"/>
  <c r="G32" i="3"/>
  <c r="F32" i="3"/>
  <c r="E32" i="3"/>
  <c r="G31" i="3"/>
  <c r="F31" i="3"/>
  <c r="E31" i="3"/>
  <c r="G30" i="3"/>
  <c r="F30" i="3"/>
  <c r="E30" i="3"/>
  <c r="G29" i="3"/>
  <c r="F29" i="3"/>
  <c r="E29" i="3"/>
  <c r="G28" i="3"/>
  <c r="F28" i="3"/>
  <c r="E28" i="3"/>
  <c r="G27" i="3"/>
  <c r="F27" i="3"/>
  <c r="E27" i="3"/>
  <c r="G26" i="3"/>
  <c r="F26" i="3"/>
  <c r="E26" i="3"/>
  <c r="G25" i="3"/>
  <c r="F25" i="3"/>
  <c r="E25" i="3"/>
  <c r="G24" i="3"/>
  <c r="F24" i="3"/>
  <c r="E24" i="3"/>
  <c r="G23" i="3"/>
  <c r="F23" i="3"/>
  <c r="E23" i="3"/>
  <c r="G22" i="3"/>
  <c r="F22" i="3"/>
  <c r="E22" i="3"/>
  <c r="G21" i="3"/>
  <c r="F21" i="3"/>
  <c r="E21" i="3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G5" i="3"/>
  <c r="F5" i="3"/>
  <c r="E5" i="3"/>
  <c r="G4" i="3"/>
  <c r="F4" i="3"/>
  <c r="E4" i="3"/>
  <c r="G3" i="3"/>
  <c r="F3" i="3"/>
  <c r="E3" i="3"/>
  <c r="AM158" i="1" l="1"/>
  <c r="AL75" i="1"/>
  <c r="AM142" i="1"/>
  <c r="AM79" i="1"/>
  <c r="AK22" i="1"/>
  <c r="AK42" i="1"/>
  <c r="AK75" i="1"/>
  <c r="AL269" i="1"/>
  <c r="N38" i="1"/>
  <c r="AK148" i="1"/>
  <c r="AM90" i="1"/>
  <c r="AM262" i="1"/>
  <c r="AK192" i="1"/>
  <c r="AK195" i="1"/>
  <c r="AK229" i="1"/>
  <c r="AM59" i="1"/>
  <c r="AM101" i="1"/>
  <c r="AM50" i="1"/>
  <c r="AM27" i="1"/>
  <c r="N132" i="1"/>
  <c r="AK184" i="1"/>
  <c r="AK27" i="1"/>
  <c r="AL97" i="1"/>
  <c r="AK116" i="1"/>
  <c r="AM153" i="1"/>
  <c r="AL230" i="1"/>
  <c r="AK59" i="1"/>
  <c r="N41" i="1"/>
  <c r="AK29" i="1"/>
  <c r="AK251" i="1"/>
  <c r="AK164" i="1"/>
  <c r="AL210" i="1"/>
  <c r="AL259" i="1"/>
  <c r="AM14" i="1"/>
  <c r="AL167" i="1"/>
  <c r="AK267" i="1"/>
  <c r="AL215" i="1"/>
  <c r="AM22" i="1"/>
  <c r="AK19" i="1"/>
  <c r="AK226" i="1"/>
  <c r="AM11" i="1"/>
  <c r="AL147" i="1"/>
  <c r="AL148" i="1"/>
  <c r="AM17" i="1"/>
  <c r="AG31" i="2"/>
  <c r="AF31" i="2"/>
  <c r="AH31" i="2"/>
  <c r="AM64" i="1"/>
  <c r="AH165" i="2"/>
  <c r="AF165" i="2"/>
  <c r="AG165" i="2"/>
  <c r="O165" i="2" s="1"/>
  <c r="C138" i="3"/>
  <c r="AK168" i="1"/>
  <c r="B288" i="3"/>
  <c r="B148" i="3"/>
  <c r="B34" i="3"/>
  <c r="B132" i="3"/>
  <c r="N105" i="2"/>
  <c r="C308" i="3"/>
  <c r="C168" i="3"/>
  <c r="C78" i="3"/>
  <c r="C4" i="3"/>
  <c r="H127" i="1"/>
  <c r="H129" i="1"/>
  <c r="B308" i="3"/>
  <c r="B168" i="3"/>
  <c r="B58" i="3"/>
  <c r="B323" i="3"/>
  <c r="B302" i="3"/>
  <c r="B282" i="3"/>
  <c r="B262" i="3"/>
  <c r="B242" i="3"/>
  <c r="B222" i="3"/>
  <c r="B202" i="3"/>
  <c r="B182" i="3"/>
  <c r="B152" i="3"/>
  <c r="B122" i="3"/>
  <c r="B102" i="3"/>
  <c r="B82" i="3"/>
  <c r="B62" i="3"/>
  <c r="B38" i="3"/>
  <c r="B18" i="3"/>
  <c r="AK147" i="1"/>
  <c r="AM81" i="1"/>
  <c r="AL11" i="1"/>
  <c r="AL265" i="1"/>
  <c r="AK193" i="1"/>
  <c r="AK252" i="1"/>
  <c r="AL174" i="1"/>
  <c r="AK96" i="1"/>
  <c r="AK257" i="1"/>
  <c r="AM173" i="1"/>
  <c r="AM269" i="1"/>
  <c r="AL202" i="1"/>
  <c r="AL76" i="1"/>
  <c r="N141" i="2"/>
  <c r="N37" i="2"/>
  <c r="AH189" i="2"/>
  <c r="AG189" i="2"/>
  <c r="AF189" i="2"/>
  <c r="AG118" i="2"/>
  <c r="AH118" i="2"/>
  <c r="AF118" i="2"/>
  <c r="O118" i="2" s="1"/>
  <c r="N204" i="2"/>
  <c r="AG133" i="2"/>
  <c r="AH133" i="2"/>
  <c r="AF133" i="2"/>
  <c r="N132" i="2"/>
  <c r="AH260" i="2"/>
  <c r="AG260" i="2"/>
  <c r="AF260" i="2"/>
  <c r="AG160" i="2"/>
  <c r="O160" i="2" s="1"/>
  <c r="AH160" i="2"/>
  <c r="AF160" i="2"/>
  <c r="AH60" i="2"/>
  <c r="AG60" i="2"/>
  <c r="AF60" i="2"/>
  <c r="N170" i="2"/>
  <c r="AH239" i="2"/>
  <c r="AG239" i="2"/>
  <c r="AF239" i="2"/>
  <c r="O239" i="2" s="1"/>
  <c r="AG35" i="2"/>
  <c r="AH35" i="2"/>
  <c r="AF35" i="2"/>
  <c r="N59" i="2"/>
  <c r="AF108" i="2"/>
  <c r="AG108" i="2"/>
  <c r="AH108" i="2"/>
  <c r="N168" i="2"/>
  <c r="N144" i="2"/>
  <c r="AH182" i="2"/>
  <c r="AF182" i="2"/>
  <c r="AG182" i="2"/>
  <c r="N18" i="2"/>
  <c r="AH237" i="2"/>
  <c r="AG237" i="2"/>
  <c r="O237" i="2" s="1"/>
  <c r="AF237" i="2"/>
  <c r="AF137" i="2"/>
  <c r="AG137" i="2"/>
  <c r="O137" i="2" s="1"/>
  <c r="AH137" i="2"/>
  <c r="AG33" i="2"/>
  <c r="O33" i="2" s="1"/>
  <c r="AF33" i="2"/>
  <c r="AH33" i="2"/>
  <c r="AF186" i="2"/>
  <c r="AH186" i="2"/>
  <c r="AG186" i="2"/>
  <c r="AH12" i="2"/>
  <c r="AF12" i="2"/>
  <c r="O12" i="2" s="1"/>
  <c r="AG12" i="2"/>
  <c r="AH266" i="2"/>
  <c r="AG266" i="2"/>
  <c r="AF266" i="2"/>
  <c r="O266" i="2" s="1"/>
  <c r="AF75" i="2"/>
  <c r="AG75" i="2"/>
  <c r="O75" i="2" s="1"/>
  <c r="AH75" i="2"/>
  <c r="N145" i="2"/>
  <c r="AG214" i="2"/>
  <c r="O214" i="2" s="1"/>
  <c r="AH214" i="2"/>
  <c r="AF214" i="2"/>
  <c r="AG30" i="2"/>
  <c r="O30" i="2" s="1"/>
  <c r="AH30" i="2"/>
  <c r="AF30" i="2"/>
  <c r="AH163" i="2"/>
  <c r="AF163" i="2"/>
  <c r="AG163" i="2"/>
  <c r="O163" i="2" s="1"/>
  <c r="AG252" i="2"/>
  <c r="O252" i="2" s="1"/>
  <c r="AF252" i="2"/>
  <c r="AH252" i="2"/>
  <c r="N142" i="2"/>
  <c r="AG17" i="2"/>
  <c r="AH17" i="2"/>
  <c r="AF17" i="2"/>
  <c r="N167" i="2"/>
  <c r="N67" i="2"/>
  <c r="AH76" i="2"/>
  <c r="AF76" i="2"/>
  <c r="AG76" i="2"/>
  <c r="O76" i="2" s="1"/>
  <c r="N166" i="2"/>
  <c r="AG225" i="2"/>
  <c r="AH225" i="2"/>
  <c r="AF225" i="2"/>
  <c r="AH21" i="2"/>
  <c r="AF21" i="2"/>
  <c r="AG21" i="2"/>
  <c r="O21" i="2" s="1"/>
  <c r="N75" i="2"/>
  <c r="AG114" i="2"/>
  <c r="AH114" i="2"/>
  <c r="AF114" i="2"/>
  <c r="O114" i="2" s="1"/>
  <c r="N40" i="2"/>
  <c r="AK249" i="1"/>
  <c r="AM224" i="1"/>
  <c r="AL170" i="1"/>
  <c r="AK265" i="1"/>
  <c r="AL187" i="1"/>
  <c r="AM246" i="1"/>
  <c r="AL173" i="1"/>
  <c r="AL192" i="1"/>
  <c r="AL121" i="1"/>
  <c r="AK136" i="1"/>
  <c r="AM263" i="1"/>
  <c r="AK163" i="1"/>
  <c r="AL63" i="1"/>
  <c r="AM242" i="1"/>
  <c r="AL38" i="1"/>
  <c r="AL185" i="1"/>
  <c r="AK240" i="1"/>
  <c r="AK140" i="1"/>
  <c r="AK36" i="1"/>
  <c r="AK15" i="1"/>
  <c r="AL78" i="1"/>
  <c r="AK217" i="1"/>
  <c r="AM33" i="1"/>
  <c r="AL166" i="1"/>
  <c r="AK255" i="1"/>
  <c r="AM20" i="1"/>
  <c r="AL79" i="1"/>
  <c r="AM228" i="1"/>
  <c r="AK24" i="1"/>
  <c r="AL117" i="1"/>
  <c r="N48" i="2"/>
  <c r="AG264" i="2"/>
  <c r="AH264" i="2"/>
  <c r="AF264" i="2"/>
  <c r="O264" i="2" s="1"/>
  <c r="C248" i="3"/>
  <c r="C128" i="3"/>
  <c r="C24" i="3"/>
  <c r="B312" i="3"/>
  <c r="B292" i="3"/>
  <c r="B272" i="3"/>
  <c r="B252" i="3"/>
  <c r="B232" i="3"/>
  <c r="B212" i="3"/>
  <c r="B192" i="3"/>
  <c r="B172" i="3"/>
  <c r="B162" i="3"/>
  <c r="B142" i="3"/>
  <c r="B112" i="3"/>
  <c r="B92" i="3"/>
  <c r="B72" i="3"/>
  <c r="B48" i="3"/>
  <c r="B28" i="3"/>
  <c r="B8" i="3"/>
  <c r="B322" i="3"/>
  <c r="B311" i="3"/>
  <c r="B301" i="3"/>
  <c r="B281" i="3"/>
  <c r="B271" i="3"/>
  <c r="B261" i="3"/>
  <c r="B251" i="3"/>
  <c r="B241" i="3"/>
  <c r="B231" i="3"/>
  <c r="B221" i="3"/>
  <c r="B211" i="3"/>
  <c r="B191" i="3"/>
  <c r="B181" i="3"/>
  <c r="B171" i="3"/>
  <c r="B161" i="3"/>
  <c r="B151" i="3"/>
  <c r="B141" i="3"/>
  <c r="B131" i="3"/>
  <c r="B121" i="3"/>
  <c r="B111" i="3"/>
  <c r="B101" i="3"/>
  <c r="B91" i="3"/>
  <c r="B81" i="3"/>
  <c r="B71" i="3"/>
  <c r="B61" i="3"/>
  <c r="B47" i="3"/>
  <c r="B37" i="3"/>
  <c r="B27" i="3"/>
  <c r="B17" i="3"/>
  <c r="B7" i="3"/>
  <c r="AM189" i="1"/>
  <c r="AL141" i="1"/>
  <c r="AL80" i="1"/>
  <c r="AK224" i="1"/>
  <c r="AK121" i="1"/>
  <c r="AK187" i="1"/>
  <c r="AL90" i="1"/>
  <c r="AK173" i="1"/>
  <c r="AM12" i="1"/>
  <c r="AK269" i="1"/>
  <c r="AM70" i="1"/>
  <c r="AF162" i="2"/>
  <c r="AH162" i="2"/>
  <c r="AG162" i="2"/>
  <c r="O162" i="2" s="1"/>
  <c r="AG258" i="2"/>
  <c r="AH258" i="2"/>
  <c r="AF258" i="2"/>
  <c r="O258" i="2" s="1"/>
  <c r="N33" i="2"/>
  <c r="C218" i="3"/>
  <c r="B291" i="3"/>
  <c r="B201" i="3"/>
  <c r="AK69" i="1"/>
  <c r="AL92" i="1"/>
  <c r="AM121" i="1"/>
  <c r="AM181" i="1"/>
  <c r="N60" i="1"/>
  <c r="AK90" i="1"/>
  <c r="AL12" i="1"/>
  <c r="AM196" i="1"/>
  <c r="AL70" i="1"/>
  <c r="H234" i="1"/>
  <c r="H134" i="1"/>
  <c r="H30" i="1"/>
  <c r="H123" i="1"/>
  <c r="H252" i="1"/>
  <c r="H48" i="1"/>
  <c r="AK101" i="1"/>
  <c r="H141" i="1"/>
  <c r="H177" i="1"/>
  <c r="H125" i="1"/>
  <c r="H153" i="1"/>
  <c r="AL222" i="1"/>
  <c r="H242" i="1"/>
  <c r="H38" i="1"/>
  <c r="H151" i="1"/>
  <c r="H87" i="1"/>
  <c r="H216" i="1"/>
  <c r="H259" i="1"/>
  <c r="H128" i="1"/>
  <c r="AK13" i="1"/>
  <c r="H95" i="1"/>
  <c r="H260" i="1"/>
  <c r="H160" i="1"/>
  <c r="H60" i="1"/>
  <c r="H159" i="1"/>
  <c r="H258" i="1"/>
  <c r="H58" i="1"/>
  <c r="H42" i="1"/>
  <c r="H115" i="1"/>
  <c r="AH191" i="2"/>
  <c r="AG191" i="2"/>
  <c r="O191" i="2" s="1"/>
  <c r="AF191" i="2"/>
  <c r="AK117" i="1"/>
  <c r="N126" i="2"/>
  <c r="C108" i="3"/>
  <c r="H101" i="1"/>
  <c r="B188" i="3"/>
  <c r="B98" i="3"/>
  <c r="B78" i="3"/>
  <c r="B24" i="3"/>
  <c r="AH145" i="2"/>
  <c r="AG145" i="2"/>
  <c r="O145" i="2" s="1"/>
  <c r="AF145" i="2"/>
  <c r="C97" i="3"/>
  <c r="AM231" i="1"/>
  <c r="AM165" i="1"/>
  <c r="AM62" i="1"/>
  <c r="AM229" i="1"/>
  <c r="AL216" i="1"/>
  <c r="AK138" i="1"/>
  <c r="AM60" i="1"/>
  <c r="AM107" i="1"/>
  <c r="AL137" i="1"/>
  <c r="AL184" i="1"/>
  <c r="AM112" i="1"/>
  <c r="AL45" i="1"/>
  <c r="H204" i="1"/>
  <c r="H104" i="1"/>
  <c r="H253" i="1"/>
  <c r="H49" i="1"/>
  <c r="AK102" i="1"/>
  <c r="H192" i="1"/>
  <c r="H91" i="1"/>
  <c r="H97" i="1"/>
  <c r="H93" i="1"/>
  <c r="H182" i="1"/>
  <c r="AL27" i="1"/>
  <c r="H81" i="1"/>
  <c r="H126" i="1"/>
  <c r="AK200" i="1"/>
  <c r="H119" i="1"/>
  <c r="H269" i="1"/>
  <c r="H68" i="1"/>
  <c r="H137" i="1"/>
  <c r="H256" i="1"/>
  <c r="AM75" i="1"/>
  <c r="H230" i="1"/>
  <c r="H130" i="1"/>
  <c r="H26" i="1"/>
  <c r="H239" i="1"/>
  <c r="H109" i="1"/>
  <c r="H198" i="1"/>
  <c r="AM23" i="1"/>
  <c r="AM264" i="1"/>
  <c r="AL231" i="1"/>
  <c r="AK111" i="1"/>
  <c r="AM260" i="1"/>
  <c r="AL200" i="1"/>
  <c r="AL140" i="1"/>
  <c r="AK216" i="1"/>
  <c r="AL132" i="1"/>
  <c r="AM137" i="1"/>
  <c r="AL238" i="1"/>
  <c r="AL112" i="1"/>
  <c r="AM45" i="1"/>
  <c r="N91" i="2"/>
  <c r="N230" i="2"/>
  <c r="N26" i="2"/>
  <c r="AF79" i="2"/>
  <c r="O79" i="2" s="1"/>
  <c r="AH79" i="2"/>
  <c r="AG79" i="2"/>
  <c r="N169" i="2"/>
  <c r="AG208" i="2"/>
  <c r="AF208" i="2"/>
  <c r="AH208" i="2"/>
  <c r="AG14" i="2"/>
  <c r="AF14" i="2"/>
  <c r="AH14" i="2"/>
  <c r="N68" i="2"/>
  <c r="N54" i="2"/>
  <c r="AG82" i="2"/>
  <c r="AH82" i="2"/>
  <c r="AF82" i="2"/>
  <c r="O82" i="2" s="1"/>
  <c r="AG201" i="2"/>
  <c r="O201" i="2" s="1"/>
  <c r="AF201" i="2"/>
  <c r="AH201" i="2"/>
  <c r="AG210" i="2"/>
  <c r="AH210" i="2"/>
  <c r="AF210" i="2"/>
  <c r="AH110" i="2"/>
  <c r="AG110" i="2"/>
  <c r="O110" i="2" s="1"/>
  <c r="AF110" i="2"/>
  <c r="AG6" i="2"/>
  <c r="AH6" i="2"/>
  <c r="AF6" i="2"/>
  <c r="N70" i="2"/>
  <c r="AH149" i="2"/>
  <c r="AF149" i="2"/>
  <c r="AG149" i="2"/>
  <c r="AF218" i="2"/>
  <c r="AH218" i="2"/>
  <c r="AG218" i="2"/>
  <c r="O218" i="2" s="1"/>
  <c r="N248" i="2"/>
  <c r="AF183" i="2"/>
  <c r="AH183" i="2"/>
  <c r="AG183" i="2"/>
  <c r="O183" i="2" s="1"/>
  <c r="N93" i="2"/>
  <c r="AH81" i="2"/>
  <c r="AG81" i="2"/>
  <c r="AF81" i="2"/>
  <c r="O81" i="2" s="1"/>
  <c r="AH187" i="2"/>
  <c r="AF187" i="2"/>
  <c r="AG187" i="2"/>
  <c r="O187" i="2" s="1"/>
  <c r="AH87" i="2"/>
  <c r="AG87" i="2"/>
  <c r="AF87" i="2"/>
  <c r="O87" i="2" s="1"/>
  <c r="AH236" i="2"/>
  <c r="AG236" i="2"/>
  <c r="O236" i="2" s="1"/>
  <c r="AF236" i="2"/>
  <c r="AG106" i="2"/>
  <c r="AH106" i="2"/>
  <c r="AF106" i="2"/>
  <c r="AG175" i="2"/>
  <c r="O175" i="2" s="1"/>
  <c r="AF175" i="2"/>
  <c r="AH175" i="2"/>
  <c r="N245" i="2"/>
  <c r="N41" i="2"/>
  <c r="AH124" i="2"/>
  <c r="AF124" i="2"/>
  <c r="AG124" i="2"/>
  <c r="O124" i="2" s="1"/>
  <c r="N104" i="2"/>
  <c r="N193" i="2"/>
  <c r="AH28" i="2"/>
  <c r="AF28" i="2"/>
  <c r="AG28" i="2"/>
  <c r="O28" i="2" s="1"/>
  <c r="AF211" i="2"/>
  <c r="AH211" i="2"/>
  <c r="AG211" i="2"/>
  <c r="O211" i="2" s="1"/>
  <c r="N117" i="2"/>
  <c r="N13" i="2"/>
  <c r="N226" i="2"/>
  <c r="AF125" i="2"/>
  <c r="AH125" i="2"/>
  <c r="AG125" i="2"/>
  <c r="O125" i="2" s="1"/>
  <c r="AG224" i="2"/>
  <c r="AH224" i="2"/>
  <c r="AF224" i="2"/>
  <c r="N264" i="2"/>
  <c r="AH39" i="2"/>
  <c r="AG39" i="2"/>
  <c r="O39" i="2" s="1"/>
  <c r="AF39" i="2"/>
  <c r="AF132" i="2"/>
  <c r="AG132" i="2"/>
  <c r="O132" i="2" s="1"/>
  <c r="AH132" i="2"/>
  <c r="AG221" i="2"/>
  <c r="O221" i="2" s="1"/>
  <c r="AF221" i="2"/>
  <c r="AH221" i="2"/>
  <c r="AH185" i="2"/>
  <c r="AG185" i="2"/>
  <c r="AF185" i="2"/>
  <c r="AK237" i="1"/>
  <c r="H249" i="1"/>
  <c r="B108" i="3"/>
  <c r="AM129" i="1"/>
  <c r="AK158" i="1"/>
  <c r="AM233" i="1"/>
  <c r="AK127" i="1"/>
  <c r="N100" i="2"/>
  <c r="N164" i="2"/>
  <c r="AF140" i="2"/>
  <c r="AG140" i="2"/>
  <c r="O140" i="2" s="1"/>
  <c r="AH140" i="2"/>
  <c r="N15" i="2"/>
  <c r="AF102" i="2"/>
  <c r="AG102" i="2"/>
  <c r="O102" i="2" s="1"/>
  <c r="AH102" i="2"/>
  <c r="AG156" i="2"/>
  <c r="AF156" i="2"/>
  <c r="AH156" i="2"/>
  <c r="AH73" i="2"/>
  <c r="AF73" i="2"/>
  <c r="AG73" i="2"/>
  <c r="AH64" i="2"/>
  <c r="AG64" i="2"/>
  <c r="AF64" i="2"/>
  <c r="AK183" i="1"/>
  <c r="AK64" i="1"/>
  <c r="AL220" i="1"/>
  <c r="AM206" i="1"/>
  <c r="AL113" i="1"/>
  <c r="AM221" i="1"/>
  <c r="N209" i="2"/>
  <c r="AH152" i="2"/>
  <c r="AG152" i="2"/>
  <c r="O152" i="2" s="1"/>
  <c r="AF152" i="2"/>
  <c r="AG26" i="2"/>
  <c r="O26" i="2" s="1"/>
  <c r="AH26" i="2"/>
  <c r="AF26" i="2"/>
  <c r="AH233" i="2"/>
  <c r="AF233" i="2"/>
  <c r="AG233" i="2"/>
  <c r="O233" i="2" s="1"/>
  <c r="AG256" i="2"/>
  <c r="AH256" i="2"/>
  <c r="AF256" i="2"/>
  <c r="O256" i="2" s="1"/>
  <c r="N85" i="2"/>
  <c r="AH153" i="2"/>
  <c r="AF153" i="2"/>
  <c r="AG153" i="2"/>
  <c r="B3" i="3"/>
  <c r="C258" i="3"/>
  <c r="C208" i="3"/>
  <c r="C158" i="3"/>
  <c r="C68" i="3"/>
  <c r="AL183" i="1"/>
  <c r="AM151" i="1"/>
  <c r="AL157" i="1"/>
  <c r="AK221" i="1"/>
  <c r="AK122" i="1"/>
  <c r="AM133" i="1"/>
  <c r="H166" i="1"/>
  <c r="AK125" i="1"/>
  <c r="H140" i="1"/>
  <c r="H36" i="1"/>
  <c r="B318" i="3"/>
  <c r="B258" i="3"/>
  <c r="B218" i="3"/>
  <c r="B178" i="3"/>
  <c r="B138" i="3"/>
  <c r="B88" i="3"/>
  <c r="B44" i="3"/>
  <c r="AM146" i="1"/>
  <c r="N250" i="2"/>
  <c r="AG120" i="2"/>
  <c r="AF120" i="2"/>
  <c r="O120" i="2" s="1"/>
  <c r="AH120" i="2"/>
  <c r="AH223" i="2"/>
  <c r="AG223" i="2"/>
  <c r="O223" i="2" s="1"/>
  <c r="AF223" i="2"/>
  <c r="AH97" i="2"/>
  <c r="AF97" i="2"/>
  <c r="O97" i="2" s="1"/>
  <c r="AG97" i="2"/>
  <c r="AG144" i="2"/>
  <c r="O144" i="2" s="1"/>
  <c r="AF144" i="2"/>
  <c r="AH144" i="2"/>
  <c r="AF261" i="2"/>
  <c r="O261" i="2" s="1"/>
  <c r="AH261" i="2"/>
  <c r="AG261" i="2"/>
  <c r="C287" i="3"/>
  <c r="C237" i="3"/>
  <c r="C187" i="3"/>
  <c r="C167" i="3"/>
  <c r="C117" i="3"/>
  <c r="C57" i="3"/>
  <c r="B257" i="3"/>
  <c r="C306" i="3"/>
  <c r="C246" i="3"/>
  <c r="C186" i="3"/>
  <c r="C96" i="3"/>
  <c r="AM35" i="1"/>
  <c r="AK132" i="1"/>
  <c r="AM184" i="1"/>
  <c r="H172" i="1"/>
  <c r="H251" i="1"/>
  <c r="AK214" i="1"/>
  <c r="B236" i="3"/>
  <c r="AL225" i="1"/>
  <c r="AM116" i="1"/>
  <c r="AM46" i="1"/>
  <c r="AL128" i="1"/>
  <c r="AL37" i="1"/>
  <c r="AM131" i="1"/>
  <c r="C315" i="3"/>
  <c r="C255" i="3"/>
  <c r="C215" i="3"/>
  <c r="C165" i="3"/>
  <c r="C125" i="3"/>
  <c r="C85" i="3"/>
  <c r="C41" i="3"/>
  <c r="C21" i="3"/>
  <c r="AL116" i="1"/>
  <c r="AK194" i="1"/>
  <c r="AL59" i="1"/>
  <c r="AL264" i="1"/>
  <c r="AK126" i="1"/>
  <c r="AL71" i="1"/>
  <c r="AL131" i="1"/>
  <c r="AK232" i="1"/>
  <c r="AM106" i="1"/>
  <c r="AM191" i="1"/>
  <c r="AK154" i="1"/>
  <c r="AK103" i="1"/>
  <c r="AK146" i="1"/>
  <c r="AK180" i="1"/>
  <c r="AK80" i="1"/>
  <c r="AL229" i="1"/>
  <c r="AM89" i="1"/>
  <c r="AL158" i="1"/>
  <c r="AL107" i="1"/>
  <c r="AM179" i="1"/>
  <c r="AK108" i="1"/>
  <c r="AM207" i="1"/>
  <c r="AK95" i="1"/>
  <c r="B326" i="3"/>
  <c r="B315" i="3"/>
  <c r="B305" i="3"/>
  <c r="B295" i="3"/>
  <c r="B285" i="3"/>
  <c r="B275" i="3"/>
  <c r="B265" i="3"/>
  <c r="B255" i="3"/>
  <c r="B245" i="3"/>
  <c r="B235" i="3"/>
  <c r="B225" i="3"/>
  <c r="B215" i="3"/>
  <c r="B205" i="3"/>
  <c r="B195" i="3"/>
  <c r="B185" i="3"/>
  <c r="B175" i="3"/>
  <c r="B165" i="3"/>
  <c r="B155" i="3"/>
  <c r="B145" i="3"/>
  <c r="B135" i="3"/>
  <c r="B125" i="3"/>
  <c r="B115" i="3"/>
  <c r="B105" i="3"/>
  <c r="B95" i="3"/>
  <c r="B85" i="3"/>
  <c r="B75" i="3"/>
  <c r="B65" i="3"/>
  <c r="B55" i="3"/>
  <c r="B41" i="3"/>
  <c r="B31" i="3"/>
  <c r="B21" i="3"/>
  <c r="B11" i="3"/>
  <c r="AM219" i="1"/>
  <c r="AM99" i="1"/>
  <c r="AK46" i="1"/>
  <c r="AL242" i="1"/>
  <c r="AL68" i="1"/>
  <c r="AM73" i="1"/>
  <c r="AM217" i="1"/>
  <c r="AK50" i="1"/>
  <c r="AK131" i="1"/>
  <c r="AM232" i="1"/>
  <c r="AK28" i="1"/>
  <c r="AL9" i="1"/>
  <c r="AL101" i="1"/>
  <c r="AH83" i="2"/>
  <c r="AG83" i="2"/>
  <c r="AF83" i="2"/>
  <c r="O83" i="2" s="1"/>
  <c r="N130" i="2"/>
  <c r="N173" i="2"/>
  <c r="AG235" i="2"/>
  <c r="AH235" i="2"/>
  <c r="AF235" i="2"/>
  <c r="O235" i="2" s="1"/>
  <c r="N235" i="2"/>
  <c r="AK123" i="1"/>
  <c r="AK181" i="1"/>
  <c r="AK149" i="1"/>
  <c r="AK142" i="1"/>
  <c r="AM9" i="1"/>
  <c r="AM175" i="1"/>
  <c r="AG58" i="2"/>
  <c r="AH58" i="2"/>
  <c r="AF58" i="2"/>
  <c r="AH130" i="2"/>
  <c r="AG130" i="2"/>
  <c r="O130" i="2" s="1"/>
  <c r="AF130" i="2"/>
  <c r="AF248" i="2"/>
  <c r="AG248" i="2"/>
  <c r="O248" i="2" s="1"/>
  <c r="AH248" i="2"/>
  <c r="AG62" i="2"/>
  <c r="O62" i="2" s="1"/>
  <c r="AF62" i="2"/>
  <c r="AH62" i="2"/>
  <c r="N184" i="2"/>
  <c r="N246" i="2"/>
  <c r="C298" i="3"/>
  <c r="AK266" i="1"/>
  <c r="AK72" i="1"/>
  <c r="AL118" i="1"/>
  <c r="H214" i="1"/>
  <c r="H10" i="1"/>
  <c r="H41" i="1"/>
  <c r="H111" i="1"/>
  <c r="H149" i="1"/>
  <c r="H88" i="1"/>
  <c r="H240" i="1"/>
  <c r="H31" i="1"/>
  <c r="B268" i="3"/>
  <c r="B208" i="3"/>
  <c r="B118" i="3"/>
  <c r="B4" i="3"/>
  <c r="AK115" i="1"/>
  <c r="AL138" i="1"/>
  <c r="AK118" i="1"/>
  <c r="AH99" i="2"/>
  <c r="AG99" i="2"/>
  <c r="O99" i="2" s="1"/>
  <c r="AF99" i="2"/>
  <c r="AH251" i="2"/>
  <c r="AG251" i="2"/>
  <c r="AF251" i="2"/>
  <c r="AF238" i="2"/>
  <c r="O238" i="2" s="1"/>
  <c r="AH238" i="2"/>
  <c r="AG238" i="2"/>
  <c r="AG121" i="2"/>
  <c r="AH121" i="2"/>
  <c r="AF121" i="2"/>
  <c r="O121" i="2" s="1"/>
  <c r="AG195" i="2"/>
  <c r="O195" i="2" s="1"/>
  <c r="AH195" i="2"/>
  <c r="AF195" i="2"/>
  <c r="AG231" i="2"/>
  <c r="AH231" i="2"/>
  <c r="AF231" i="2"/>
  <c r="N195" i="2"/>
  <c r="C277" i="3"/>
  <c r="B307" i="3"/>
  <c r="C276" i="3"/>
  <c r="C216" i="3"/>
  <c r="C126" i="3"/>
  <c r="AK105" i="1"/>
  <c r="AM223" i="1"/>
  <c r="AK60" i="1"/>
  <c r="H94" i="1"/>
  <c r="H29" i="1"/>
  <c r="H71" i="1"/>
  <c r="H73" i="1"/>
  <c r="H47" i="1"/>
  <c r="AK239" i="1"/>
  <c r="AL127" i="1"/>
  <c r="AL31" i="1"/>
  <c r="AM128" i="1"/>
  <c r="B316" i="3"/>
  <c r="B266" i="3"/>
  <c r="B216" i="3"/>
  <c r="B196" i="3"/>
  <c r="B156" i="3"/>
  <c r="B126" i="3"/>
  <c r="B96" i="3"/>
  <c r="B56" i="3"/>
  <c r="AK73" i="1"/>
  <c r="AK203" i="1"/>
  <c r="C294" i="3"/>
  <c r="C224" i="3"/>
  <c r="C144" i="3"/>
  <c r="C64" i="3"/>
  <c r="AK23" i="1"/>
  <c r="AK242" i="1"/>
  <c r="AL188" i="1"/>
  <c r="AK68" i="1"/>
  <c r="AL217" i="1"/>
  <c r="AK186" i="1"/>
  <c r="AM108" i="1"/>
  <c r="AM44" i="1"/>
  <c r="AL191" i="1"/>
  <c r="AL160" i="1"/>
  <c r="AL109" i="1"/>
  <c r="AK262" i="1"/>
  <c r="AK48" i="1"/>
  <c r="AK171" i="1"/>
  <c r="AL246" i="1"/>
  <c r="AK114" i="1"/>
  <c r="AM193" i="1"/>
  <c r="AM93" i="1"/>
  <c r="AK112" i="1"/>
  <c r="AM10" i="1"/>
  <c r="AM170" i="1"/>
  <c r="AL219" i="1"/>
  <c r="AM138" i="1"/>
  <c r="AK87" i="1"/>
  <c r="AM144" i="1"/>
  <c r="AM139" i="1"/>
  <c r="AM88" i="1"/>
  <c r="AM187" i="1"/>
  <c r="AK51" i="1"/>
  <c r="AK134" i="1"/>
  <c r="AK243" i="1"/>
  <c r="AK49" i="1"/>
  <c r="AL150" i="1"/>
  <c r="AK70" i="1"/>
  <c r="O17" i="2"/>
  <c r="N17" i="2"/>
  <c r="AF78" i="2"/>
  <c r="O78" i="2" s="1"/>
  <c r="AH78" i="2"/>
  <c r="AG78" i="2"/>
  <c r="AF192" i="2"/>
  <c r="AG192" i="2"/>
  <c r="O192" i="2" s="1"/>
  <c r="AH192" i="2"/>
  <c r="AH36" i="2"/>
  <c r="AF36" i="2"/>
  <c r="AG36" i="2"/>
  <c r="AH68" i="2"/>
  <c r="AF68" i="2"/>
  <c r="O68" i="2" s="1"/>
  <c r="AG68" i="2"/>
  <c r="AF117" i="2"/>
  <c r="O117" i="2" s="1"/>
  <c r="AG117" i="2"/>
  <c r="AH117" i="2"/>
  <c r="AH174" i="2"/>
  <c r="AG174" i="2"/>
  <c r="AF174" i="2"/>
  <c r="AH32" i="2"/>
  <c r="AF32" i="2"/>
  <c r="AG32" i="2"/>
  <c r="O32" i="2" s="1"/>
  <c r="AF232" i="2"/>
  <c r="AG232" i="2"/>
  <c r="AH232" i="2"/>
  <c r="AM237" i="1"/>
  <c r="N74" i="1"/>
  <c r="AK227" i="1"/>
  <c r="AK120" i="1"/>
  <c r="AK177" i="1"/>
  <c r="AM86" i="1"/>
  <c r="N40" i="1"/>
  <c r="AL144" i="1"/>
  <c r="AM143" i="1"/>
  <c r="N124" i="2"/>
  <c r="N38" i="2"/>
  <c r="N110" i="2"/>
  <c r="N108" i="2"/>
  <c r="O108" i="2"/>
  <c r="AH207" i="2"/>
  <c r="AF207" i="2"/>
  <c r="AG207" i="2"/>
  <c r="O207" i="2" s="1"/>
  <c r="AH215" i="2"/>
  <c r="AG215" i="2"/>
  <c r="AF215" i="2"/>
  <c r="O215" i="2" s="1"/>
  <c r="AF122" i="2"/>
  <c r="O122" i="2" s="1"/>
  <c r="AG122" i="2"/>
  <c r="AH122" i="2"/>
  <c r="AF212" i="2"/>
  <c r="AG212" i="2"/>
  <c r="AH212" i="2"/>
  <c r="C318" i="3"/>
  <c r="C268" i="3"/>
  <c r="C228" i="3"/>
  <c r="C198" i="3"/>
  <c r="C148" i="3"/>
  <c r="C98" i="3"/>
  <c r="C88" i="3"/>
  <c r="C44" i="3"/>
  <c r="C34" i="3"/>
  <c r="AM117" i="1"/>
  <c r="AL139" i="1"/>
  <c r="AK144" i="1"/>
  <c r="AL190" i="1"/>
  <c r="AK79" i="1"/>
  <c r="H212" i="1"/>
  <c r="H113" i="1"/>
  <c r="AL110" i="1"/>
  <c r="H218" i="1"/>
  <c r="B238" i="3"/>
  <c r="AM266" i="1"/>
  <c r="AM119" i="1"/>
  <c r="N46" i="2"/>
  <c r="AF34" i="2"/>
  <c r="AH34" i="2"/>
  <c r="AG34" i="2"/>
  <c r="AH19" i="2"/>
  <c r="AG19" i="2"/>
  <c r="AF19" i="2"/>
  <c r="AF16" i="2"/>
  <c r="AH16" i="2"/>
  <c r="AG16" i="2"/>
  <c r="O16" i="2" s="1"/>
  <c r="N78" i="2"/>
  <c r="AH246" i="2"/>
  <c r="AF246" i="2"/>
  <c r="AG246" i="2"/>
  <c r="O246" i="2" s="1"/>
  <c r="AG103" i="2"/>
  <c r="AH103" i="2"/>
  <c r="AF103" i="2"/>
  <c r="O103" i="2" s="1"/>
  <c r="C297" i="3"/>
  <c r="C227" i="3"/>
  <c r="C137" i="3"/>
  <c r="B287" i="3"/>
  <c r="B197" i="3"/>
  <c r="B43" i="3"/>
  <c r="C327" i="3"/>
  <c r="AM225" i="1"/>
  <c r="AM97" i="1"/>
  <c r="H194" i="1"/>
  <c r="AM84" i="1"/>
  <c r="AL42" i="1"/>
  <c r="B327" i="3"/>
  <c r="B276" i="3"/>
  <c r="B246" i="3"/>
  <c r="B206" i="3"/>
  <c r="B176" i="3"/>
  <c r="B146" i="3"/>
  <c r="B116" i="3"/>
  <c r="B86" i="3"/>
  <c r="B66" i="3"/>
  <c r="B42" i="3"/>
  <c r="B32" i="3"/>
  <c r="B22" i="3"/>
  <c r="B12" i="3"/>
  <c r="AM159" i="1"/>
  <c r="AL194" i="1"/>
  <c r="AL223" i="1"/>
  <c r="AM132" i="1"/>
  <c r="AK106" i="1"/>
  <c r="C326" i="3"/>
  <c r="C285" i="3"/>
  <c r="C235" i="3"/>
  <c r="C185" i="3"/>
  <c r="C145" i="3"/>
  <c r="C95" i="3"/>
  <c r="C31" i="3"/>
  <c r="AL46" i="1"/>
  <c r="C325" i="3"/>
  <c r="C264" i="3"/>
  <c r="C214" i="3"/>
  <c r="C164" i="3"/>
  <c r="C94" i="3"/>
  <c r="B274" i="3"/>
  <c r="B244" i="3"/>
  <c r="B204" i="3"/>
  <c r="B174" i="3"/>
  <c r="B144" i="3"/>
  <c r="B124" i="3"/>
  <c r="B94" i="3"/>
  <c r="B74" i="3"/>
  <c r="B54" i="3"/>
  <c r="B30" i="3"/>
  <c r="B20" i="3"/>
  <c r="AL207" i="1"/>
  <c r="AL16" i="1"/>
  <c r="AK188" i="1"/>
  <c r="AM258" i="1"/>
  <c r="AL180" i="1"/>
  <c r="AL44" i="1"/>
  <c r="AL263" i="1"/>
  <c r="AK185" i="1"/>
  <c r="AL154" i="1"/>
  <c r="AM109" i="1"/>
  <c r="AK189" i="1"/>
  <c r="AL181" i="1"/>
  <c r="AL196" i="1"/>
  <c r="AH139" i="2"/>
  <c r="AG139" i="2"/>
  <c r="O139" i="2" s="1"/>
  <c r="AF139" i="2"/>
  <c r="AH240" i="2"/>
  <c r="AG240" i="2"/>
  <c r="O240" i="2" s="1"/>
  <c r="AF240" i="2"/>
  <c r="N128" i="2"/>
  <c r="N186" i="2"/>
  <c r="O186" i="2"/>
  <c r="N147" i="2"/>
  <c r="AH193" i="2"/>
  <c r="AG193" i="2"/>
  <c r="O193" i="2" s="1"/>
  <c r="AF193" i="2"/>
  <c r="AM69" i="1"/>
  <c r="AM152" i="1"/>
  <c r="AL41" i="1"/>
  <c r="AF119" i="2"/>
  <c r="O119" i="2" s="1"/>
  <c r="AH119" i="2"/>
  <c r="AG119" i="2"/>
  <c r="AK63" i="1"/>
  <c r="AK152" i="1"/>
  <c r="AK119" i="1"/>
  <c r="AK41" i="1"/>
  <c r="AL64" i="1"/>
  <c r="H83" i="1"/>
  <c r="H202" i="1"/>
  <c r="AM65" i="1"/>
  <c r="B298" i="3"/>
  <c r="B248" i="3"/>
  <c r="B198" i="3"/>
  <c r="B128" i="3"/>
  <c r="B14" i="3"/>
  <c r="AM111" i="1"/>
  <c r="AL244" i="1"/>
  <c r="N101" i="2"/>
  <c r="N88" i="2"/>
  <c r="AG197" i="2"/>
  <c r="O197" i="2" s="1"/>
  <c r="AF197" i="2"/>
  <c r="AH197" i="2"/>
  <c r="N266" i="2"/>
  <c r="AH72" i="2"/>
  <c r="AG72" i="2"/>
  <c r="O72" i="2" s="1"/>
  <c r="AF72" i="2"/>
  <c r="O106" i="2"/>
  <c r="N106" i="2"/>
  <c r="AF20" i="2"/>
  <c r="AH20" i="2"/>
  <c r="AG20" i="2"/>
  <c r="C317" i="3"/>
  <c r="C247" i="3"/>
  <c r="C197" i="3"/>
  <c r="C157" i="3"/>
  <c r="C107" i="3"/>
  <c r="C77" i="3"/>
  <c r="C13" i="3"/>
  <c r="B297" i="3"/>
  <c r="B247" i="3"/>
  <c r="B217" i="3"/>
  <c r="B177" i="3"/>
  <c r="B157" i="3"/>
  <c r="B127" i="3"/>
  <c r="B97" i="3"/>
  <c r="B57" i="3"/>
  <c r="B13" i="3"/>
  <c r="C286" i="3"/>
  <c r="C156" i="3"/>
  <c r="AL106" i="1"/>
  <c r="H266" i="1"/>
  <c r="AL221" i="1"/>
  <c r="AL227" i="1"/>
  <c r="B296" i="3"/>
  <c r="B136" i="3"/>
  <c r="AL209" i="1"/>
  <c r="C295" i="3"/>
  <c r="C245" i="3"/>
  <c r="C205" i="3"/>
  <c r="C155" i="3"/>
  <c r="C115" i="3"/>
  <c r="C55" i="3"/>
  <c r="AM201" i="1"/>
  <c r="C314" i="3"/>
  <c r="C274" i="3"/>
  <c r="C234" i="3"/>
  <c r="C204" i="3"/>
  <c r="C174" i="3"/>
  <c r="C134" i="3"/>
  <c r="C104" i="3"/>
  <c r="C84" i="3"/>
  <c r="C54" i="3"/>
  <c r="C30" i="3"/>
  <c r="C10" i="3"/>
  <c r="B304" i="3"/>
  <c r="B234" i="3"/>
  <c r="B114" i="3"/>
  <c r="C324" i="3"/>
  <c r="C303" i="3"/>
  <c r="C273" i="3"/>
  <c r="C243" i="3"/>
  <c r="C223" i="3"/>
  <c r="C203" i="3"/>
  <c r="C183" i="3"/>
  <c r="C163" i="3"/>
  <c r="C133" i="3"/>
  <c r="C103" i="3"/>
  <c r="C49" i="3"/>
  <c r="AL201" i="1"/>
  <c r="AM87" i="1"/>
  <c r="AL56" i="1"/>
  <c r="AK199" i="1"/>
  <c r="AK258" i="1"/>
  <c r="AM180" i="1"/>
  <c r="AK263" i="1"/>
  <c r="AM185" i="1"/>
  <c r="AM154" i="1"/>
  <c r="AK109" i="1"/>
  <c r="L64" i="1"/>
  <c r="AM161" i="1"/>
  <c r="AL74" i="1"/>
  <c r="AK83" i="1"/>
  <c r="AL69" i="1"/>
  <c r="AL228" i="1"/>
  <c r="AF199" i="2"/>
  <c r="AH199" i="2"/>
  <c r="AG199" i="2"/>
  <c r="O199" i="2" s="1"/>
  <c r="AH217" i="2"/>
  <c r="AF217" i="2"/>
  <c r="AG217" i="2"/>
  <c r="O217" i="2" s="1"/>
  <c r="N254" i="2"/>
  <c r="N43" i="2"/>
  <c r="AK241" i="1"/>
  <c r="AL124" i="1"/>
  <c r="AK16" i="1"/>
  <c r="AK222" i="1"/>
  <c r="AM41" i="1"/>
  <c r="AF230" i="2"/>
  <c r="AH230" i="2"/>
  <c r="AG230" i="2"/>
  <c r="O230" i="2" s="1"/>
  <c r="AH179" i="2"/>
  <c r="AF179" i="2"/>
  <c r="AG179" i="2"/>
  <c r="O179" i="2" s="1"/>
  <c r="AH44" i="2"/>
  <c r="AF44" i="2"/>
  <c r="AG44" i="2"/>
  <c r="O44" i="2" s="1"/>
  <c r="AH161" i="2"/>
  <c r="AF161" i="2"/>
  <c r="AG161" i="2"/>
  <c r="O161" i="2" s="1"/>
  <c r="AF146" i="2"/>
  <c r="AG146" i="2"/>
  <c r="O146" i="2" s="1"/>
  <c r="AH146" i="2"/>
  <c r="AH11" i="2"/>
  <c r="AF11" i="2"/>
  <c r="O11" i="2" s="1"/>
  <c r="AG11" i="2"/>
  <c r="AH29" i="2"/>
  <c r="AF29" i="2"/>
  <c r="AG29" i="2"/>
  <c r="O29" i="2" s="1"/>
  <c r="AH40" i="2"/>
  <c r="AG40" i="2"/>
  <c r="O40" i="2" s="1"/>
  <c r="AF40" i="2"/>
  <c r="C278" i="3"/>
  <c r="C178" i="3"/>
  <c r="C14" i="3"/>
  <c r="AK231" i="1"/>
  <c r="AM216" i="1"/>
  <c r="AK190" i="1"/>
  <c r="AG228" i="2"/>
  <c r="AF228" i="2"/>
  <c r="AH228" i="2"/>
  <c r="AF220" i="2"/>
  <c r="AH220" i="2"/>
  <c r="AG220" i="2"/>
  <c r="O220" i="2" s="1"/>
  <c r="AH169" i="2"/>
  <c r="AG169" i="2"/>
  <c r="O169" i="2" s="1"/>
  <c r="AF169" i="2"/>
  <c r="AH24" i="2"/>
  <c r="AF24" i="2"/>
  <c r="AG24" i="2"/>
  <c r="O24" i="2" s="1"/>
  <c r="AG8" i="2"/>
  <c r="AH8" i="2"/>
  <c r="AF8" i="2"/>
  <c r="O8" i="2" s="1"/>
  <c r="N116" i="2"/>
  <c r="N65" i="2"/>
  <c r="N227" i="2"/>
  <c r="AH172" i="2"/>
  <c r="AG172" i="2"/>
  <c r="O172" i="2" s="1"/>
  <c r="AF172" i="2"/>
  <c r="C307" i="3"/>
  <c r="C257" i="3"/>
  <c r="C217" i="3"/>
  <c r="C177" i="3"/>
  <c r="C127" i="3"/>
  <c r="C87" i="3"/>
  <c r="C67" i="3"/>
  <c r="C33" i="3"/>
  <c r="C23" i="3"/>
  <c r="B317" i="3"/>
  <c r="B267" i="3"/>
  <c r="B227" i="3"/>
  <c r="B187" i="3"/>
  <c r="B147" i="3"/>
  <c r="B117" i="3"/>
  <c r="B77" i="3"/>
  <c r="B23" i="3"/>
  <c r="C316" i="3"/>
  <c r="C266" i="3"/>
  <c r="C236" i="3"/>
  <c r="C206" i="3"/>
  <c r="C176" i="3"/>
  <c r="C146" i="3"/>
  <c r="C116" i="3"/>
  <c r="C86" i="3"/>
  <c r="C66" i="3"/>
  <c r="C42" i="3"/>
  <c r="C32" i="3"/>
  <c r="C12" i="3"/>
  <c r="AK62" i="1"/>
  <c r="AK137" i="1"/>
  <c r="AL36" i="1"/>
  <c r="H57" i="1"/>
  <c r="AM186" i="1"/>
  <c r="AL224" i="1"/>
  <c r="B306" i="3"/>
  <c r="B256" i="3"/>
  <c r="B186" i="3"/>
  <c r="B106" i="3"/>
  <c r="AK166" i="1"/>
  <c r="C305" i="3"/>
  <c r="C265" i="3"/>
  <c r="C225" i="3"/>
  <c r="C175" i="3"/>
  <c r="C135" i="3"/>
  <c r="C105" i="3"/>
  <c r="C65" i="3"/>
  <c r="C11" i="3"/>
  <c r="AL159" i="1"/>
  <c r="AK223" i="1"/>
  <c r="C304" i="3"/>
  <c r="C254" i="3"/>
  <c r="C184" i="3"/>
  <c r="C124" i="3"/>
  <c r="C40" i="3"/>
  <c r="B314" i="3"/>
  <c r="B284" i="3"/>
  <c r="B254" i="3"/>
  <c r="B214" i="3"/>
  <c r="B164" i="3"/>
  <c r="B10" i="3"/>
  <c r="C263" i="3"/>
  <c r="B313" i="3"/>
  <c r="B293" i="3"/>
  <c r="B273" i="3"/>
  <c r="B253" i="3"/>
  <c r="B233" i="3"/>
  <c r="B213" i="3"/>
  <c r="B203" i="3"/>
  <c r="B183" i="3"/>
  <c r="B163" i="3"/>
  <c r="B143" i="3"/>
  <c r="B123" i="3"/>
  <c r="B103" i="3"/>
  <c r="B93" i="3"/>
  <c r="B73" i="3"/>
  <c r="B63" i="3"/>
  <c r="B49" i="3"/>
  <c r="B39" i="3"/>
  <c r="B19" i="3"/>
  <c r="B9" i="3"/>
  <c r="AK201" i="1"/>
  <c r="AK56" i="1"/>
  <c r="AM252" i="1"/>
  <c r="AK174" i="1"/>
  <c r="AM96" i="1"/>
  <c r="AM257" i="1"/>
  <c r="AL179" i="1"/>
  <c r="AM31" i="1"/>
  <c r="AM220" i="1"/>
  <c r="AM51" i="1"/>
  <c r="AK259" i="1"/>
  <c r="AL262" i="1"/>
  <c r="N229" i="2"/>
  <c r="N219" i="2"/>
  <c r="AH13" i="2"/>
  <c r="AF13" i="2"/>
  <c r="O13" i="2" s="1"/>
  <c r="AG13" i="2"/>
  <c r="N247" i="2"/>
  <c r="O31" i="2"/>
  <c r="N31" i="2"/>
  <c r="AK9" i="1"/>
  <c r="AK113" i="1"/>
  <c r="AM103" i="1"/>
  <c r="AL39" i="1"/>
  <c r="AL34" i="1"/>
  <c r="AM63" i="1"/>
  <c r="AL152" i="1"/>
  <c r="AL119" i="1"/>
  <c r="AM190" i="1"/>
  <c r="N7" i="2"/>
  <c r="AF63" i="2"/>
  <c r="AH63" i="2"/>
  <c r="AG63" i="2"/>
  <c r="O63" i="2" s="1"/>
  <c r="N163" i="2"/>
  <c r="AG107" i="2"/>
  <c r="AH107" i="2"/>
  <c r="AF107" i="2"/>
  <c r="O107" i="2" s="1"/>
  <c r="AG164" i="2"/>
  <c r="O164" i="2" s="1"/>
  <c r="AF164" i="2"/>
  <c r="AH164" i="2"/>
  <c r="N28" i="2"/>
  <c r="C288" i="3"/>
  <c r="C238" i="3"/>
  <c r="C188" i="3"/>
  <c r="C118" i="3"/>
  <c r="C58" i="3"/>
  <c r="AL86" i="1"/>
  <c r="AM222" i="1"/>
  <c r="AL143" i="1"/>
  <c r="H114" i="1"/>
  <c r="AM236" i="1"/>
  <c r="H187" i="1"/>
  <c r="H11" i="1"/>
  <c r="C3" i="3"/>
  <c r="B278" i="3"/>
  <c r="B228" i="3"/>
  <c r="B158" i="3"/>
  <c r="B68" i="3"/>
  <c r="AK139" i="1"/>
  <c r="AK235" i="1"/>
  <c r="AK45" i="1"/>
  <c r="O189" i="2"/>
  <c r="N189" i="2"/>
  <c r="AF112" i="2"/>
  <c r="AH112" i="2"/>
  <c r="AG112" i="2"/>
  <c r="O112" i="2" s="1"/>
  <c r="N90" i="2"/>
  <c r="AH126" i="2"/>
  <c r="AF126" i="2"/>
  <c r="AG126" i="2"/>
  <c r="O126" i="2" s="1"/>
  <c r="N253" i="2"/>
  <c r="AG244" i="2"/>
  <c r="O244" i="2" s="1"/>
  <c r="AH244" i="2"/>
  <c r="AF244" i="2"/>
  <c r="C328" i="3"/>
  <c r="C267" i="3"/>
  <c r="C207" i="3"/>
  <c r="C147" i="3"/>
  <c r="C43" i="3"/>
  <c r="B328" i="3"/>
  <c r="B277" i="3"/>
  <c r="B237" i="3"/>
  <c r="B207" i="3"/>
  <c r="B167" i="3"/>
  <c r="B137" i="3"/>
  <c r="B107" i="3"/>
  <c r="B87" i="3"/>
  <c r="B67" i="3"/>
  <c r="B33" i="3"/>
  <c r="C296" i="3"/>
  <c r="C256" i="3"/>
  <c r="C226" i="3"/>
  <c r="C196" i="3"/>
  <c r="C166" i="3"/>
  <c r="C136" i="3"/>
  <c r="C106" i="3"/>
  <c r="C76" i="3"/>
  <c r="C56" i="3"/>
  <c r="C22" i="3"/>
  <c r="AM194" i="1"/>
  <c r="AM209" i="1"/>
  <c r="H233" i="1"/>
  <c r="AM113" i="1"/>
  <c r="H162" i="1"/>
  <c r="AK178" i="1"/>
  <c r="AK135" i="1"/>
  <c r="B286" i="3"/>
  <c r="B226" i="3"/>
  <c r="B166" i="3"/>
  <c r="B76" i="3"/>
  <c r="AL105" i="1"/>
  <c r="AM28" i="1"/>
  <c r="C275" i="3"/>
  <c r="C195" i="3"/>
  <c r="C75" i="3"/>
  <c r="AL248" i="1"/>
  <c r="C284" i="3"/>
  <c r="C244" i="3"/>
  <c r="C194" i="3"/>
  <c r="C154" i="3"/>
  <c r="C114" i="3"/>
  <c r="C74" i="3"/>
  <c r="C20" i="3"/>
  <c r="B325" i="3"/>
  <c r="B294" i="3"/>
  <c r="B264" i="3"/>
  <c r="B224" i="3"/>
  <c r="B194" i="3"/>
  <c r="B184" i="3"/>
  <c r="B154" i="3"/>
  <c r="B134" i="3"/>
  <c r="B104" i="3"/>
  <c r="B84" i="3"/>
  <c r="B64" i="3"/>
  <c r="B40" i="3"/>
  <c r="C313" i="3"/>
  <c r="C293" i="3"/>
  <c r="C283" i="3"/>
  <c r="C253" i="3"/>
  <c r="C233" i="3"/>
  <c r="C213" i="3"/>
  <c r="C193" i="3"/>
  <c r="C173" i="3"/>
  <c r="C153" i="3"/>
  <c r="C143" i="3"/>
  <c r="C123" i="3"/>
  <c r="C113" i="3"/>
  <c r="C93" i="3"/>
  <c r="C83" i="3"/>
  <c r="C73" i="3"/>
  <c r="C63" i="3"/>
  <c r="C39" i="3"/>
  <c r="C29" i="3"/>
  <c r="C19" i="3"/>
  <c r="C9" i="3"/>
  <c r="B324" i="3"/>
  <c r="B303" i="3"/>
  <c r="B283" i="3"/>
  <c r="B263" i="3"/>
  <c r="B243" i="3"/>
  <c r="B223" i="3"/>
  <c r="B193" i="3"/>
  <c r="B173" i="3"/>
  <c r="B153" i="3"/>
  <c r="B133" i="3"/>
  <c r="B113" i="3"/>
  <c r="B83" i="3"/>
  <c r="B29" i="3"/>
  <c r="AL81" i="1"/>
  <c r="AM265" i="1"/>
  <c r="AL193" i="1"/>
  <c r="AL252" i="1"/>
  <c r="AM174" i="1"/>
  <c r="AL96" i="1"/>
  <c r="AL257" i="1"/>
  <c r="AK179" i="1"/>
  <c r="AM18" i="1"/>
  <c r="AK31" i="1"/>
  <c r="AM76" i="1"/>
  <c r="AL51" i="1"/>
  <c r="AM243" i="1"/>
  <c r="AK165" i="1"/>
  <c r="AL35" i="1"/>
  <c r="AK92" i="1"/>
  <c r="AM67" i="1"/>
  <c r="AL206" i="1"/>
  <c r="AM235" i="1"/>
  <c r="AM199" i="1"/>
  <c r="AM157" i="1"/>
  <c r="AK228" i="1"/>
  <c r="AK150" i="1"/>
  <c r="AK20" i="1"/>
  <c r="AK71" i="1"/>
  <c r="AL18" i="1"/>
  <c r="AK202" i="1"/>
  <c r="AK160" i="1"/>
  <c r="AM36" i="1"/>
  <c r="H244" i="1"/>
  <c r="H144" i="1"/>
  <c r="H40" i="1"/>
  <c r="H143" i="1"/>
  <c r="H262" i="1"/>
  <c r="H72" i="1"/>
  <c r="H161" i="1"/>
  <c r="H207" i="1"/>
  <c r="H12" i="1"/>
  <c r="H135" i="1"/>
  <c r="H173" i="1"/>
  <c r="H62" i="1"/>
  <c r="H171" i="1"/>
  <c r="H147" i="1"/>
  <c r="H236" i="1"/>
  <c r="H21" i="1"/>
  <c r="H148" i="1"/>
  <c r="H145" i="1"/>
  <c r="H170" i="1"/>
  <c r="H70" i="1"/>
  <c r="H169" i="1"/>
  <c r="H78" i="1"/>
  <c r="H43" i="1"/>
  <c r="H86" i="1"/>
  <c r="H165" i="1"/>
  <c r="AL243" i="1"/>
  <c r="AL165" i="1"/>
  <c r="AK81" i="1"/>
  <c r="AK35" i="1"/>
  <c r="AM92" i="1"/>
  <c r="AL67" i="1"/>
  <c r="AK206" i="1"/>
  <c r="AM68" i="1"/>
  <c r="AL235" i="1"/>
  <c r="AK157" i="1"/>
  <c r="AM71" i="1"/>
  <c r="AK18" i="1"/>
  <c r="AM238" i="1"/>
  <c r="AM202" i="1"/>
  <c r="AM160" i="1"/>
  <c r="AM118" i="1"/>
  <c r="O231" i="2"/>
  <c r="N231" i="2"/>
  <c r="N131" i="2"/>
  <c r="N27" i="2"/>
  <c r="N120" i="2"/>
  <c r="AH159" i="2"/>
  <c r="AG159" i="2"/>
  <c r="O159" i="2" s="1"/>
  <c r="AF159" i="2"/>
  <c r="N249" i="2"/>
  <c r="N45" i="2"/>
  <c r="AG98" i="2"/>
  <c r="AH98" i="2"/>
  <c r="AF98" i="2"/>
  <c r="O98" i="2" s="1"/>
  <c r="O174" i="2"/>
  <c r="N174" i="2"/>
  <c r="AF113" i="2"/>
  <c r="AG113" i="2"/>
  <c r="O113" i="2" s="1"/>
  <c r="AH113" i="2"/>
  <c r="AG242" i="2"/>
  <c r="O242" i="2" s="1"/>
  <c r="AH242" i="2"/>
  <c r="AF242" i="2"/>
  <c r="AF250" i="2"/>
  <c r="AH250" i="2"/>
  <c r="AG250" i="2"/>
  <c r="O250" i="2" s="1"/>
  <c r="AH150" i="2"/>
  <c r="AG150" i="2"/>
  <c r="O150" i="2" s="1"/>
  <c r="AF150" i="2"/>
  <c r="AG46" i="2"/>
  <c r="O46" i="2" s="1"/>
  <c r="AF46" i="2"/>
  <c r="AH46" i="2"/>
  <c r="AH219" i="2"/>
  <c r="AG219" i="2"/>
  <c r="O219" i="2" s="1"/>
  <c r="AF219" i="2"/>
  <c r="N35" i="2"/>
  <c r="O35" i="2"/>
  <c r="AF88" i="2"/>
  <c r="O88" i="2" s="1"/>
  <c r="AH88" i="2"/>
  <c r="AG88" i="2"/>
  <c r="N148" i="2"/>
  <c r="N84" i="2"/>
  <c r="AF142" i="2"/>
  <c r="AH142" i="2"/>
  <c r="AG142" i="2"/>
  <c r="O142" i="2" s="1"/>
  <c r="AH241" i="2"/>
  <c r="AG241" i="2"/>
  <c r="O241" i="2" s="1"/>
  <c r="AF241" i="2"/>
  <c r="AF227" i="2"/>
  <c r="O227" i="2" s="1"/>
  <c r="AH227" i="2"/>
  <c r="AG227" i="2"/>
  <c r="AH127" i="2"/>
  <c r="AF127" i="2"/>
  <c r="AG127" i="2"/>
  <c r="O127" i="2" s="1"/>
  <c r="AH23" i="2"/>
  <c r="AF23" i="2"/>
  <c r="AG23" i="2"/>
  <c r="O23" i="2" s="1"/>
  <c r="AG166" i="2"/>
  <c r="O166" i="2" s="1"/>
  <c r="AF166" i="2"/>
  <c r="AH166" i="2"/>
  <c r="AH245" i="2"/>
  <c r="AG245" i="2"/>
  <c r="O245" i="2" s="1"/>
  <c r="AF245" i="2"/>
  <c r="AH55" i="2"/>
  <c r="AF55" i="2"/>
  <c r="AG55" i="2"/>
  <c r="O55" i="2" s="1"/>
  <c r="AG194" i="2"/>
  <c r="O194" i="2" s="1"/>
  <c r="AH194" i="2"/>
  <c r="AF194" i="2"/>
  <c r="AF10" i="2"/>
  <c r="O10" i="2" s="1"/>
  <c r="AH10" i="2"/>
  <c r="AG10" i="2"/>
  <c r="AH123" i="2"/>
  <c r="AF123" i="2"/>
  <c r="O123" i="2" s="1"/>
  <c r="AG123" i="2"/>
  <c r="AH202" i="2"/>
  <c r="AF202" i="2"/>
  <c r="AG202" i="2"/>
  <c r="O202" i="2" s="1"/>
  <c r="N92" i="2"/>
  <c r="N57" i="2"/>
  <c r="AG56" i="2"/>
  <c r="O56" i="2" s="1"/>
  <c r="AH56" i="2"/>
  <c r="AF56" i="2"/>
  <c r="O156" i="2"/>
  <c r="N156" i="2"/>
  <c r="AG205" i="2"/>
  <c r="O205" i="2" s="1"/>
  <c r="AF205" i="2"/>
  <c r="AH205" i="2"/>
  <c r="N255" i="2"/>
  <c r="N55" i="2"/>
  <c r="AH94" i="2"/>
  <c r="AF94" i="2"/>
  <c r="O94" i="2" s="1"/>
  <c r="AG94" i="2"/>
  <c r="AH253" i="2"/>
  <c r="AF253" i="2"/>
  <c r="O253" i="2" s="1"/>
  <c r="AG253" i="2"/>
  <c r="N39" i="2"/>
  <c r="N112" i="2"/>
  <c r="AL237" i="1"/>
  <c r="AM195" i="1"/>
  <c r="AK159" i="1"/>
  <c r="AK86" i="1"/>
  <c r="AM56" i="1"/>
  <c r="AL258" i="1"/>
  <c r="AL60" i="1"/>
  <c r="AK143" i="1"/>
  <c r="AK12" i="1"/>
  <c r="AL232" i="1"/>
  <c r="AK196" i="1"/>
  <c r="AK76" i="1"/>
  <c r="AL28" i="1"/>
  <c r="H224" i="1"/>
  <c r="H124" i="1"/>
  <c r="H20" i="1"/>
  <c r="H103" i="1"/>
  <c r="H232" i="1"/>
  <c r="H28" i="1"/>
  <c r="H121" i="1"/>
  <c r="H167" i="1"/>
  <c r="H85" i="1"/>
  <c r="H133" i="1"/>
  <c r="H222" i="1"/>
  <c r="H18" i="1"/>
  <c r="H131" i="1"/>
  <c r="H33" i="1"/>
  <c r="H176" i="1"/>
  <c r="H189" i="1"/>
  <c r="H108" i="1"/>
  <c r="H257" i="1"/>
  <c r="H51" i="1"/>
  <c r="H250" i="1"/>
  <c r="H150" i="1"/>
  <c r="H46" i="1"/>
  <c r="H139" i="1"/>
  <c r="H238" i="1"/>
  <c r="H34" i="1"/>
  <c r="H75" i="1"/>
  <c r="H96" i="1"/>
  <c r="H255" i="1"/>
  <c r="H99" i="1"/>
  <c r="H248" i="1"/>
  <c r="H44" i="1"/>
  <c r="H107" i="1"/>
  <c r="H196" i="1"/>
  <c r="H220" i="1"/>
  <c r="H120" i="1"/>
  <c r="H16" i="1"/>
  <c r="H229" i="1"/>
  <c r="H89" i="1"/>
  <c r="H178" i="1"/>
  <c r="H267" i="1"/>
  <c r="C323" i="3"/>
  <c r="C312" i="3"/>
  <c r="C302" i="3"/>
  <c r="C292" i="3"/>
  <c r="C282" i="3"/>
  <c r="C272" i="3"/>
  <c r="C262" i="3"/>
  <c r="C252" i="3"/>
  <c r="C242" i="3"/>
  <c r="C232" i="3"/>
  <c r="C222" i="3"/>
  <c r="C212" i="3"/>
  <c r="C202" i="3"/>
  <c r="C192" i="3"/>
  <c r="C182" i="3"/>
  <c r="C172" i="3"/>
  <c r="C162" i="3"/>
  <c r="C152" i="3"/>
  <c r="C142" i="3"/>
  <c r="C132" i="3"/>
  <c r="C122" i="3"/>
  <c r="C112" i="3"/>
  <c r="C102" i="3"/>
  <c r="C92" i="3"/>
  <c r="C82" i="3"/>
  <c r="C72" i="3"/>
  <c r="C62" i="3"/>
  <c r="C48" i="3"/>
  <c r="C38" i="3"/>
  <c r="C28" i="3"/>
  <c r="C18" i="3"/>
  <c r="C8" i="3"/>
  <c r="AK225" i="1"/>
  <c r="AM183" i="1"/>
  <c r="AK141" i="1"/>
  <c r="AM105" i="1"/>
  <c r="AM16" i="1"/>
  <c r="AL266" i="1"/>
  <c r="AL73" i="1"/>
  <c r="AK44" i="1"/>
  <c r="AK209" i="1"/>
  <c r="AK74" i="1"/>
  <c r="N220" i="2"/>
  <c r="N6" i="2"/>
  <c r="O6" i="2"/>
  <c r="AG59" i="2"/>
  <c r="O59" i="2" s="1"/>
  <c r="AF59" i="2"/>
  <c r="AH59" i="2"/>
  <c r="N149" i="2"/>
  <c r="O149" i="2"/>
  <c r="AF188" i="2"/>
  <c r="AG188" i="2"/>
  <c r="O188" i="2" s="1"/>
  <c r="AH188" i="2"/>
  <c r="N58" i="2"/>
  <c r="O58" i="2"/>
  <c r="N10" i="2"/>
  <c r="AG38" i="2"/>
  <c r="O38" i="2" s="1"/>
  <c r="AH38" i="2"/>
  <c r="AF38" i="2"/>
  <c r="AH151" i="2"/>
  <c r="AG151" i="2"/>
  <c r="O151" i="2" s="1"/>
  <c r="AF151" i="2"/>
  <c r="AH200" i="2"/>
  <c r="AG200" i="2"/>
  <c r="O200" i="2" s="1"/>
  <c r="AF200" i="2"/>
  <c r="AF100" i="2"/>
  <c r="O100" i="2" s="1"/>
  <c r="AH100" i="2"/>
  <c r="AG100" i="2"/>
  <c r="O260" i="2"/>
  <c r="N260" i="2"/>
  <c r="N60" i="2"/>
  <c r="O60" i="2"/>
  <c r="AH129" i="2"/>
  <c r="AF129" i="2"/>
  <c r="AG129" i="2"/>
  <c r="O129" i="2" s="1"/>
  <c r="N139" i="2"/>
  <c r="AF198" i="2"/>
  <c r="AG198" i="2"/>
  <c r="O198" i="2" s="1"/>
  <c r="AH198" i="2"/>
  <c r="AG143" i="2"/>
  <c r="O143" i="2" s="1"/>
  <c r="AH143" i="2"/>
  <c r="AF143" i="2"/>
  <c r="AH47" i="2"/>
  <c r="AG47" i="2"/>
  <c r="O47" i="2" s="1"/>
  <c r="AF47" i="2"/>
  <c r="AH177" i="2"/>
  <c r="AF177" i="2"/>
  <c r="AG177" i="2"/>
  <c r="O177" i="2" s="1"/>
  <c r="AG77" i="2"/>
  <c r="AH77" i="2"/>
  <c r="AF77" i="2"/>
  <c r="O77" i="2" s="1"/>
  <c r="AH226" i="2"/>
  <c r="AG226" i="2"/>
  <c r="O226" i="2" s="1"/>
  <c r="AF226" i="2"/>
  <c r="AF86" i="2"/>
  <c r="O86" i="2" s="1"/>
  <c r="AH86" i="2"/>
  <c r="AG86" i="2"/>
  <c r="AG155" i="2"/>
  <c r="O155" i="2" s="1"/>
  <c r="AF155" i="2"/>
  <c r="AH155" i="2"/>
  <c r="N225" i="2"/>
  <c r="O225" i="2"/>
  <c r="AF104" i="2"/>
  <c r="AG104" i="2"/>
  <c r="O104" i="2" s="1"/>
  <c r="AH104" i="2"/>
  <c r="N64" i="2"/>
  <c r="O64" i="2"/>
  <c r="O153" i="2"/>
  <c r="N153" i="2"/>
  <c r="N232" i="2"/>
  <c r="O232" i="2"/>
  <c r="AG181" i="2"/>
  <c r="O181" i="2" s="1"/>
  <c r="AF181" i="2"/>
  <c r="AH181" i="2"/>
  <c r="N207" i="2"/>
  <c r="AH176" i="2"/>
  <c r="AG176" i="2"/>
  <c r="O176" i="2" s="1"/>
  <c r="AF176" i="2"/>
  <c r="N216" i="2"/>
  <c r="AF105" i="2"/>
  <c r="AG105" i="2"/>
  <c r="O105" i="2" s="1"/>
  <c r="AH105" i="2"/>
  <c r="N155" i="2"/>
  <c r="AF204" i="2"/>
  <c r="AG204" i="2"/>
  <c r="O204" i="2" s="1"/>
  <c r="AH204" i="2"/>
  <c r="AH92" i="2"/>
  <c r="AF92" i="2"/>
  <c r="O92" i="2" s="1"/>
  <c r="AG92" i="2"/>
  <c r="AF171" i="2"/>
  <c r="AG171" i="2"/>
  <c r="O171" i="2" s="1"/>
  <c r="AH171" i="2"/>
  <c r="AL89" i="1"/>
  <c r="AK246" i="1"/>
  <c r="AM38" i="1"/>
  <c r="AK107" i="1"/>
  <c r="AM203" i="1"/>
  <c r="N25" i="1"/>
  <c r="AM74" i="1"/>
  <c r="AK220" i="1"/>
  <c r="AL136" i="1"/>
  <c r="AK21" i="1"/>
  <c r="AK25" i="1"/>
  <c r="H184" i="1"/>
  <c r="H84" i="1"/>
  <c r="H223" i="1"/>
  <c r="H9" i="1"/>
  <c r="H152" i="1"/>
  <c r="H261" i="1"/>
  <c r="H61" i="1"/>
  <c r="H13" i="1"/>
  <c r="H206" i="1"/>
  <c r="H263" i="1"/>
  <c r="H63" i="1"/>
  <c r="H142" i="1"/>
  <c r="H241" i="1"/>
  <c r="H27" i="1"/>
  <c r="H66" i="1"/>
  <c r="H195" i="1"/>
  <c r="H79" i="1"/>
  <c r="H228" i="1"/>
  <c r="H24" i="1"/>
  <c r="H67" i="1"/>
  <c r="H156" i="1"/>
  <c r="H235" i="1"/>
  <c r="H210" i="1"/>
  <c r="H110" i="1"/>
  <c r="H219" i="1"/>
  <c r="H69" i="1"/>
  <c r="H158" i="1"/>
  <c r="H197" i="1"/>
  <c r="H246" i="1"/>
  <c r="C322" i="3"/>
  <c r="C311" i="3"/>
  <c r="C301" i="3"/>
  <c r="C291" i="3"/>
  <c r="C281" i="3"/>
  <c r="C271" i="3"/>
  <c r="C261" i="3"/>
  <c r="C251" i="3"/>
  <c r="C241" i="3"/>
  <c r="C231" i="3"/>
  <c r="C221" i="3"/>
  <c r="C211" i="3"/>
  <c r="C201" i="3"/>
  <c r="C191" i="3"/>
  <c r="C181" i="3"/>
  <c r="C171" i="3"/>
  <c r="C161" i="3"/>
  <c r="C151" i="3"/>
  <c r="C141" i="3"/>
  <c r="C131" i="3"/>
  <c r="C121" i="3"/>
  <c r="C111" i="3"/>
  <c r="C101" i="3"/>
  <c r="C91" i="3"/>
  <c r="C81" i="3"/>
  <c r="C71" i="3"/>
  <c r="C61" i="3"/>
  <c r="C47" i="3"/>
  <c r="C37" i="3"/>
  <c r="C27" i="3"/>
  <c r="C17" i="3"/>
  <c r="C7" i="3"/>
  <c r="AM141" i="1"/>
  <c r="AL99" i="1"/>
  <c r="AK57" i="1"/>
  <c r="AM104" i="1"/>
  <c r="AL260" i="1"/>
  <c r="AK30" i="1"/>
  <c r="AM94" i="1"/>
  <c r="AL21" i="1"/>
  <c r="AL25" i="1"/>
  <c r="N71" i="2"/>
  <c r="N200" i="2"/>
  <c r="AH259" i="2"/>
  <c r="AF259" i="2"/>
  <c r="O259" i="2" s="1"/>
  <c r="AG259" i="2"/>
  <c r="AG45" i="2"/>
  <c r="O45" i="2" s="1"/>
  <c r="AH45" i="2"/>
  <c r="AF45" i="2"/>
  <c r="AG168" i="2"/>
  <c r="O168" i="2" s="1"/>
  <c r="AF168" i="2"/>
  <c r="AH168" i="2"/>
  <c r="O34" i="2"/>
  <c r="N34" i="2"/>
  <c r="AH243" i="2"/>
  <c r="AG243" i="2"/>
  <c r="O243" i="2" s="1"/>
  <c r="AF243" i="2"/>
  <c r="AF111" i="2"/>
  <c r="AH111" i="2"/>
  <c r="AG111" i="2"/>
  <c r="O111" i="2" s="1"/>
  <c r="AH190" i="2"/>
  <c r="AG190" i="2"/>
  <c r="O190" i="2" s="1"/>
  <c r="AF190" i="2"/>
  <c r="AG90" i="2"/>
  <c r="AH90" i="2"/>
  <c r="AF90" i="2"/>
  <c r="O90" i="2" s="1"/>
  <c r="N240" i="2"/>
  <c r="O36" i="2"/>
  <c r="N36" i="2"/>
  <c r="AH109" i="2"/>
  <c r="AG109" i="2"/>
  <c r="AF109" i="2"/>
  <c r="O109" i="2" s="1"/>
  <c r="N119" i="2"/>
  <c r="AF178" i="2"/>
  <c r="AG178" i="2"/>
  <c r="O178" i="2" s="1"/>
  <c r="AH178" i="2"/>
  <c r="N228" i="2"/>
  <c r="O228" i="2"/>
  <c r="N244" i="2"/>
  <c r="AG93" i="2"/>
  <c r="O93" i="2" s="1"/>
  <c r="AH93" i="2"/>
  <c r="AF93" i="2"/>
  <c r="N29" i="2"/>
  <c r="AH7" i="2"/>
  <c r="AG7" i="2"/>
  <c r="AF7" i="2"/>
  <c r="O7" i="2" s="1"/>
  <c r="AH167" i="2"/>
  <c r="AG167" i="2"/>
  <c r="O167" i="2" s="1"/>
  <c r="AF167" i="2"/>
  <c r="AH67" i="2"/>
  <c r="AF67" i="2"/>
  <c r="AG67" i="2"/>
  <c r="O67" i="2" s="1"/>
  <c r="AH216" i="2"/>
  <c r="AF216" i="2"/>
  <c r="AG216" i="2"/>
  <c r="O216" i="2" s="1"/>
  <c r="AH66" i="2"/>
  <c r="AG66" i="2"/>
  <c r="O66" i="2" s="1"/>
  <c r="AF66" i="2"/>
  <c r="N56" i="2"/>
  <c r="AH135" i="2"/>
  <c r="AF135" i="2"/>
  <c r="AG135" i="2"/>
  <c r="O135" i="2" s="1"/>
  <c r="N205" i="2"/>
  <c r="AH84" i="2"/>
  <c r="AG84" i="2"/>
  <c r="AF84" i="2"/>
  <c r="O84" i="2" s="1"/>
  <c r="N20" i="2"/>
  <c r="O20" i="2"/>
  <c r="N113" i="2"/>
  <c r="AH141" i="2"/>
  <c r="AG141" i="2"/>
  <c r="O141" i="2" s="1"/>
  <c r="AF141" i="2"/>
  <c r="AH136" i="2"/>
  <c r="AF136" i="2"/>
  <c r="AG136" i="2"/>
  <c r="O136" i="2" s="1"/>
  <c r="N206" i="2"/>
  <c r="N42" i="2"/>
  <c r="AH85" i="2"/>
  <c r="AF85" i="2"/>
  <c r="AG85" i="2"/>
  <c r="O85" i="2" s="1"/>
  <c r="AG184" i="2"/>
  <c r="O184" i="2" s="1"/>
  <c r="AF184" i="2"/>
  <c r="AH184" i="2"/>
  <c r="AG48" i="2"/>
  <c r="O48" i="2" s="1"/>
  <c r="AH48" i="2"/>
  <c r="AF48" i="2"/>
  <c r="AF131" i="2"/>
  <c r="AG131" i="2"/>
  <c r="O131" i="2" s="1"/>
  <c r="AH131" i="2"/>
  <c r="AL177" i="1"/>
  <c r="AL10" i="1"/>
  <c r="AM39" i="1"/>
  <c r="AK89" i="1"/>
  <c r="AK38" i="1"/>
  <c r="AL40" i="1"/>
  <c r="AM25" i="1"/>
  <c r="H203" i="1"/>
  <c r="H221" i="1"/>
  <c r="H37" i="1"/>
  <c r="H146" i="1"/>
  <c r="H245" i="1"/>
  <c r="H243" i="1"/>
  <c r="H39" i="1"/>
  <c r="H122" i="1"/>
  <c r="H231" i="1"/>
  <c r="H247" i="1"/>
  <c r="H32" i="1"/>
  <c r="H155" i="1"/>
  <c r="H59" i="1"/>
  <c r="H208" i="1"/>
  <c r="H14" i="1"/>
  <c r="H23" i="1"/>
  <c r="H116" i="1"/>
  <c r="H225" i="1"/>
  <c r="H200" i="1"/>
  <c r="H100" i="1"/>
  <c r="H209" i="1"/>
  <c r="H45" i="1"/>
  <c r="H138" i="1"/>
  <c r="H157" i="1"/>
  <c r="H226" i="1"/>
  <c r="C321" i="3"/>
  <c r="C310" i="3"/>
  <c r="C300" i="3"/>
  <c r="C290" i="3"/>
  <c r="C280" i="3"/>
  <c r="C270" i="3"/>
  <c r="C260" i="3"/>
  <c r="C250" i="3"/>
  <c r="C240" i="3"/>
  <c r="C230" i="3"/>
  <c r="C220" i="3"/>
  <c r="C210" i="3"/>
  <c r="C200" i="3"/>
  <c r="C190" i="3"/>
  <c r="C180" i="3"/>
  <c r="C170" i="3"/>
  <c r="C160" i="3"/>
  <c r="C150" i="3"/>
  <c r="C140" i="3"/>
  <c r="C130" i="3"/>
  <c r="C120" i="3"/>
  <c r="C110" i="3"/>
  <c r="C100" i="3"/>
  <c r="C90" i="3"/>
  <c r="C80" i="3"/>
  <c r="C70" i="3"/>
  <c r="C60" i="3"/>
  <c r="C46" i="3"/>
  <c r="C36" i="3"/>
  <c r="C26" i="3"/>
  <c r="C16" i="3"/>
  <c r="C6" i="3"/>
  <c r="AM57" i="1"/>
  <c r="AK104" i="1"/>
  <c r="AL176" i="1"/>
  <c r="AK77" i="1"/>
  <c r="AL30" i="1"/>
  <c r="AK40" i="1"/>
  <c r="AL250" i="1"/>
  <c r="AK94" i="1"/>
  <c r="N61" i="2"/>
  <c r="O61" i="2"/>
  <c r="N180" i="2"/>
  <c r="AH229" i="2"/>
  <c r="AG229" i="2"/>
  <c r="O229" i="2" s="1"/>
  <c r="AF229" i="2"/>
  <c r="AH25" i="2"/>
  <c r="AF25" i="2"/>
  <c r="AG25" i="2"/>
  <c r="O25" i="2" s="1"/>
  <c r="N109" i="2"/>
  <c r="AG158" i="2"/>
  <c r="O158" i="2" s="1"/>
  <c r="AH158" i="2"/>
  <c r="AF158" i="2"/>
  <c r="O14" i="2"/>
  <c r="N14" i="2"/>
  <c r="AH213" i="2"/>
  <c r="AG213" i="2"/>
  <c r="O213" i="2" s="1"/>
  <c r="AF213" i="2"/>
  <c r="AF71" i="2"/>
  <c r="AH71" i="2"/>
  <c r="AG71" i="2"/>
  <c r="O71" i="2" s="1"/>
  <c r="AG180" i="2"/>
  <c r="O180" i="2" s="1"/>
  <c r="AF180" i="2"/>
  <c r="AH180" i="2"/>
  <c r="AG80" i="2"/>
  <c r="AH80" i="2"/>
  <c r="AF80" i="2"/>
  <c r="O80" i="2" s="1"/>
  <c r="N210" i="2"/>
  <c r="O210" i="2"/>
  <c r="N16" i="2"/>
  <c r="AG89" i="2"/>
  <c r="AH89" i="2"/>
  <c r="AF89" i="2"/>
  <c r="O89" i="2" s="1"/>
  <c r="AH148" i="2"/>
  <c r="AG148" i="2"/>
  <c r="O148" i="2" s="1"/>
  <c r="AF148" i="2"/>
  <c r="N208" i="2"/>
  <c r="O208" i="2"/>
  <c r="O224" i="2"/>
  <c r="N224" i="2"/>
  <c r="AG53" i="2"/>
  <c r="O53" i="2" s="1"/>
  <c r="AH53" i="2"/>
  <c r="AF53" i="2"/>
  <c r="AH262" i="2"/>
  <c r="AF262" i="2"/>
  <c r="O262" i="2" s="1"/>
  <c r="AG262" i="2"/>
  <c r="AH257" i="2"/>
  <c r="AG257" i="2"/>
  <c r="AF257" i="2"/>
  <c r="O257" i="2" s="1"/>
  <c r="AG157" i="2"/>
  <c r="O157" i="2" s="1"/>
  <c r="AF157" i="2"/>
  <c r="AH157" i="2"/>
  <c r="AH57" i="2"/>
  <c r="AG57" i="2"/>
  <c r="O57" i="2" s="1"/>
  <c r="AF57" i="2"/>
  <c r="AH206" i="2"/>
  <c r="AG206" i="2"/>
  <c r="O206" i="2" s="1"/>
  <c r="AF206" i="2"/>
  <c r="AH42" i="2"/>
  <c r="AG42" i="2"/>
  <c r="O42" i="2" s="1"/>
  <c r="AF42" i="2"/>
  <c r="AF115" i="2"/>
  <c r="O115" i="2" s="1"/>
  <c r="AG115" i="2"/>
  <c r="AH115" i="2"/>
  <c r="O185" i="2"/>
  <c r="N185" i="2"/>
  <c r="AF254" i="2"/>
  <c r="AH254" i="2"/>
  <c r="AG254" i="2"/>
  <c r="O254" i="2" s="1"/>
  <c r="AH74" i="2"/>
  <c r="AG74" i="2"/>
  <c r="O74" i="2" s="1"/>
  <c r="AF74" i="2"/>
  <c r="AH263" i="2"/>
  <c r="AF263" i="2"/>
  <c r="O263" i="2" s="1"/>
  <c r="AG263" i="2"/>
  <c r="O73" i="2"/>
  <c r="N73" i="2"/>
  <c r="N212" i="2"/>
  <c r="O212" i="2"/>
  <c r="AF101" i="2"/>
  <c r="O101" i="2" s="1"/>
  <c r="AG101" i="2"/>
  <c r="AH101" i="2"/>
  <c r="AH116" i="2"/>
  <c r="AF116" i="2"/>
  <c r="O116" i="2" s="1"/>
  <c r="AG116" i="2"/>
  <c r="N196" i="2"/>
  <c r="N22" i="2"/>
  <c r="AH65" i="2"/>
  <c r="AF65" i="2"/>
  <c r="AG65" i="2"/>
  <c r="O65" i="2" s="1"/>
  <c r="N115" i="2"/>
  <c r="AH154" i="2"/>
  <c r="AG154" i="2"/>
  <c r="O154" i="2" s="1"/>
  <c r="AF154" i="2"/>
  <c r="AH18" i="2"/>
  <c r="AF18" i="2"/>
  <c r="O18" i="2" s="1"/>
  <c r="AG18" i="2"/>
  <c r="AG91" i="2"/>
  <c r="AH91" i="2"/>
  <c r="AF91" i="2"/>
  <c r="O91" i="2" s="1"/>
  <c r="AK219" i="1"/>
  <c r="AL57" i="1"/>
  <c r="AM34" i="1"/>
  <c r="AM176" i="1"/>
  <c r="AL120" i="1"/>
  <c r="AL161" i="1"/>
  <c r="AM48" i="1"/>
  <c r="B321" i="3"/>
  <c r="B290" i="3"/>
  <c r="B270" i="3"/>
  <c r="B240" i="3"/>
  <c r="B220" i="3"/>
  <c r="B190" i="3"/>
  <c r="B170" i="3"/>
  <c r="B150" i="3"/>
  <c r="B130" i="3"/>
  <c r="B110" i="3"/>
  <c r="B90" i="3"/>
  <c r="B70" i="3"/>
  <c r="B46" i="3"/>
  <c r="B36" i="3"/>
  <c r="B26" i="3"/>
  <c r="B16" i="3"/>
  <c r="B6" i="3"/>
  <c r="AK34" i="1"/>
  <c r="AM98" i="1"/>
  <c r="AM212" i="1"/>
  <c r="AK176" i="1"/>
  <c r="AL77" i="1"/>
  <c r="AM83" i="1"/>
  <c r="AM40" i="1"/>
  <c r="AK250" i="1"/>
  <c r="N64" i="1"/>
  <c r="H264" i="1"/>
  <c r="H164" i="1"/>
  <c r="H64" i="1"/>
  <c r="H183" i="1"/>
  <c r="H112" i="1"/>
  <c r="H201" i="1"/>
  <c r="H17" i="1"/>
  <c r="H106" i="1"/>
  <c r="H205" i="1"/>
  <c r="H213" i="1"/>
  <c r="H19" i="1"/>
  <c r="H102" i="1"/>
  <c r="H211" i="1"/>
  <c r="H227" i="1"/>
  <c r="H105" i="1"/>
  <c r="H35" i="1"/>
  <c r="H188" i="1"/>
  <c r="H76" i="1"/>
  <c r="H215" i="1"/>
  <c r="H190" i="1"/>
  <c r="H90" i="1"/>
  <c r="H199" i="1"/>
  <c r="H25" i="1"/>
  <c r="H118" i="1"/>
  <c r="H117" i="1"/>
  <c r="H186" i="1"/>
  <c r="AM255" i="1"/>
  <c r="AK260" i="1"/>
  <c r="AL240" i="1"/>
  <c r="AL95" i="1"/>
  <c r="AL94" i="1"/>
  <c r="H174" i="1"/>
  <c r="H132" i="1"/>
  <c r="B300" i="3"/>
  <c r="B210" i="3"/>
  <c r="C319" i="3"/>
  <c r="C299" i="3"/>
  <c r="C279" i="3"/>
  <c r="C259" i="3"/>
  <c r="C249" i="3"/>
  <c r="C229" i="3"/>
  <c r="C219" i="3"/>
  <c r="C209" i="3"/>
  <c r="C199" i="3"/>
  <c r="C179" i="3"/>
  <c r="C169" i="3"/>
  <c r="C159" i="3"/>
  <c r="C149" i="3"/>
  <c r="C139" i="3"/>
  <c r="C129" i="3"/>
  <c r="C119" i="3"/>
  <c r="C109" i="3"/>
  <c r="C99" i="3"/>
  <c r="C89" i="3"/>
  <c r="C79" i="3"/>
  <c r="C69" i="3"/>
  <c r="C59" i="3"/>
  <c r="C45" i="3"/>
  <c r="C35" i="3"/>
  <c r="C25" i="3"/>
  <c r="C15" i="3"/>
  <c r="AL151" i="1"/>
  <c r="AL98" i="1"/>
  <c r="AL212" i="1"/>
  <c r="AM77" i="1"/>
  <c r="AM72" i="1"/>
  <c r="AM250" i="1"/>
  <c r="N251" i="2"/>
  <c r="O251" i="2"/>
  <c r="N151" i="2"/>
  <c r="AH209" i="2"/>
  <c r="AF209" i="2"/>
  <c r="AG209" i="2"/>
  <c r="O209" i="2" s="1"/>
  <c r="AG15" i="2"/>
  <c r="O15" i="2" s="1"/>
  <c r="AH15" i="2"/>
  <c r="AF15" i="2"/>
  <c r="AF138" i="2"/>
  <c r="AG138" i="2"/>
  <c r="O138" i="2" s="1"/>
  <c r="AH138" i="2"/>
  <c r="N234" i="2"/>
  <c r="AG173" i="2"/>
  <c r="O173" i="2" s="1"/>
  <c r="AH173" i="2"/>
  <c r="AF173" i="2"/>
  <c r="N53" i="2"/>
  <c r="AH27" i="2"/>
  <c r="AG27" i="2"/>
  <c r="O27" i="2" s="1"/>
  <c r="AF27" i="2"/>
  <c r="AG170" i="2"/>
  <c r="O170" i="2" s="1"/>
  <c r="AF170" i="2"/>
  <c r="AH170" i="2"/>
  <c r="AF70" i="2"/>
  <c r="AG70" i="2"/>
  <c r="O70" i="2" s="1"/>
  <c r="AH70" i="2"/>
  <c r="N190" i="2"/>
  <c r="AH249" i="2"/>
  <c r="AG249" i="2"/>
  <c r="O249" i="2" s="1"/>
  <c r="AF249" i="2"/>
  <c r="AH69" i="2"/>
  <c r="AG69" i="2"/>
  <c r="O69" i="2" s="1"/>
  <c r="AF69" i="2"/>
  <c r="AF128" i="2"/>
  <c r="O128" i="2" s="1"/>
  <c r="AG128" i="2"/>
  <c r="AH128" i="2"/>
  <c r="N188" i="2"/>
  <c r="AH9" i="2"/>
  <c r="AG9" i="2"/>
  <c r="AF9" i="2"/>
  <c r="O9" i="2" s="1"/>
  <c r="AH222" i="2"/>
  <c r="AF222" i="2"/>
  <c r="AG222" i="2"/>
  <c r="O222" i="2" s="1"/>
  <c r="AH247" i="2"/>
  <c r="AG247" i="2"/>
  <c r="AF247" i="2"/>
  <c r="O247" i="2" s="1"/>
  <c r="AH147" i="2"/>
  <c r="AG147" i="2"/>
  <c r="O147" i="2" s="1"/>
  <c r="AF147" i="2"/>
  <c r="AH43" i="2"/>
  <c r="AF43" i="2"/>
  <c r="AG43" i="2"/>
  <c r="O43" i="2" s="1"/>
  <c r="AG196" i="2"/>
  <c r="O196" i="2" s="1"/>
  <c r="AH196" i="2"/>
  <c r="AF196" i="2"/>
  <c r="AF22" i="2"/>
  <c r="O22" i="2" s="1"/>
  <c r="AG22" i="2"/>
  <c r="AH22" i="2"/>
  <c r="AG95" i="2"/>
  <c r="O95" i="2" s="1"/>
  <c r="AH95" i="2"/>
  <c r="AF95" i="2"/>
  <c r="AH234" i="2"/>
  <c r="AF234" i="2"/>
  <c r="AG234" i="2"/>
  <c r="O234" i="2" s="1"/>
  <c r="AH54" i="2"/>
  <c r="AF54" i="2"/>
  <c r="AG54" i="2"/>
  <c r="O54" i="2" s="1"/>
  <c r="AF203" i="2"/>
  <c r="AG203" i="2"/>
  <c r="O203" i="2" s="1"/>
  <c r="AH203" i="2"/>
  <c r="O19" i="2"/>
  <c r="N19" i="2"/>
  <c r="O182" i="2"/>
  <c r="N182" i="2"/>
  <c r="AG61" i="2"/>
  <c r="AH61" i="2"/>
  <c r="AF61" i="2"/>
  <c r="AF96" i="2"/>
  <c r="AH96" i="2"/>
  <c r="AG96" i="2"/>
  <c r="O96" i="2" s="1"/>
  <c r="N176" i="2"/>
  <c r="AG255" i="2"/>
  <c r="AF255" i="2"/>
  <c r="O255" i="2" s="1"/>
  <c r="AH255" i="2"/>
  <c r="AG41" i="2"/>
  <c r="O41" i="2" s="1"/>
  <c r="AF41" i="2"/>
  <c r="AH41" i="2"/>
  <c r="AH134" i="2"/>
  <c r="AG134" i="2"/>
  <c r="O134" i="2" s="1"/>
  <c r="AF134" i="2"/>
  <c r="N74" i="2"/>
  <c r="N133" i="2"/>
  <c r="O133" i="2"/>
  <c r="N262" i="2"/>
  <c r="AH37" i="2"/>
  <c r="AG37" i="2"/>
  <c r="O37" i="2" s="1"/>
  <c r="AF37" i="2"/>
  <c r="AK99" i="1"/>
  <c r="AL104" i="1"/>
  <c r="AM140" i="1"/>
  <c r="AK78" i="1"/>
  <c r="AM30" i="1"/>
  <c r="AM136" i="1"/>
  <c r="AM21" i="1"/>
  <c r="H74" i="1"/>
  <c r="B310" i="3"/>
  <c r="B280" i="3"/>
  <c r="B260" i="3"/>
  <c r="B250" i="3"/>
  <c r="B230" i="3"/>
  <c r="B200" i="3"/>
  <c r="B180" i="3"/>
  <c r="B160" i="3"/>
  <c r="B140" i="3"/>
  <c r="B120" i="3"/>
  <c r="B100" i="3"/>
  <c r="B80" i="3"/>
  <c r="B60" i="3"/>
  <c r="C309" i="3"/>
  <c r="C289" i="3"/>
  <c r="C269" i="3"/>
  <c r="C239" i="3"/>
  <c r="C189" i="3"/>
  <c r="C5" i="3"/>
  <c r="B319" i="3"/>
  <c r="B309" i="3"/>
  <c r="B299" i="3"/>
  <c r="B289" i="3"/>
  <c r="B279" i="3"/>
  <c r="B269" i="3"/>
  <c r="B259" i="3"/>
  <c r="B249" i="3"/>
  <c r="B239" i="3"/>
  <c r="B229" i="3"/>
  <c r="B219" i="3"/>
  <c r="B209" i="3"/>
  <c r="B199" i="3"/>
  <c r="B189" i="3"/>
  <c r="B179" i="3"/>
  <c r="B169" i="3"/>
  <c r="B159" i="3"/>
  <c r="B149" i="3"/>
  <c r="B139" i="3"/>
  <c r="B129" i="3"/>
  <c r="B119" i="3"/>
  <c r="B109" i="3"/>
  <c r="B99" i="3"/>
  <c r="B89" i="3"/>
  <c r="B79" i="3"/>
  <c r="B69" i="3"/>
  <c r="B59" i="3"/>
  <c r="B45" i="3"/>
  <c r="B35" i="3"/>
  <c r="B25" i="3"/>
  <c r="B15" i="3"/>
  <c r="B5" i="3"/>
  <c r="AK151" i="1"/>
  <c r="AK98" i="1"/>
  <c r="AK212" i="1"/>
  <c r="AL199" i="1"/>
  <c r="AM150" i="1"/>
  <c r="AL72" i="1"/>
  <c r="H254" i="1"/>
  <c r="H154" i="1"/>
  <c r="H50" i="1"/>
  <c r="H163" i="1"/>
  <c r="H92" i="1"/>
  <c r="H181" i="1"/>
  <c r="H237" i="1"/>
  <c r="H56" i="1"/>
  <c r="H175" i="1"/>
  <c r="H193" i="1"/>
  <c r="H82" i="1"/>
  <c r="H191" i="1"/>
  <c r="H217" i="1"/>
  <c r="H65" i="1"/>
  <c r="H15" i="1"/>
  <c r="H168" i="1"/>
  <c r="H22" i="1"/>
  <c r="H185" i="1"/>
  <c r="H180" i="1"/>
  <c r="H80" i="1"/>
  <c r="H179" i="1"/>
  <c r="H98" i="1"/>
  <c r="H77" i="1"/>
  <c r="H136" i="1"/>
  <c r="H265" i="1"/>
  <c r="AM188" i="1" l="1"/>
  <c r="AK67" i="1"/>
  <c r="AK11" i="1"/>
  <c r="AM200" i="1"/>
  <c r="AL142" i="1"/>
  <c r="AL20" i="1"/>
  <c r="AL195" i="1"/>
  <c r="AL146" i="1"/>
  <c r="AK238" i="1"/>
  <c r="AL50" i="1"/>
  <c r="AL111" i="1"/>
  <c r="N121" i="1"/>
  <c r="AL189" i="1"/>
  <c r="AL62" i="1"/>
  <c r="AL22" i="1"/>
  <c r="AK230" i="1"/>
  <c r="AK97" i="1"/>
  <c r="N73" i="1"/>
  <c r="N28" i="1"/>
  <c r="AM171" i="1"/>
  <c r="AL163" i="1"/>
  <c r="N240" i="1"/>
  <c r="AL88" i="1"/>
  <c r="N136" i="1"/>
  <c r="N235" i="1"/>
  <c r="N243" i="1"/>
  <c r="N18" i="1"/>
  <c r="AK128" i="1"/>
  <c r="N180" i="1"/>
  <c r="AL149" i="1"/>
  <c r="N69" i="1"/>
  <c r="AL102" i="1"/>
  <c r="AL267" i="1"/>
  <c r="N207" i="1"/>
  <c r="AK211" i="1"/>
  <c r="N191" i="1"/>
  <c r="N37" i="1"/>
  <c r="AL85" i="1"/>
  <c r="N122" i="1"/>
  <c r="AM198" i="1"/>
  <c r="AL58" i="1"/>
  <c r="AL253" i="1"/>
  <c r="AL162" i="1"/>
  <c r="AL15" i="1"/>
  <c r="AL178" i="1"/>
  <c r="AK191" i="1"/>
  <c r="AM149" i="1"/>
  <c r="AM82" i="1"/>
  <c r="AM230" i="1"/>
  <c r="N224" i="1"/>
  <c r="AL133" i="1"/>
  <c r="AM155" i="1"/>
  <c r="AM267" i="1"/>
  <c r="N194" i="1"/>
  <c r="AL61" i="1"/>
  <c r="N9" i="1"/>
  <c r="N68" i="1"/>
  <c r="N50" i="1"/>
  <c r="AL198" i="1"/>
  <c r="N27" i="1"/>
  <c r="AK58" i="1"/>
  <c r="AK253" i="1"/>
  <c r="AK162" i="1"/>
  <c r="N269" i="1"/>
  <c r="N79" i="1"/>
  <c r="N75" i="1"/>
  <c r="AL33" i="1"/>
  <c r="N176" i="1"/>
  <c r="AL84" i="1"/>
  <c r="AM227" i="1"/>
  <c r="AM164" i="1"/>
  <c r="AM148" i="1"/>
  <c r="AM85" i="1"/>
  <c r="AL122" i="1"/>
  <c r="AL155" i="1"/>
  <c r="N44" i="1"/>
  <c r="N150" i="1"/>
  <c r="N87" i="1"/>
  <c r="AK153" i="1"/>
  <c r="AM61" i="1"/>
  <c r="N111" i="1"/>
  <c r="AK198" i="1"/>
  <c r="AM241" i="1"/>
  <c r="AM37" i="1"/>
  <c r="AM58" i="1"/>
  <c r="AM253" i="1"/>
  <c r="N90" i="1"/>
  <c r="AK170" i="1"/>
  <c r="N260" i="1"/>
  <c r="N250" i="1"/>
  <c r="AK10" i="1"/>
  <c r="N177" i="1"/>
  <c r="N145" i="1"/>
  <c r="N206" i="1"/>
  <c r="N193" i="1"/>
  <c r="AL164" i="1"/>
  <c r="AM147" i="1"/>
  <c r="N83" i="1"/>
  <c r="AK155" i="1"/>
  <c r="N196" i="1"/>
  <c r="AM102" i="1"/>
  <c r="N246" i="1"/>
  <c r="AM213" i="1"/>
  <c r="AK65" i="1"/>
  <c r="AK133" i="1"/>
  <c r="AL241" i="1"/>
  <c r="AK37" i="1"/>
  <c r="AK248" i="1"/>
  <c r="N187" i="1"/>
  <c r="N202" i="1"/>
  <c r="N210" i="1"/>
  <c r="N241" i="1"/>
  <c r="N120" i="1"/>
  <c r="AL213" i="1"/>
  <c r="N123" i="1"/>
  <c r="AM100" i="1"/>
  <c r="N126" i="1"/>
  <c r="N113" i="1"/>
  <c r="N97" i="1"/>
  <c r="AM248" i="1"/>
  <c r="N258" i="1"/>
  <c r="N190" i="1"/>
  <c r="AK213" i="1"/>
  <c r="AK210" i="1"/>
  <c r="N128" i="1"/>
  <c r="AL43" i="1"/>
  <c r="N157" i="1"/>
  <c r="N231" i="1"/>
  <c r="AK129" i="1"/>
  <c r="N184" i="1"/>
  <c r="AM245" i="1"/>
  <c r="N192" i="1"/>
  <c r="AL48" i="1"/>
  <c r="N212" i="1"/>
  <c r="N31" i="1"/>
  <c r="N103" i="1"/>
  <c r="AK43" i="1"/>
  <c r="AL129" i="1"/>
  <c r="AM172" i="1"/>
  <c r="AL29" i="1"/>
  <c r="AM91" i="1"/>
  <c r="AL245" i="1"/>
  <c r="AL251" i="1"/>
  <c r="N265" i="1"/>
  <c r="N22" i="1"/>
  <c r="AM127" i="1"/>
  <c r="N94" i="1"/>
  <c r="AK233" i="1"/>
  <c r="AK82" i="1"/>
  <c r="N209" i="1"/>
  <c r="N227" i="1"/>
  <c r="N219" i="1"/>
  <c r="AM19" i="1"/>
  <c r="AL234" i="1"/>
  <c r="AM249" i="1"/>
  <c r="AL172" i="1"/>
  <c r="N146" i="1"/>
  <c r="AM256" i="1"/>
  <c r="AL205" i="1"/>
  <c r="AM169" i="1"/>
  <c r="AK91" i="1"/>
  <c r="AK245" i="1"/>
  <c r="AL125" i="1"/>
  <c r="N141" i="1"/>
  <c r="N185" i="1"/>
  <c r="AM42" i="1"/>
  <c r="AK88" i="1"/>
  <c r="N166" i="1"/>
  <c r="N71" i="1"/>
  <c r="AL23" i="1"/>
  <c r="N107" i="1"/>
  <c r="AL249" i="1"/>
  <c r="AM166" i="1"/>
  <c r="N98" i="1"/>
  <c r="AK93" i="1"/>
  <c r="AM214" i="1"/>
  <c r="N179" i="1"/>
  <c r="AM43" i="1"/>
  <c r="AM167" i="1"/>
  <c r="N131" i="1"/>
  <c r="N220" i="1"/>
  <c r="AK175" i="1"/>
  <c r="AK234" i="1"/>
  <c r="AL100" i="1"/>
  <c r="N137" i="1"/>
  <c r="AK256" i="1"/>
  <c r="AM205" i="1"/>
  <c r="AL169" i="1"/>
  <c r="N230" i="1"/>
  <c r="AL108" i="1"/>
  <c r="AK172" i="1"/>
  <c r="AM114" i="1"/>
  <c r="N72" i="1"/>
  <c r="AM135" i="1"/>
  <c r="AM177" i="1"/>
  <c r="N36" i="1"/>
  <c r="N139" i="1"/>
  <c r="N262" i="1"/>
  <c r="N217" i="1"/>
  <c r="N59" i="1"/>
  <c r="N183" i="1"/>
  <c r="N140" i="1"/>
  <c r="AK100" i="1"/>
  <c r="AK215" i="1"/>
  <c r="AM126" i="1"/>
  <c r="AK26" i="1"/>
  <c r="AL168" i="1"/>
  <c r="N215" i="1"/>
  <c r="AL135" i="1"/>
  <c r="AL175" i="1"/>
  <c r="AM234" i="1"/>
  <c r="AL256" i="1"/>
  <c r="AK205" i="1"/>
  <c r="AL91" i="1"/>
  <c r="AM239" i="1"/>
  <c r="AL186" i="1"/>
  <c r="N257" i="1"/>
  <c r="N56" i="1"/>
  <c r="N158" i="1"/>
  <c r="AM261" i="1"/>
  <c r="AM123" i="1"/>
  <c r="AL126" i="1"/>
  <c r="AM26" i="1"/>
  <c r="N170" i="1"/>
  <c r="AL214" i="1"/>
  <c r="AL261" i="1"/>
  <c r="AL13" i="1"/>
  <c r="AL19" i="1"/>
  <c r="AK169" i="1"/>
  <c r="AL255" i="1"/>
  <c r="AM80" i="1"/>
  <c r="AL103" i="1"/>
  <c r="N35" i="1"/>
  <c r="AM156" i="1"/>
  <c r="AM32" i="1"/>
  <c r="AL24" i="1"/>
  <c r="N151" i="1"/>
  <c r="N77" i="1"/>
  <c r="AK161" i="1"/>
  <c r="AL87" i="1"/>
  <c r="AL156" i="1"/>
  <c r="N143" i="1"/>
  <c r="N159" i="1"/>
  <c r="AL182" i="1"/>
  <c r="AL32" i="1"/>
  <c r="N119" i="1"/>
  <c r="AL236" i="1"/>
  <c r="N42" i="1"/>
  <c r="AM47" i="1"/>
  <c r="AL65" i="1"/>
  <c r="N225" i="1"/>
  <c r="AK261" i="1"/>
  <c r="AK247" i="1"/>
  <c r="AL123" i="1"/>
  <c r="AL26" i="1"/>
  <c r="N70" i="1"/>
  <c r="N173" i="1"/>
  <c r="N20" i="1"/>
  <c r="N104" i="1"/>
  <c r="N86" i="1"/>
  <c r="N67" i="1"/>
  <c r="AK167" i="1"/>
  <c r="AM259" i="1"/>
  <c r="AM251" i="1"/>
  <c r="N267" i="1"/>
  <c r="AL83" i="1"/>
  <c r="AL171" i="1"/>
  <c r="AM163" i="1"/>
  <c r="N232" i="1"/>
  <c r="AK156" i="1"/>
  <c r="AK236" i="1"/>
  <c r="AK32" i="1"/>
  <c r="N106" i="1"/>
  <c r="N138" i="1"/>
  <c r="N109" i="1"/>
  <c r="N118" i="1"/>
  <c r="N125" i="1"/>
  <c r="N200" i="1"/>
  <c r="AM247" i="1"/>
  <c r="AK124" i="1"/>
  <c r="AM254" i="1"/>
  <c r="AM130" i="1"/>
  <c r="N81" i="1"/>
  <c r="N96" i="1"/>
  <c r="AK61" i="1"/>
  <c r="AL17" i="1"/>
  <c r="AK218" i="1"/>
  <c r="AL226" i="1"/>
  <c r="AK47" i="1"/>
  <c r="N112" i="1"/>
  <c r="N238" i="1"/>
  <c r="AK264" i="1"/>
  <c r="AL247" i="1"/>
  <c r="AM124" i="1"/>
  <c r="AL254" i="1"/>
  <c r="AM208" i="1"/>
  <c r="N13" i="1"/>
  <c r="AL130" i="1"/>
  <c r="N101" i="1"/>
  <c r="N63" i="1"/>
  <c r="AL203" i="1"/>
  <c r="N34" i="1"/>
  <c r="N154" i="1"/>
  <c r="AL47" i="1"/>
  <c r="N266" i="1"/>
  <c r="N61" i="1"/>
  <c r="AM15" i="1"/>
  <c r="N30" i="1"/>
  <c r="AM95" i="1"/>
  <c r="AK84" i="1"/>
  <c r="N237" i="1"/>
  <c r="N199" i="1"/>
  <c r="AK33" i="1"/>
  <c r="N57" i="1"/>
  <c r="AL239" i="1"/>
  <c r="AM120" i="1"/>
  <c r="AM178" i="1"/>
  <c r="AK207" i="1"/>
  <c r="N248" i="1"/>
  <c r="AM218" i="1"/>
  <c r="AM145" i="1"/>
  <c r="AK110" i="1"/>
  <c r="AM204" i="1"/>
  <c r="N144" i="1"/>
  <c r="N188" i="1"/>
  <c r="N116" i="1"/>
  <c r="AM29" i="1"/>
  <c r="AK254" i="1"/>
  <c r="AL208" i="1"/>
  <c r="AM197" i="1"/>
  <c r="AK130" i="1"/>
  <c r="N222" i="1"/>
  <c r="N78" i="1"/>
  <c r="AL93" i="1"/>
  <c r="AL134" i="1"/>
  <c r="AM78" i="1"/>
  <c r="N12" i="1"/>
  <c r="AK17" i="1"/>
  <c r="N229" i="1"/>
  <c r="AL197" i="1"/>
  <c r="AM168" i="1"/>
  <c r="N148" i="1"/>
  <c r="N167" i="1"/>
  <c r="AL233" i="1"/>
  <c r="N99" i="1"/>
  <c r="AK66" i="1"/>
  <c r="N221" i="1"/>
  <c r="N46" i="1"/>
  <c r="AL204" i="1"/>
  <c r="AM115" i="1"/>
  <c r="AK208" i="1"/>
  <c r="AK244" i="1"/>
  <c r="L61" i="1"/>
  <c r="N21" i="1"/>
  <c r="N165" i="1"/>
  <c r="N228" i="1"/>
  <c r="AL153" i="1"/>
  <c r="AK204" i="1"/>
  <c r="AM66" i="1"/>
  <c r="AM226" i="1"/>
  <c r="AM182" i="1"/>
  <c r="AM210" i="1"/>
  <c r="AL115" i="1"/>
  <c r="AK197" i="1"/>
  <c r="AM244" i="1"/>
  <c r="N174" i="1"/>
  <c r="N127" i="1"/>
  <c r="N161" i="1"/>
  <c r="N105" i="1"/>
  <c r="AL82" i="1"/>
  <c r="N152" i="1"/>
  <c r="AL114" i="1"/>
  <c r="AM240" i="1"/>
  <c r="N39" i="1"/>
  <c r="AL218" i="1"/>
  <c r="N160" i="1"/>
  <c r="AM192" i="1"/>
  <c r="N51" i="1"/>
  <c r="AL14" i="1"/>
  <c r="N259" i="1"/>
  <c r="AM13" i="1"/>
  <c r="N244" i="1"/>
  <c r="N223" i="1"/>
  <c r="AM211" i="1"/>
  <c r="AL66" i="1"/>
  <c r="N242" i="1"/>
  <c r="AK182" i="1"/>
  <c r="AM215" i="1"/>
  <c r="N62" i="1"/>
  <c r="N45" i="1"/>
  <c r="AK145" i="1"/>
  <c r="AL49" i="1"/>
  <c r="N142" i="1"/>
  <c r="N15" i="1"/>
  <c r="N11" i="1"/>
  <c r="N76" i="1"/>
  <c r="N195" i="1"/>
  <c r="AM24" i="1"/>
  <c r="N181" i="1"/>
  <c r="N92" i="1"/>
  <c r="N89" i="1"/>
  <c r="AK39" i="1"/>
  <c r="AM134" i="1"/>
  <c r="N252" i="1"/>
  <c r="AK14" i="1"/>
  <c r="N16" i="1"/>
  <c r="N263" i="1"/>
  <c r="N201" i="1"/>
  <c r="AL211" i="1"/>
  <c r="AM110" i="1"/>
  <c r="N95" i="1"/>
  <c r="N80" i="1"/>
  <c r="AK85" i="1"/>
  <c r="AM122" i="1"/>
  <c r="N216" i="1"/>
  <c r="N117" i="1"/>
  <c r="AL145" i="1"/>
  <c r="AM49" i="1"/>
  <c r="AM162" i="1"/>
  <c r="AM125" i="1"/>
  <c r="N189" i="1"/>
  <c r="N147" i="1"/>
  <c r="N114" i="1" l="1"/>
  <c r="N233" i="1"/>
  <c r="N175" i="1"/>
  <c r="N172" i="1"/>
  <c r="N19" i="1"/>
  <c r="N10" i="1"/>
  <c r="N32" i="1"/>
  <c r="N108" i="1"/>
  <c r="N129" i="1"/>
  <c r="N24" i="1"/>
  <c r="N135" i="1"/>
  <c r="N162" i="1"/>
  <c r="N249" i="1"/>
  <c r="N261" i="1"/>
  <c r="N182" i="1"/>
  <c r="N234" i="1"/>
  <c r="N133" i="1"/>
  <c r="N134" i="1"/>
  <c r="N253" i="1"/>
  <c r="N214" i="1"/>
  <c r="N168" i="1"/>
  <c r="N91" i="1"/>
  <c r="N43" i="1"/>
  <c r="N198" i="1"/>
  <c r="N102" i="1"/>
  <c r="N88" i="1"/>
  <c r="N23" i="1"/>
  <c r="N251" i="1"/>
  <c r="N58" i="1"/>
  <c r="N130" i="1"/>
  <c r="N65" i="1"/>
  <c r="N169" i="1"/>
  <c r="N156" i="1"/>
  <c r="N197" i="1"/>
  <c r="N110" i="1"/>
  <c r="N33" i="1"/>
  <c r="N164" i="1"/>
  <c r="N245" i="1"/>
  <c r="N211" i="1"/>
  <c r="N66" i="1"/>
  <c r="N149" i="1"/>
  <c r="N163" i="1"/>
  <c r="N256" i="1"/>
  <c r="N155" i="1"/>
  <c r="N226" i="1"/>
  <c r="N85" i="1"/>
  <c r="N17" i="1"/>
  <c r="N171" i="1"/>
  <c r="N205" i="1"/>
  <c r="N48" i="1"/>
  <c r="N213" i="1"/>
  <c r="N208" i="1"/>
  <c r="N247" i="1"/>
  <c r="N14" i="1"/>
  <c r="N255" i="1"/>
  <c r="N239" i="1"/>
  <c r="N124" i="1"/>
  <c r="N186" i="1"/>
  <c r="N204" i="1"/>
  <c r="N47" i="1"/>
  <c r="N203" i="1"/>
  <c r="N236" i="1"/>
  <c r="N100" i="1"/>
  <c r="N93" i="1"/>
  <c r="N29" i="1"/>
  <c r="N218" i="1"/>
  <c r="N49" i="1"/>
  <c r="N254" i="1"/>
  <c r="N264" i="1"/>
  <c r="N26" i="1"/>
  <c r="N178" i="1"/>
  <c r="N153" i="1"/>
  <c r="N82" i="1"/>
  <c r="N84" i="1"/>
  <c r="N115" i="1"/>
  <c r="AJ130" i="3" l="1"/>
  <c r="AL152" i="3"/>
  <c r="AL130" i="3"/>
  <c r="AJ152" i="3"/>
  <c r="AP152" i="3" l="1"/>
  <c r="AP130" i="3"/>
  <c r="AL136" i="3"/>
  <c r="AK130" i="3"/>
  <c r="AK152" i="3"/>
  <c r="AJ136" i="3"/>
  <c r="AN136" i="3" l="1"/>
  <c r="AM152" i="3"/>
  <c r="AP136" i="3"/>
  <c r="AM130" i="3"/>
  <c r="AN152" i="3"/>
  <c r="AK136" i="3"/>
  <c r="AN130" i="3"/>
  <c r="AM136" i="3" l="1"/>
  <c r="AO136" i="3"/>
  <c r="AO130" i="3"/>
  <c r="AO152" i="3"/>
  <c r="AJ135" i="3" l="1"/>
  <c r="AL133" i="3"/>
  <c r="AL135" i="3"/>
  <c r="AJ133" i="3"/>
  <c r="AK135" i="3" l="1"/>
  <c r="AP135" i="3"/>
  <c r="AK133" i="3"/>
  <c r="AP133" i="3"/>
  <c r="AN133" i="3"/>
  <c r="AO133" i="3" l="1"/>
  <c r="AM133" i="3"/>
  <c r="AM135" i="3"/>
  <c r="AN135" i="3"/>
  <c r="AO135" i="3" l="1"/>
  <c r="AL129" i="3" l="1"/>
  <c r="AL132" i="3"/>
  <c r="AL128" i="3"/>
  <c r="AJ132" i="3"/>
  <c r="AL131" i="3"/>
  <c r="AL126" i="3"/>
  <c r="AJ127" i="3"/>
  <c r="AL134" i="3"/>
  <c r="AL127" i="3"/>
  <c r="AJ134" i="3"/>
  <c r="AJ125" i="3"/>
  <c r="AL125" i="3"/>
  <c r="AJ129" i="3"/>
  <c r="AJ131" i="3"/>
  <c r="AJ128" i="3"/>
  <c r="AJ126" i="3"/>
  <c r="AK129" i="3" l="1"/>
  <c r="AP132" i="3"/>
  <c r="AP125" i="3"/>
  <c r="AK131" i="3"/>
  <c r="AK127" i="3"/>
  <c r="AK125" i="3"/>
  <c r="AK134" i="3"/>
  <c r="AK126" i="3"/>
  <c r="AN129" i="3"/>
  <c r="AP129" i="3"/>
  <c r="AP127" i="3"/>
  <c r="AP134" i="3"/>
  <c r="AK132" i="3"/>
  <c r="AN132" i="3"/>
  <c r="AP126" i="3"/>
  <c r="AK128" i="3"/>
  <c r="AP131" i="3"/>
  <c r="AP128" i="3"/>
  <c r="AN125" i="3" l="1"/>
  <c r="AN127" i="3"/>
  <c r="AM131" i="3"/>
  <c r="AH130" i="3"/>
  <c r="AG130" i="3"/>
  <c r="AO281" i="3"/>
  <c r="AM132" i="3"/>
  <c r="AM127" i="3"/>
  <c r="AO280" i="3"/>
  <c r="AN128" i="3"/>
  <c r="AM129" i="3"/>
  <c r="AM125" i="3"/>
  <c r="AH136" i="3"/>
  <c r="AG136" i="3"/>
  <c r="AO129" i="3"/>
  <c r="AM126" i="3"/>
  <c r="AM134" i="3"/>
  <c r="AN131" i="3"/>
  <c r="AP281" i="3"/>
  <c r="AK281" i="3"/>
  <c r="AK280" i="3"/>
  <c r="AP280" i="3"/>
  <c r="AN134" i="3"/>
  <c r="AM128" i="3"/>
  <c r="AN126" i="3"/>
  <c r="AJ281" i="3"/>
  <c r="AJ280" i="3"/>
  <c r="AO134" i="3" l="1"/>
  <c r="AO132" i="3"/>
  <c r="AM280" i="3"/>
  <c r="AM281" i="3"/>
  <c r="AL281" i="3"/>
  <c r="AL280" i="3"/>
  <c r="AO126" i="3"/>
  <c r="AO128" i="3"/>
  <c r="AN281" i="3"/>
  <c r="AO127" i="3"/>
  <c r="AN280" i="3"/>
  <c r="AO131" i="3"/>
  <c r="AH152" i="3"/>
  <c r="AG152" i="3"/>
  <c r="AO125" i="3"/>
  <c r="V252" i="6" l="1"/>
  <c r="V232" i="6"/>
  <c r="V212" i="6"/>
  <c r="V192" i="6"/>
  <c r="V172" i="6"/>
  <c r="V152" i="6"/>
  <c r="V132" i="6"/>
  <c r="V112" i="6"/>
  <c r="V92" i="6"/>
  <c r="V72" i="6"/>
  <c r="V52" i="6"/>
  <c r="V32" i="6"/>
  <c r="V12" i="6"/>
  <c r="V269" i="6"/>
  <c r="V249" i="6"/>
  <c r="V229" i="6"/>
  <c r="V209" i="6"/>
  <c r="V189" i="6"/>
  <c r="V169" i="6"/>
  <c r="V149" i="6"/>
  <c r="V129" i="6"/>
  <c r="V109" i="6"/>
  <c r="V89" i="6"/>
  <c r="V69" i="6"/>
  <c r="V49" i="6"/>
  <c r="V29" i="6"/>
  <c r="V9" i="6"/>
  <c r="V266" i="6"/>
  <c r="V246" i="6"/>
  <c r="V226" i="6"/>
  <c r="V206" i="6"/>
  <c r="V186" i="6"/>
  <c r="V166" i="6"/>
  <c r="V146" i="6"/>
  <c r="P135" i="6"/>
  <c r="T135" i="6" s="1" a="1"/>
  <c r="T135" i="6" s="1"/>
  <c r="V126" i="6"/>
  <c r="V106" i="6"/>
  <c r="V86" i="6"/>
  <c r="V66" i="6"/>
  <c r="V46" i="6"/>
  <c r="V26" i="6"/>
  <c r="V6" i="6"/>
  <c r="V263" i="6"/>
  <c r="V243" i="6"/>
  <c r="V223" i="6"/>
  <c r="V203" i="6"/>
  <c r="V183" i="6"/>
  <c r="V163" i="6"/>
  <c r="V143" i="6"/>
  <c r="V123" i="6"/>
  <c r="V103" i="6"/>
  <c r="V83" i="6"/>
  <c r="V63" i="6"/>
  <c r="V43" i="6"/>
  <c r="V23" i="6"/>
  <c r="V257" i="6"/>
  <c r="V237" i="6"/>
  <c r="V217" i="6"/>
  <c r="V268" i="6"/>
  <c r="V265" i="6"/>
  <c r="V259" i="6"/>
  <c r="V239" i="6"/>
  <c r="V219" i="6"/>
  <c r="V199" i="6"/>
  <c r="V179" i="6"/>
  <c r="V159" i="6"/>
  <c r="V139" i="6"/>
  <c r="V119" i="6"/>
  <c r="V99" i="6"/>
  <c r="V79" i="6"/>
  <c r="V59" i="6"/>
  <c r="P48" i="6"/>
  <c r="T48" i="6" s="1" a="1"/>
  <c r="T48" i="6" s="1"/>
  <c r="V39" i="6"/>
  <c r="V19" i="6"/>
  <c r="V256" i="6"/>
  <c r="V236" i="6"/>
  <c r="V216" i="6"/>
  <c r="V196" i="6"/>
  <c r="V176" i="6"/>
  <c r="V156" i="6"/>
  <c r="V136" i="6"/>
  <c r="V116" i="6"/>
  <c r="V96" i="6"/>
  <c r="V76" i="6"/>
  <c r="V56" i="6"/>
  <c r="V36" i="6"/>
  <c r="V16" i="6"/>
  <c r="V253" i="6"/>
  <c r="V233" i="6"/>
  <c r="V213" i="6"/>
  <c r="V193" i="6"/>
  <c r="V173" i="6"/>
  <c r="V153" i="6"/>
  <c r="V133" i="6"/>
  <c r="V113" i="6"/>
  <c r="V93" i="6"/>
  <c r="V73" i="6"/>
  <c r="V53" i="6"/>
  <c r="V33" i="6"/>
  <c r="V250" i="6"/>
  <c r="V230" i="6"/>
  <c r="V210" i="6"/>
  <c r="V190" i="6"/>
  <c r="V170" i="6"/>
  <c r="V150" i="6"/>
  <c r="V130" i="6"/>
  <c r="V110" i="6"/>
  <c r="V90" i="6"/>
  <c r="V70" i="6"/>
  <c r="V50" i="6"/>
  <c r="V30" i="6"/>
  <c r="V10" i="6"/>
  <c r="V267" i="6"/>
  <c r="V247" i="6"/>
  <c r="V227" i="6"/>
  <c r="V207" i="6"/>
  <c r="V187" i="6"/>
  <c r="V167" i="6"/>
  <c r="V147" i="6"/>
  <c r="V127" i="6"/>
  <c r="V107" i="6"/>
  <c r="V87" i="6"/>
  <c r="V67" i="6"/>
  <c r="V47" i="6"/>
  <c r="V27" i="6"/>
  <c r="V7" i="6"/>
  <c r="V264" i="6"/>
  <c r="V244" i="6"/>
  <c r="V224" i="6"/>
  <c r="V204" i="6"/>
  <c r="V184" i="6"/>
  <c r="V164" i="6"/>
  <c r="V144" i="6"/>
  <c r="V124" i="6"/>
  <c r="V104" i="6"/>
  <c r="V84" i="6"/>
  <c r="V64" i="6"/>
  <c r="V44" i="6"/>
  <c r="V24" i="6"/>
  <c r="V4" i="6"/>
  <c r="V261" i="6"/>
  <c r="V241" i="6"/>
  <c r="V221" i="6"/>
  <c r="V201" i="6"/>
  <c r="V181" i="6"/>
  <c r="V161" i="6"/>
  <c r="V141" i="6"/>
  <c r="V121" i="6"/>
  <c r="V101" i="6"/>
  <c r="V81" i="6"/>
  <c r="V61" i="6"/>
  <c r="P50" i="6"/>
  <c r="T50" i="6" s="1" a="1"/>
  <c r="T50" i="6" s="1"/>
  <c r="V41" i="6"/>
  <c r="V21" i="6"/>
  <c r="P10" i="6"/>
  <c r="T10" i="6" s="1" a="1"/>
  <c r="T10" i="6" s="1"/>
  <c r="P263" i="6"/>
  <c r="T263" i="6" s="1" a="1"/>
  <c r="T263" i="6" s="1"/>
  <c r="V175" i="6"/>
  <c r="V142" i="6"/>
  <c r="V95" i="6"/>
  <c r="V62" i="6"/>
  <c r="V11" i="6"/>
  <c r="V198" i="6"/>
  <c r="V165" i="6"/>
  <c r="V151" i="6"/>
  <c r="V137" i="6"/>
  <c r="P123" i="6"/>
  <c r="T123" i="6" s="1" a="1"/>
  <c r="T123" i="6" s="1"/>
  <c r="V118" i="6"/>
  <c r="V85" i="6"/>
  <c r="V71" i="6"/>
  <c r="V57" i="6"/>
  <c r="V38" i="6"/>
  <c r="V160" i="6"/>
  <c r="V80" i="6"/>
  <c r="V262" i="6"/>
  <c r="V242" i="6"/>
  <c r="V222" i="6"/>
  <c r="V188" i="6"/>
  <c r="V108" i="6"/>
  <c r="P47" i="6"/>
  <c r="T47" i="6" s="1" a="1"/>
  <c r="T47" i="6" s="1"/>
  <c r="V28" i="6"/>
  <c r="V15" i="6"/>
  <c r="V202" i="6"/>
  <c r="V251" i="6"/>
  <c r="V231" i="6"/>
  <c r="V211" i="6"/>
  <c r="V197" i="6"/>
  <c r="V178" i="6"/>
  <c r="V145" i="6"/>
  <c r="V131" i="6"/>
  <c r="V117" i="6"/>
  <c r="V168" i="6"/>
  <c r="V88" i="6"/>
  <c r="V154" i="6"/>
  <c r="P117" i="6"/>
  <c r="T117" i="6" s="1" a="1"/>
  <c r="T117" i="6" s="1"/>
  <c r="V74" i="6"/>
  <c r="V255" i="6"/>
  <c r="V235" i="6"/>
  <c r="V215" i="6"/>
  <c r="V205" i="6"/>
  <c r="V191" i="6"/>
  <c r="V177" i="6"/>
  <c r="V158" i="6"/>
  <c r="V125" i="6"/>
  <c r="V111" i="6"/>
  <c r="V97" i="6"/>
  <c r="V78" i="6"/>
  <c r="V45" i="6"/>
  <c r="V31" i="6"/>
  <c r="V200" i="6"/>
  <c r="V120" i="6"/>
  <c r="V40" i="6"/>
  <c r="V148" i="6"/>
  <c r="V68" i="6"/>
  <c r="V17" i="6"/>
  <c r="V13" i="6"/>
  <c r="V8" i="6"/>
  <c r="V254" i="6"/>
  <c r="V234" i="6"/>
  <c r="V214" i="6"/>
  <c r="V134" i="6"/>
  <c r="V54" i="6"/>
  <c r="P49" i="6"/>
  <c r="T49" i="6" s="1" a="1"/>
  <c r="T49" i="6" s="1"/>
  <c r="V195" i="6"/>
  <c r="V162" i="6"/>
  <c r="V115" i="6"/>
  <c r="V82" i="6"/>
  <c r="V35" i="6"/>
  <c r="V185" i="6"/>
  <c r="V171" i="6"/>
  <c r="V157" i="6"/>
  <c r="V138" i="6"/>
  <c r="V105" i="6"/>
  <c r="V91" i="6"/>
  <c r="V77" i="6"/>
  <c r="V58" i="6"/>
  <c r="V25" i="6"/>
  <c r="V180" i="6"/>
  <c r="V100" i="6"/>
  <c r="V135" i="6"/>
  <c r="V98" i="6"/>
  <c r="V5" i="6"/>
  <c r="V18" i="6"/>
  <c r="V218" i="6"/>
  <c r="V194" i="6"/>
  <c r="V37" i="6"/>
  <c r="V258" i="6"/>
  <c r="V248" i="6"/>
  <c r="V240" i="6"/>
  <c r="V140" i="6"/>
  <c r="V42" i="6"/>
  <c r="V155" i="6"/>
  <c r="V55" i="6"/>
  <c r="V48" i="6"/>
  <c r="V22" i="6"/>
  <c r="V75" i="6"/>
  <c r="V238" i="6"/>
  <c r="V182" i="6"/>
  <c r="V94" i="6"/>
  <c r="V60" i="6"/>
  <c r="V34" i="6"/>
  <c r="V20" i="6"/>
  <c r="V14" i="6"/>
  <c r="V245" i="6"/>
  <c r="V174" i="6"/>
  <c r="V228" i="6"/>
  <c r="V122" i="6"/>
  <c r="V114" i="6"/>
  <c r="V220" i="6"/>
  <c r="V128" i="6"/>
  <c r="V65" i="6"/>
  <c r="V208" i="6"/>
  <c r="V225" i="6"/>
  <c r="V51" i="6"/>
  <c r="V102" i="6"/>
  <c r="Y268" i="2"/>
  <c r="Y270" i="2"/>
  <c r="Y269" i="2"/>
  <c r="V260" i="6"/>
  <c r="Y271" i="2"/>
  <c r="Y12" i="2"/>
  <c r="U50" i="2"/>
  <c r="V50" i="2"/>
  <c r="V265" i="2"/>
  <c r="U265" i="2"/>
  <c r="Y50" i="2"/>
  <c r="Y265" i="2"/>
  <c r="V51" i="2"/>
  <c r="U51" i="2"/>
  <c r="V49" i="2"/>
  <c r="V52" i="2"/>
  <c r="U49" i="2"/>
  <c r="U52" i="2"/>
  <c r="Y51" i="2"/>
  <c r="Y52" i="2"/>
  <c r="Y49" i="2"/>
  <c r="V137" i="2"/>
  <c r="V119" i="2"/>
  <c r="U119" i="2"/>
  <c r="U137" i="2"/>
  <c r="V125" i="2"/>
  <c r="U125" i="2"/>
  <c r="V122" i="2"/>
  <c r="V124" i="2"/>
  <c r="U122" i="2"/>
  <c r="U124" i="2"/>
  <c r="V118" i="2"/>
  <c r="V121" i="2"/>
  <c r="V117" i="2"/>
  <c r="V115" i="2"/>
  <c r="V116" i="2"/>
  <c r="U121" i="2"/>
  <c r="U116" i="2"/>
  <c r="U120" i="2"/>
  <c r="U118" i="2"/>
  <c r="V120" i="2"/>
  <c r="U115" i="2"/>
  <c r="U123" i="2"/>
  <c r="U117" i="2"/>
  <c r="V114" i="2"/>
  <c r="U114" i="2"/>
  <c r="V123" i="2"/>
  <c r="Y119" i="2"/>
  <c r="Y125" i="2"/>
  <c r="U226" i="2"/>
  <c r="V226" i="2"/>
  <c r="V227" i="2"/>
  <c r="U227" i="2"/>
  <c r="Y137" i="2"/>
  <c r="W52" i="2" l="1"/>
  <c r="X124" i="2"/>
  <c r="X50" i="2"/>
  <c r="X117" i="2"/>
  <c r="X137" i="2"/>
  <c r="X120" i="2"/>
  <c r="W117" i="6"/>
  <c r="W49" i="6"/>
  <c r="X125" i="2"/>
  <c r="W125" i="2"/>
  <c r="W50" i="2"/>
  <c r="W10" i="6"/>
  <c r="X114" i="2"/>
  <c r="W114" i="2"/>
  <c r="W119" i="2"/>
  <c r="X119" i="2"/>
  <c r="W123" i="6"/>
  <c r="W123" i="2"/>
  <c r="X123" i="2"/>
  <c r="W50" i="6"/>
  <c r="X115" i="2"/>
  <c r="W115" i="2"/>
  <c r="W137" i="2"/>
  <c r="X118" i="2"/>
  <c r="W118" i="2"/>
  <c r="W120" i="2"/>
  <c r="X116" i="2"/>
  <c r="W116" i="2"/>
  <c r="W121" i="2"/>
  <c r="X121" i="2"/>
  <c r="X49" i="2"/>
  <c r="W49" i="2"/>
  <c r="X52" i="2"/>
  <c r="W117" i="2"/>
  <c r="X51" i="2"/>
  <c r="W51" i="2"/>
  <c r="W48" i="6"/>
  <c r="W227" i="2"/>
  <c r="X227" i="2"/>
  <c r="W124" i="2"/>
  <c r="X226" i="2"/>
  <c r="W226" i="2"/>
  <c r="W122" i="2"/>
  <c r="X122" i="2"/>
  <c r="W265" i="2"/>
  <c r="X265" i="2"/>
  <c r="W135" i="6"/>
  <c r="W47" i="6"/>
  <c r="W263" i="6"/>
  <c r="R51" i="2"/>
  <c r="R137" i="2"/>
  <c r="R119" i="2"/>
  <c r="R125" i="2"/>
  <c r="R265" i="2"/>
  <c r="R50" i="2"/>
  <c r="R55" i="1"/>
  <c r="R52" i="2"/>
  <c r="R49" i="2"/>
  <c r="AE120" i="1"/>
  <c r="AE118" i="1"/>
  <c r="AE117" i="1"/>
  <c r="AF52" i="1"/>
  <c r="AE121" i="1"/>
  <c r="AE55" i="1"/>
  <c r="AF126" i="1"/>
  <c r="AE52" i="1"/>
  <c r="AF120" i="1"/>
  <c r="AF55" i="1"/>
  <c r="AE119" i="1"/>
  <c r="AF54" i="1"/>
  <c r="AE229" i="1"/>
  <c r="AF121" i="1"/>
  <c r="AE54" i="1"/>
  <c r="AF127" i="1"/>
  <c r="AF124" i="1"/>
  <c r="AF229" i="1"/>
  <c r="AE125" i="1"/>
  <c r="AE268" i="1"/>
  <c r="AE230" i="1"/>
  <c r="AE127" i="1"/>
  <c r="AF268" i="1"/>
  <c r="AF230" i="1"/>
  <c r="AF125" i="1"/>
  <c r="AE53" i="1"/>
  <c r="AF119" i="1"/>
  <c r="AF122" i="1"/>
  <c r="AF53" i="1"/>
  <c r="AE124" i="1"/>
  <c r="AF140" i="1"/>
  <c r="AE128" i="1"/>
  <c r="AF123" i="1"/>
  <c r="AE140" i="1"/>
  <c r="AE123" i="1"/>
  <c r="AF117" i="1"/>
  <c r="AE122" i="1"/>
  <c r="AF118" i="1"/>
  <c r="AF128" i="1"/>
  <c r="AE126" i="1"/>
  <c r="R54" i="1" l="1"/>
  <c r="R122" i="1"/>
  <c r="R128" i="1"/>
  <c r="R140" i="1"/>
  <c r="S52" i="2"/>
  <c r="T52" i="2"/>
  <c r="R53" i="1"/>
  <c r="T265" i="2"/>
  <c r="S265" i="2"/>
  <c r="S125" i="2"/>
  <c r="T125" i="2"/>
  <c r="R52" i="1"/>
  <c r="T137" i="2"/>
  <c r="S137" i="2"/>
  <c r="T119" i="2"/>
  <c r="S119" i="2"/>
  <c r="R268" i="1"/>
  <c r="T51" i="2"/>
  <c r="S51" i="2"/>
  <c r="T49" i="2"/>
  <c r="S49" i="2"/>
  <c r="T50" i="2"/>
  <c r="S50" i="2"/>
  <c r="AG127" i="1"/>
  <c r="AH126" i="1"/>
  <c r="AG54" i="1"/>
  <c r="AH229" i="1"/>
  <c r="AH121" i="1"/>
  <c r="AG140" i="1"/>
  <c r="AH54" i="1"/>
  <c r="AG126" i="1"/>
  <c r="AG229" i="1"/>
  <c r="AG121" i="1"/>
  <c r="AH125" i="1"/>
  <c r="AG230" i="1"/>
  <c r="AH53" i="1"/>
  <c r="AH128" i="1"/>
  <c r="AH124" i="1"/>
  <c r="AG117" i="1"/>
  <c r="AG128" i="1"/>
  <c r="AG124" i="1"/>
  <c r="AH52" i="1"/>
  <c r="AH119" i="1"/>
  <c r="AH127" i="1"/>
  <c r="AG125" i="1"/>
  <c r="AG52" i="1"/>
  <c r="AG119" i="1"/>
  <c r="AG118" i="1"/>
  <c r="AH122" i="1"/>
  <c r="AH140" i="1"/>
  <c r="AH230" i="1"/>
  <c r="AG53" i="1"/>
  <c r="AG268" i="1"/>
  <c r="AG120" i="1"/>
  <c r="AG122" i="1"/>
  <c r="AG55" i="1"/>
  <c r="AH123" i="1"/>
  <c r="AH117" i="1"/>
  <c r="AH120" i="1"/>
  <c r="AH268" i="1"/>
  <c r="AH118" i="1"/>
  <c r="AH55" i="1"/>
  <c r="AG123" i="1"/>
  <c r="AH133" i="3" l="1"/>
  <c r="AG133" i="3"/>
  <c r="P120" i="6" l="1"/>
  <c r="R122" i="2" l="1"/>
  <c r="S122" i="2" s="1"/>
  <c r="Y122" i="2"/>
  <c r="R125" i="1"/>
  <c r="T120" i="6" a="1"/>
  <c r="T120" i="6" s="1"/>
  <c r="W120" i="6"/>
  <c r="AH135" i="3"/>
  <c r="AG135" i="3"/>
  <c r="T122" i="2"/>
  <c r="P122" i="6" l="1"/>
  <c r="R124" i="2" l="1"/>
  <c r="S124" i="2" s="1"/>
  <c r="Y124" i="2"/>
  <c r="T122" i="6" a="1"/>
  <c r="T122" i="6" s="1"/>
  <c r="W122" i="6"/>
  <c r="R127" i="1"/>
  <c r="T124" i="2" l="1"/>
  <c r="AH128" i="3" l="1"/>
  <c r="AG128" i="3"/>
  <c r="P115" i="6" l="1"/>
  <c r="Y117" i="2"/>
  <c r="R117" i="2" l="1"/>
  <c r="T117" i="2" s="1"/>
  <c r="R120" i="1"/>
  <c r="T115" i="6" a="1"/>
  <c r="T115" i="6" s="1"/>
  <c r="W115" i="6"/>
  <c r="AH126" i="3"/>
  <c r="AG126" i="3"/>
  <c r="S117" i="2"/>
  <c r="R115" i="2" l="1"/>
  <c r="P113" i="6"/>
  <c r="AH281" i="3"/>
  <c r="AG281" i="3"/>
  <c r="AH129" i="3"/>
  <c r="AG129" i="3"/>
  <c r="AH131" i="3"/>
  <c r="AG131" i="3"/>
  <c r="AH280" i="3"/>
  <c r="AG280" i="3"/>
  <c r="AH134" i="3"/>
  <c r="AG134" i="3"/>
  <c r="AH127" i="3"/>
  <c r="AG127" i="3"/>
  <c r="AH132" i="3"/>
  <c r="AG132" i="3"/>
  <c r="Y115" i="2"/>
  <c r="R118" i="1" l="1"/>
  <c r="Y120" i="2"/>
  <c r="P121" i="6"/>
  <c r="R226" i="2"/>
  <c r="P224" i="6"/>
  <c r="R120" i="2"/>
  <c r="P118" i="6"/>
  <c r="P114" i="6"/>
  <c r="P119" i="6"/>
  <c r="R118" i="2"/>
  <c r="P116" i="6"/>
  <c r="T113" i="6" a="1"/>
  <c r="T113" i="6" s="1"/>
  <c r="W113" i="6"/>
  <c r="R227" i="2"/>
  <c r="P225" i="6"/>
  <c r="Y226" i="2"/>
  <c r="AH125" i="3"/>
  <c r="AG125" i="3"/>
  <c r="Y227" i="2"/>
  <c r="R229" i="1"/>
  <c r="T115" i="2"/>
  <c r="S115" i="2"/>
  <c r="R230" i="1" l="1"/>
  <c r="R123" i="2"/>
  <c r="T123" i="2" s="1"/>
  <c r="Y121" i="2"/>
  <c r="Y118" i="2"/>
  <c r="R123" i="1"/>
  <c r="R116" i="2"/>
  <c r="S116" i="2" s="1"/>
  <c r="Y123" i="2"/>
  <c r="R121" i="2"/>
  <c r="T121" i="2" s="1"/>
  <c r="T225" i="6" a="1"/>
  <c r="T225" i="6" s="1"/>
  <c r="W225" i="6"/>
  <c r="R114" i="2"/>
  <c r="P112" i="6"/>
  <c r="T116" i="6" a="1"/>
  <c r="T116" i="6" s="1"/>
  <c r="W116" i="6"/>
  <c r="Y116" i="2"/>
  <c r="T119" i="6" a="1"/>
  <c r="T119" i="6" s="1"/>
  <c r="W119" i="6"/>
  <c r="T114" i="6" a="1"/>
  <c r="T114" i="6" s="1"/>
  <c r="W114" i="6"/>
  <c r="T118" i="6" a="1"/>
  <c r="T118" i="6" s="1"/>
  <c r="W118" i="6"/>
  <c r="T224" i="6" a="1"/>
  <c r="T224" i="6" s="1"/>
  <c r="W224" i="6"/>
  <c r="T121" i="6" a="1"/>
  <c r="T121" i="6" s="1"/>
  <c r="W121" i="6"/>
  <c r="Y114" i="2"/>
  <c r="R124" i="1"/>
  <c r="R126" i="1"/>
  <c r="R119" i="1"/>
  <c r="S118" i="2"/>
  <c r="T118" i="2"/>
  <c r="S123" i="2"/>
  <c r="T227" i="2"/>
  <c r="S227" i="2"/>
  <c r="R121" i="1"/>
  <c r="T226" i="2"/>
  <c r="S226" i="2"/>
  <c r="T120" i="2"/>
  <c r="S120" i="2"/>
  <c r="T116" i="2" l="1"/>
  <c r="S121" i="2"/>
  <c r="T112" i="6" a="1"/>
  <c r="T112" i="6" s="1"/>
  <c r="W112" i="6"/>
  <c r="R117" i="1"/>
  <c r="T114" i="2"/>
  <c r="S114" i="2"/>
  <c r="R12" i="2" l="1"/>
  <c r="S12" i="2" l="1"/>
  <c r="T12" i="2"/>
  <c r="R15" i="1"/>
  <c r="AH3" i="3"/>
  <c r="AG3" i="3"/>
  <c r="P4" i="6"/>
  <c r="T4" i="6" l="1" a="1"/>
  <c r="T4" i="6" s="1"/>
  <c r="W4" i="6"/>
  <c r="Y6" i="2"/>
  <c r="R6" i="2" l="1"/>
  <c r="R9" i="1"/>
  <c r="S6" i="2" l="1"/>
  <c r="T6" i="2"/>
  <c r="L268" i="1" l="1"/>
  <c r="T268" i="1"/>
  <c r="S268" i="1"/>
  <c r="L59" i="1" l="1"/>
  <c r="L167" i="1"/>
  <c r="AJ4" i="3"/>
  <c r="AJ64" i="3"/>
  <c r="AJ177" i="3"/>
  <c r="AG158" i="3"/>
  <c r="AG284" i="3"/>
  <c r="AJ169" i="3"/>
  <c r="AJ321" i="3"/>
  <c r="AJ110" i="3"/>
  <c r="AJ49" i="3"/>
  <c r="AJ62" i="3"/>
  <c r="AJ277" i="3"/>
  <c r="AJ327" i="3"/>
  <c r="AG96" i="3"/>
  <c r="AJ304" i="3"/>
  <c r="AJ185" i="3"/>
  <c r="AG23" i="3"/>
  <c r="AJ151" i="3"/>
  <c r="AJ263" i="3"/>
  <c r="AG13" i="3"/>
  <c r="AJ13" i="3"/>
  <c r="AJ113" i="3"/>
  <c r="AG304" i="3"/>
  <c r="AJ3" i="3"/>
  <c r="AJ44" i="3"/>
  <c r="AG21" i="3"/>
  <c r="AJ306" i="3"/>
  <c r="AG282" i="3"/>
  <c r="AG4" i="3"/>
  <c r="AG19" i="3"/>
  <c r="AJ291" i="3"/>
  <c r="AG274" i="3"/>
  <c r="AG306" i="3"/>
  <c r="AG185" i="3"/>
  <c r="AJ109" i="3"/>
  <c r="AG277" i="3"/>
  <c r="AG113" i="3"/>
  <c r="AG49" i="3" l="1"/>
  <c r="AG112" i="3"/>
  <c r="AJ282" i="3"/>
  <c r="AL72" i="3"/>
  <c r="AG268" i="3"/>
  <c r="L173" i="1"/>
  <c r="L229" i="1"/>
  <c r="AJ223" i="3"/>
  <c r="L207" i="1"/>
  <c r="L253" i="1"/>
  <c r="L211" i="1"/>
  <c r="L236" i="1"/>
  <c r="L231" i="1"/>
  <c r="L203" i="1"/>
  <c r="L226" i="1"/>
  <c r="L225" i="1"/>
  <c r="L105" i="1"/>
  <c r="L194" i="1"/>
  <c r="L96" i="1"/>
  <c r="L209" i="1"/>
  <c r="L116" i="1"/>
  <c r="AG147" i="3"/>
  <c r="L146" i="1"/>
  <c r="L69" i="1"/>
  <c r="L193" i="1"/>
  <c r="L134" i="1"/>
  <c r="L49" i="1"/>
  <c r="L184" i="1"/>
  <c r="L222" i="1"/>
  <c r="L176" i="1"/>
  <c r="L70" i="1"/>
  <c r="L170" i="1"/>
  <c r="L55" i="1"/>
  <c r="L240" i="1"/>
  <c r="L139" i="1"/>
  <c r="L72" i="1"/>
  <c r="L112" i="1"/>
  <c r="L132" i="1"/>
  <c r="L63" i="1"/>
  <c r="L48" i="1"/>
  <c r="L204" i="1"/>
  <c r="L221" i="1"/>
  <c r="L159" i="1"/>
  <c r="L164" i="1"/>
  <c r="L228" i="1"/>
  <c r="L249" i="1"/>
  <c r="L190" i="1"/>
  <c r="L210" i="1"/>
  <c r="L198" i="1"/>
  <c r="L215" i="1"/>
  <c r="L239" i="1"/>
  <c r="L178" i="1"/>
  <c r="L206" i="1"/>
  <c r="L192" i="1"/>
  <c r="L171" i="1"/>
  <c r="L74" i="1"/>
  <c r="L202" i="1"/>
  <c r="L180" i="1"/>
  <c r="L257" i="1"/>
  <c r="AG232" i="3"/>
  <c r="AJ194" i="3"/>
  <c r="AL106" i="3"/>
  <c r="AG115" i="3"/>
  <c r="AG177" i="3"/>
  <c r="AJ34" i="3"/>
  <c r="AG321" i="3"/>
  <c r="AJ21" i="3"/>
  <c r="AM96" i="3"/>
  <c r="AM89" i="3"/>
  <c r="AJ307" i="3"/>
  <c r="AJ274" i="3"/>
  <c r="AG276" i="3"/>
  <c r="AG80" i="3"/>
  <c r="AM275" i="3"/>
  <c r="AG203" i="3"/>
  <c r="AM177" i="3"/>
  <c r="AN237" i="3"/>
  <c r="AK121" i="3"/>
  <c r="AP26" i="3"/>
  <c r="AK255" i="3"/>
  <c r="AK328" i="3"/>
  <c r="AK237" i="3"/>
  <c r="AK45" i="3"/>
  <c r="AP160" i="3"/>
  <c r="AK235" i="3"/>
  <c r="AO224" i="3"/>
  <c r="AK3" i="3"/>
  <c r="AP137" i="3"/>
  <c r="AO253" i="3"/>
  <c r="AP168" i="3"/>
  <c r="AP91" i="3"/>
  <c r="AK46" i="3"/>
  <c r="AK95" i="3"/>
  <c r="AP231" i="3"/>
  <c r="AK63" i="3"/>
  <c r="AK47" i="3"/>
  <c r="AK140" i="3"/>
  <c r="AO318" i="3"/>
  <c r="AK111" i="3"/>
  <c r="AK57" i="3"/>
  <c r="AK181" i="3"/>
  <c r="AP317" i="3"/>
  <c r="AP81" i="3"/>
  <c r="AP49" i="3"/>
  <c r="AO200" i="3"/>
  <c r="AP257" i="3"/>
  <c r="AO298" i="3"/>
  <c r="AN277" i="3"/>
  <c r="AK183" i="3"/>
  <c r="AK56" i="3"/>
  <c r="AK66" i="3"/>
  <c r="AK188" i="3"/>
  <c r="AO244" i="3"/>
  <c r="AO206" i="3"/>
  <c r="AK42" i="3"/>
  <c r="AP326" i="3"/>
  <c r="AP321" i="3"/>
  <c r="AP100" i="3"/>
  <c r="AO255" i="3"/>
  <c r="AP188" i="3"/>
  <c r="AP293" i="3"/>
  <c r="AO78" i="3"/>
  <c r="AK283" i="3"/>
  <c r="AL8" i="3"/>
  <c r="AN327" i="3"/>
  <c r="AP192" i="3"/>
  <c r="AP149" i="3"/>
  <c r="AP37" i="3"/>
  <c r="AK222" i="3"/>
  <c r="AK314" i="3"/>
  <c r="AO55" i="3"/>
  <c r="AO27" i="3"/>
  <c r="AP236" i="3"/>
  <c r="AP88" i="3"/>
  <c r="AP29" i="3"/>
  <c r="AO69" i="3"/>
  <c r="AK5" i="3"/>
  <c r="AM44" i="3"/>
  <c r="AO119" i="3"/>
  <c r="AK122" i="3"/>
  <c r="AK233" i="3"/>
  <c r="AO118" i="3"/>
  <c r="AO241" i="3"/>
  <c r="AP223" i="3"/>
  <c r="AL142" i="3"/>
  <c r="AK61" i="3"/>
  <c r="AO109" i="3"/>
  <c r="AP66" i="3"/>
  <c r="AO238" i="3"/>
  <c r="AO59" i="3"/>
  <c r="AK119" i="3"/>
  <c r="AO40" i="3"/>
  <c r="AO77" i="3"/>
  <c r="AP145" i="3"/>
  <c r="AK302" i="3"/>
  <c r="AK320" i="3"/>
  <c r="AP158" i="3"/>
  <c r="AP220" i="3"/>
  <c r="AK305" i="3"/>
  <c r="AK49" i="3"/>
  <c r="AO160" i="3"/>
  <c r="AO67" i="3"/>
  <c r="AO267" i="3"/>
  <c r="AP262" i="3"/>
  <c r="AK10" i="3"/>
  <c r="AP230" i="3"/>
  <c r="AP237" i="3"/>
  <c r="AO210" i="3"/>
  <c r="AN44" i="3"/>
  <c r="AO103" i="3"/>
  <c r="AK208" i="3"/>
  <c r="AM253" i="3"/>
  <c r="AP14" i="3"/>
  <c r="AK290" i="3"/>
  <c r="AL306" i="3"/>
  <c r="AO215" i="3"/>
  <c r="AP155" i="3"/>
  <c r="AP119" i="3"/>
  <c r="AO277" i="3"/>
  <c r="AK324" i="3"/>
  <c r="AK184" i="3"/>
  <c r="AK154" i="3"/>
  <c r="AK36" i="3"/>
  <c r="AK103" i="3"/>
  <c r="AK250" i="3"/>
  <c r="AP143" i="3"/>
  <c r="AK209" i="3"/>
  <c r="AK27" i="3"/>
  <c r="AO140" i="3"/>
  <c r="AK261" i="3"/>
  <c r="AP120" i="3"/>
  <c r="AP207" i="3"/>
  <c r="AL109" i="3"/>
  <c r="AO239" i="3"/>
  <c r="AO184" i="3"/>
  <c r="AP266" i="3"/>
  <c r="AK7" i="3"/>
  <c r="AK239" i="3"/>
  <c r="AK19" i="3"/>
  <c r="AO87" i="3"/>
  <c r="AP7" i="3"/>
  <c r="AP32" i="3"/>
  <c r="AK81" i="3"/>
  <c r="AO34" i="3"/>
  <c r="AK316" i="3"/>
  <c r="AO285" i="3"/>
  <c r="AO98" i="3"/>
  <c r="AP325" i="3"/>
  <c r="AO150" i="3"/>
  <c r="AK323" i="3"/>
  <c r="AL4" i="3"/>
  <c r="AN107" i="3"/>
  <c r="AO99" i="3"/>
  <c r="AK182" i="3"/>
  <c r="AP167" i="3"/>
  <c r="AL282" i="3"/>
  <c r="AP95" i="3"/>
  <c r="AP65" i="3"/>
  <c r="AP33" i="3"/>
  <c r="AP189" i="3"/>
  <c r="AK243" i="3"/>
  <c r="AP309" i="3"/>
  <c r="AK107" i="3"/>
  <c r="AK309" i="3"/>
  <c r="AP248" i="3"/>
  <c r="AK75" i="3"/>
  <c r="AP182" i="3"/>
  <c r="AK38" i="3"/>
  <c r="AO289" i="3"/>
  <c r="AP270" i="3"/>
  <c r="AM282" i="3"/>
  <c r="AO137" i="3"/>
  <c r="AO21" i="3"/>
  <c r="AP177" i="3"/>
  <c r="AK251" i="3"/>
  <c r="AK248" i="3"/>
  <c r="AL311" i="3"/>
  <c r="AK59" i="3"/>
  <c r="AK307" i="3"/>
  <c r="AP288" i="3"/>
  <c r="AK186" i="3"/>
  <c r="AP186" i="3"/>
  <c r="AK319" i="3"/>
  <c r="AP142" i="3"/>
  <c r="AK247" i="3"/>
  <c r="AK254" i="3"/>
  <c r="AF227" i="1"/>
  <c r="AN278" i="3"/>
  <c r="AO116" i="3"/>
  <c r="AK18" i="3"/>
  <c r="AK115" i="3"/>
  <c r="AP276" i="3"/>
  <c r="AP101" i="3"/>
  <c r="AO223" i="3"/>
  <c r="AP253" i="3"/>
  <c r="AK313" i="3"/>
  <c r="AK225" i="3"/>
  <c r="AO187" i="3"/>
  <c r="AK6" i="3"/>
  <c r="AO24" i="3"/>
  <c r="AO179" i="3"/>
  <c r="AP113" i="3"/>
  <c r="AO120" i="3"/>
  <c r="AO79" i="3"/>
  <c r="AO282" i="3"/>
  <c r="AP161" i="3"/>
  <c r="AP107" i="3"/>
  <c r="AO91" i="3"/>
  <c r="AO186" i="3"/>
  <c r="AL28" i="3"/>
  <c r="AP194" i="3"/>
  <c r="AO156" i="3"/>
  <c r="AO299" i="3"/>
  <c r="AO66" i="3"/>
  <c r="AN304" i="3"/>
  <c r="AO39" i="3"/>
  <c r="AK145" i="3"/>
  <c r="AP278" i="3"/>
  <c r="AP21" i="3"/>
  <c r="AO17" i="3"/>
  <c r="AP234" i="3"/>
  <c r="AO23" i="3"/>
  <c r="V186" i="2"/>
  <c r="AN232" i="3"/>
  <c r="AO296" i="3"/>
  <c r="AP300" i="3"/>
  <c r="AK211" i="3"/>
  <c r="AK147" i="3"/>
  <c r="AO207" i="3"/>
  <c r="AL165" i="3"/>
  <c r="AK294" i="3"/>
  <c r="AK98" i="3"/>
  <c r="AP184" i="3"/>
  <c r="AK12" i="3"/>
  <c r="AO85" i="3"/>
  <c r="AK91" i="3"/>
  <c r="AK288" i="3"/>
  <c r="AK155" i="3"/>
  <c r="AP40" i="3"/>
  <c r="AK22" i="3"/>
  <c r="AO293" i="3"/>
  <c r="AK274" i="3"/>
  <c r="AK151" i="3"/>
  <c r="AO264" i="3"/>
  <c r="AP229" i="3"/>
  <c r="AO171" i="3"/>
  <c r="AP34" i="3"/>
  <c r="AO295" i="3"/>
  <c r="AO276" i="3"/>
  <c r="AO68" i="3"/>
  <c r="AP141" i="3"/>
  <c r="AK110" i="3"/>
  <c r="AO31" i="3"/>
  <c r="AP206" i="3"/>
  <c r="AP162" i="3"/>
  <c r="AK70" i="3"/>
  <c r="AM246" i="3"/>
  <c r="AO310" i="3"/>
  <c r="AO29" i="3"/>
  <c r="AK299" i="3"/>
  <c r="AK303" i="3"/>
  <c r="AO54" i="3"/>
  <c r="AO138" i="3"/>
  <c r="AP178" i="3"/>
  <c r="AO286" i="3"/>
  <c r="AO297" i="3"/>
  <c r="AK292" i="3"/>
  <c r="AK325" i="3"/>
  <c r="AP103" i="3"/>
  <c r="AO250" i="3"/>
  <c r="AO251" i="3"/>
  <c r="AO192" i="3"/>
  <c r="AP273" i="3"/>
  <c r="AP180" i="3"/>
  <c r="V159" i="2"/>
  <c r="AN185" i="3"/>
  <c r="AK79" i="3"/>
  <c r="AK301" i="3"/>
  <c r="AO149" i="3"/>
  <c r="AO305" i="3"/>
  <c r="AP10" i="3"/>
  <c r="AO83" i="3"/>
  <c r="AL245" i="3"/>
  <c r="AJ244" i="3"/>
  <c r="AP11" i="3"/>
  <c r="AO101" i="3"/>
  <c r="AO231" i="3"/>
  <c r="AK206" i="3"/>
  <c r="AK174" i="3"/>
  <c r="AP312" i="3"/>
  <c r="AO236" i="3"/>
  <c r="AN180" i="3"/>
  <c r="AL13" i="3"/>
  <c r="AK112" i="3"/>
  <c r="AO301" i="3"/>
  <c r="AP90" i="3"/>
  <c r="AK74" i="3"/>
  <c r="AK82" i="3"/>
  <c r="AP296" i="3"/>
  <c r="AK190" i="3"/>
  <c r="AK236" i="3"/>
  <c r="AO185" i="3"/>
  <c r="AP307" i="3"/>
  <c r="AO107" i="3"/>
  <c r="AP316" i="3"/>
  <c r="AK270" i="3"/>
  <c r="AO105" i="3"/>
  <c r="AO172" i="3"/>
  <c r="AP118" i="3"/>
  <c r="AK28" i="3"/>
  <c r="AK308" i="3"/>
  <c r="AL277" i="3"/>
  <c r="AO183" i="3"/>
  <c r="AK150" i="3"/>
  <c r="AO123" i="3"/>
  <c r="AP297" i="3"/>
  <c r="AJ181" i="3"/>
  <c r="AK276" i="3"/>
  <c r="AK11" i="3"/>
  <c r="AP299" i="3"/>
  <c r="AP31" i="3"/>
  <c r="AP304" i="3"/>
  <c r="AP211" i="3"/>
  <c r="AP110" i="3"/>
  <c r="AK202" i="3"/>
  <c r="AO41" i="3"/>
  <c r="AO155" i="3"/>
  <c r="AO33" i="3"/>
  <c r="AP306" i="3"/>
  <c r="AK321" i="3"/>
  <c r="AK39" i="3"/>
  <c r="AO60" i="3"/>
  <c r="AO154" i="3"/>
  <c r="AO10" i="3"/>
  <c r="AK87" i="3"/>
  <c r="AO93" i="3"/>
  <c r="AO302" i="3"/>
  <c r="AK90" i="3"/>
  <c r="AO328" i="3"/>
  <c r="AE264" i="1"/>
  <c r="AM316" i="3"/>
  <c r="AK93" i="3"/>
  <c r="AM277" i="3"/>
  <c r="AP89" i="3"/>
  <c r="AP301" i="3"/>
  <c r="AP294" i="3"/>
  <c r="AK92" i="3"/>
  <c r="AF100" i="1"/>
  <c r="AN108" i="3"/>
  <c r="AK199" i="3"/>
  <c r="AK205" i="3"/>
  <c r="AO158" i="3"/>
  <c r="AP85" i="3"/>
  <c r="AP17" i="3"/>
  <c r="AO84" i="3"/>
  <c r="AK289" i="3"/>
  <c r="AP259" i="3"/>
  <c r="AO56" i="3"/>
  <c r="AK293" i="3"/>
  <c r="AF10" i="1"/>
  <c r="AN4" i="3"/>
  <c r="AP279" i="3"/>
  <c r="AP30" i="3"/>
  <c r="AK260" i="3"/>
  <c r="AK230" i="3"/>
  <c r="AK279" i="3"/>
  <c r="AO199" i="3"/>
  <c r="AP5" i="3"/>
  <c r="AK48" i="3"/>
  <c r="AG236" i="3"/>
  <c r="AK16" i="3"/>
  <c r="AP328" i="3"/>
  <c r="AK266" i="3"/>
  <c r="AK197" i="3"/>
  <c r="AK223" i="3"/>
  <c r="AK262" i="3"/>
  <c r="AO117" i="3"/>
  <c r="AK286" i="3"/>
  <c r="AK41" i="3"/>
  <c r="AE205" i="1"/>
  <c r="AM249" i="3"/>
  <c r="V6" i="2"/>
  <c r="AN3" i="3"/>
  <c r="AP214" i="3"/>
  <c r="AP268" i="3"/>
  <c r="AP123" i="3"/>
  <c r="AP25" i="3"/>
  <c r="AK64" i="3"/>
  <c r="AP41" i="3"/>
  <c r="AK298" i="3"/>
  <c r="AK153" i="3"/>
  <c r="AP181" i="3"/>
  <c r="AP233" i="3"/>
  <c r="AK272" i="3"/>
  <c r="AO30" i="3"/>
  <c r="AO122" i="3"/>
  <c r="AO219" i="3"/>
  <c r="AK146" i="3"/>
  <c r="AO163" i="3"/>
  <c r="AJ224" i="3"/>
  <c r="AO5" i="3"/>
  <c r="AP64" i="3"/>
  <c r="AP195" i="3"/>
  <c r="AG58" i="3"/>
  <c r="AP69" i="3"/>
  <c r="AO146" i="3"/>
  <c r="AP196" i="3"/>
  <c r="AP324" i="3"/>
  <c r="AO232" i="3"/>
  <c r="AO111" i="3"/>
  <c r="AP260" i="3"/>
  <c r="AK109" i="3"/>
  <c r="AO100" i="3"/>
  <c r="AP256" i="3"/>
  <c r="AK17" i="3"/>
  <c r="AO321" i="3"/>
  <c r="AO307" i="3"/>
  <c r="AO14" i="3"/>
  <c r="AP105" i="3"/>
  <c r="AP272" i="3"/>
  <c r="AP163" i="3"/>
  <c r="AK118" i="3"/>
  <c r="AO81" i="3"/>
  <c r="AP170" i="3"/>
  <c r="AP245" i="3"/>
  <c r="AO13" i="3"/>
  <c r="AP250" i="3"/>
  <c r="AO88" i="3"/>
  <c r="AP76" i="3"/>
  <c r="AP222" i="3"/>
  <c r="AP97" i="3"/>
  <c r="AP173" i="3"/>
  <c r="AK156" i="3"/>
  <c r="AK104" i="3"/>
  <c r="AO316" i="3"/>
  <c r="AK189" i="3"/>
  <c r="AO327" i="3"/>
  <c r="AO245" i="3"/>
  <c r="AK29" i="3"/>
  <c r="AO243" i="3"/>
  <c r="AO147" i="3"/>
  <c r="AP159" i="3"/>
  <c r="AO292" i="3"/>
  <c r="AO258" i="3"/>
  <c r="AK32" i="3"/>
  <c r="AK77" i="3"/>
  <c r="AO121" i="3"/>
  <c r="AP310" i="3"/>
  <c r="AO221" i="3"/>
  <c r="AK273" i="3"/>
  <c r="AP57" i="3"/>
  <c r="AO20" i="3"/>
  <c r="AP79" i="3"/>
  <c r="AO325" i="3"/>
  <c r="AJ310" i="3"/>
  <c r="AO112" i="3"/>
  <c r="AO212" i="3"/>
  <c r="AK148" i="3"/>
  <c r="AO290" i="3"/>
  <c r="AO274" i="3"/>
  <c r="AP277" i="3"/>
  <c r="AP27" i="3"/>
  <c r="AK114" i="3"/>
  <c r="AP267" i="3"/>
  <c r="AK40" i="3"/>
  <c r="AO284" i="3"/>
  <c r="AP221" i="3"/>
  <c r="AO94" i="3"/>
  <c r="AO141" i="3"/>
  <c r="AK204" i="3"/>
  <c r="AP156" i="3"/>
  <c r="AK214" i="3"/>
  <c r="AO176" i="3"/>
  <c r="AP311" i="3"/>
  <c r="AK100" i="3"/>
  <c r="AP96" i="3"/>
  <c r="AP72" i="3"/>
  <c r="AP212" i="3"/>
  <c r="AP83" i="3"/>
  <c r="AO279" i="3"/>
  <c r="AK84" i="3"/>
  <c r="AO283" i="3"/>
  <c r="AK291" i="3"/>
  <c r="AO18" i="3"/>
  <c r="AP227" i="3"/>
  <c r="AK162" i="3"/>
  <c r="AO178" i="3"/>
  <c r="AK68" i="3"/>
  <c r="AK83" i="3"/>
  <c r="AP179" i="3"/>
  <c r="AO262" i="3"/>
  <c r="AP169" i="3"/>
  <c r="AO73" i="3"/>
  <c r="AO19" i="3"/>
  <c r="AK176" i="3"/>
  <c r="AP255" i="3"/>
  <c r="AK295" i="3"/>
  <c r="AO198" i="3"/>
  <c r="AP19" i="3"/>
  <c r="AP86" i="3"/>
  <c r="AK173" i="3"/>
  <c r="AP157" i="3"/>
  <c r="AP104" i="3"/>
  <c r="AK268" i="3"/>
  <c r="AO62" i="3"/>
  <c r="AP298" i="3"/>
  <c r="AK231" i="3"/>
  <c r="AO308" i="3"/>
  <c r="AK177" i="3"/>
  <c r="AP47" i="3"/>
  <c r="AP313" i="3"/>
  <c r="AO213" i="3"/>
  <c r="AP98" i="3"/>
  <c r="AP185" i="3"/>
  <c r="AP198" i="3"/>
  <c r="AK73" i="3"/>
  <c r="AO143" i="3"/>
  <c r="AK277" i="3"/>
  <c r="AK196" i="3"/>
  <c r="AO313" i="3"/>
  <c r="AP315" i="3"/>
  <c r="AK169" i="3"/>
  <c r="AO145" i="3"/>
  <c r="AO22" i="3"/>
  <c r="AP54" i="3"/>
  <c r="AO58" i="3"/>
  <c r="AP58" i="3"/>
  <c r="AO208" i="3"/>
  <c r="AK137" i="3"/>
  <c r="AO195" i="3"/>
  <c r="U236" i="2"/>
  <c r="AM290" i="3"/>
  <c r="AK102" i="3"/>
  <c r="AO142" i="3"/>
  <c r="AK117" i="3"/>
  <c r="AM142" i="3"/>
  <c r="AN48" i="3"/>
  <c r="AO247" i="3"/>
  <c r="AO237" i="3"/>
  <c r="AP154" i="3"/>
  <c r="AP208" i="3"/>
  <c r="AK76" i="3"/>
  <c r="AP287" i="3"/>
  <c r="AO225" i="3"/>
  <c r="AO311" i="3"/>
  <c r="AO314" i="3"/>
  <c r="AP175" i="3"/>
  <c r="AP187" i="3"/>
  <c r="AP61" i="3"/>
  <c r="AK8" i="3"/>
  <c r="AO265" i="3"/>
  <c r="AO300" i="3"/>
  <c r="AP116" i="3"/>
  <c r="AO157" i="3"/>
  <c r="AK228" i="3"/>
  <c r="AO108" i="3"/>
  <c r="AO322" i="3"/>
  <c r="AP190" i="3"/>
  <c r="AP8" i="3"/>
  <c r="AK13" i="3"/>
  <c r="AP74" i="3"/>
  <c r="AP44" i="3"/>
  <c r="AK232" i="3"/>
  <c r="AK322" i="3"/>
  <c r="AP246" i="3"/>
  <c r="AO49" i="3"/>
  <c r="AK212" i="3"/>
  <c r="AO246" i="3"/>
  <c r="AK224" i="3"/>
  <c r="AP73" i="3"/>
  <c r="AO76" i="3"/>
  <c r="AL327" i="3"/>
  <c r="AK300" i="3"/>
  <c r="AP275" i="3"/>
  <c r="AK285" i="3"/>
  <c r="AO272" i="3"/>
  <c r="AP251" i="3"/>
  <c r="AK26" i="3"/>
  <c r="AK78" i="3"/>
  <c r="AK194" i="3"/>
  <c r="AO166" i="3"/>
  <c r="AO104" i="3"/>
  <c r="AK201" i="3"/>
  <c r="AO263" i="3"/>
  <c r="AK71" i="3"/>
  <c r="AK256" i="3"/>
  <c r="AP224" i="3"/>
  <c r="AO89" i="3"/>
  <c r="AP308" i="3"/>
  <c r="AK67" i="3"/>
  <c r="AO12" i="3"/>
  <c r="AP241" i="3"/>
  <c r="AK149" i="3"/>
  <c r="AP9" i="3"/>
  <c r="AP226" i="3"/>
  <c r="AO222" i="3"/>
  <c r="AP144" i="3"/>
  <c r="AK172" i="3"/>
  <c r="AP13" i="3"/>
  <c r="AK105" i="3"/>
  <c r="AP82" i="3"/>
  <c r="AK198" i="3"/>
  <c r="AO177" i="3"/>
  <c r="AO164" i="3"/>
  <c r="AO306" i="3"/>
  <c r="AK144" i="3"/>
  <c r="AP111" i="3"/>
  <c r="AK33" i="3"/>
  <c r="AO326" i="3"/>
  <c r="AP78" i="3"/>
  <c r="AP146" i="3"/>
  <c r="AO266" i="3"/>
  <c r="AO278" i="3"/>
  <c r="AO144" i="3"/>
  <c r="AP238" i="3"/>
  <c r="AK271" i="3"/>
  <c r="AK23" i="3"/>
  <c r="AP117" i="3"/>
  <c r="AO11" i="3"/>
  <c r="AP174" i="3"/>
  <c r="AP153" i="3"/>
  <c r="AM321" i="3"/>
  <c r="AN21" i="3"/>
  <c r="AL96" i="3"/>
  <c r="AO102" i="3"/>
  <c r="AM3" i="3"/>
  <c r="AK275" i="3"/>
  <c r="AK263" i="3"/>
  <c r="AK220" i="3"/>
  <c r="AJ298" i="3"/>
  <c r="AJ188" i="3"/>
  <c r="AO97" i="3"/>
  <c r="AO65" i="3"/>
  <c r="AO323" i="3"/>
  <c r="AK264" i="3"/>
  <c r="AP261" i="3"/>
  <c r="AK326" i="3"/>
  <c r="AP263" i="3"/>
  <c r="AP108" i="3"/>
  <c r="AP55" i="3"/>
  <c r="AG251" i="3"/>
  <c r="AO6" i="3"/>
  <c r="AK99" i="3"/>
  <c r="AO230" i="3"/>
  <c r="AO303" i="3"/>
  <c r="AO291" i="3"/>
  <c r="AK259" i="3"/>
  <c r="AK216" i="3"/>
  <c r="AK258" i="3"/>
  <c r="AP318" i="3"/>
  <c r="AK210" i="3"/>
  <c r="AP71" i="3"/>
  <c r="AK234" i="3"/>
  <c r="AO46" i="3"/>
  <c r="AK142" i="3"/>
  <c r="AO319" i="3"/>
  <c r="AP122" i="3"/>
  <c r="AP75" i="3"/>
  <c r="AP274" i="3"/>
  <c r="AO294" i="3"/>
  <c r="AO190" i="3"/>
  <c r="AP23" i="3"/>
  <c r="AO43" i="3"/>
  <c r="AK180" i="3"/>
  <c r="AP283" i="3"/>
  <c r="AK25" i="3"/>
  <c r="AO209" i="3"/>
  <c r="AP147" i="3"/>
  <c r="AO216" i="3"/>
  <c r="AO16" i="3"/>
  <c r="AO234" i="3"/>
  <c r="AO188" i="3"/>
  <c r="AO204" i="3"/>
  <c r="AK282" i="3"/>
  <c r="AO75" i="3"/>
  <c r="AO115" i="3"/>
  <c r="AP93" i="3"/>
  <c r="AO44" i="3"/>
  <c r="AL3" i="3"/>
  <c r="U231" i="2"/>
  <c r="AM285" i="3"/>
  <c r="AK113" i="3"/>
  <c r="AK139" i="3"/>
  <c r="AK252" i="3"/>
  <c r="AP183" i="3"/>
  <c r="AF101" i="1"/>
  <c r="AN109" i="3"/>
  <c r="AK166" i="3"/>
  <c r="AP43" i="3"/>
  <c r="AK269" i="3"/>
  <c r="AL312" i="3"/>
  <c r="AP199" i="3"/>
  <c r="AO162" i="3"/>
  <c r="AL26" i="3"/>
  <c r="AO90" i="3"/>
  <c r="AK327" i="3"/>
  <c r="AK179" i="3"/>
  <c r="AK116" i="3"/>
  <c r="AP87" i="3"/>
  <c r="AP225" i="3"/>
  <c r="AP38" i="3"/>
  <c r="AP176" i="3"/>
  <c r="AK21" i="3"/>
  <c r="AK242" i="3"/>
  <c r="AP282" i="3"/>
  <c r="AO203" i="3"/>
  <c r="AK171" i="3"/>
  <c r="AO169" i="3"/>
  <c r="AO86" i="3"/>
  <c r="AP18" i="3"/>
  <c r="AO114" i="3"/>
  <c r="AO153" i="3"/>
  <c r="AO70" i="3"/>
  <c r="AO205" i="3"/>
  <c r="AK297" i="3"/>
  <c r="AO315" i="3"/>
  <c r="AK246" i="3"/>
  <c r="AK58" i="3"/>
  <c r="AP99" i="3"/>
  <c r="AK157" i="3"/>
  <c r="AP242" i="3"/>
  <c r="AK37" i="3"/>
  <c r="AP115" i="3"/>
  <c r="AK221" i="3"/>
  <c r="AK163" i="3"/>
  <c r="AK170" i="3"/>
  <c r="AO228" i="3"/>
  <c r="AO249" i="3"/>
  <c r="AK165" i="3"/>
  <c r="AP165" i="3"/>
  <c r="AP138" i="3"/>
  <c r="AK195" i="3"/>
  <c r="AO218" i="3"/>
  <c r="AO309" i="3"/>
  <c r="AO151" i="3"/>
  <c r="AP56" i="3"/>
  <c r="AO61" i="3"/>
  <c r="AM109" i="3"/>
  <c r="AP39" i="3"/>
  <c r="AP247" i="3"/>
  <c r="AP24" i="3"/>
  <c r="AN306" i="3"/>
  <c r="AK94" i="3"/>
  <c r="AO8" i="3"/>
  <c r="AL202" i="3"/>
  <c r="AM110" i="3"/>
  <c r="AK312" i="3"/>
  <c r="AP22" i="3"/>
  <c r="AN279" i="3"/>
  <c r="AK318" i="3"/>
  <c r="AL210" i="3"/>
  <c r="AP102" i="3"/>
  <c r="AP94" i="3"/>
  <c r="AK14" i="3"/>
  <c r="AP201" i="3"/>
  <c r="AP322" i="3"/>
  <c r="AO25" i="3"/>
  <c r="AO193" i="3"/>
  <c r="AP68" i="3"/>
  <c r="AP70" i="3"/>
  <c r="AL274" i="3"/>
  <c r="AM99" i="3"/>
  <c r="AO248" i="3"/>
  <c r="AO181" i="3"/>
  <c r="AK304" i="3"/>
  <c r="AO202" i="3"/>
  <c r="AO170" i="3"/>
  <c r="V153" i="2"/>
  <c r="AN177" i="3"/>
  <c r="AO71" i="3"/>
  <c r="AL22" i="3"/>
  <c r="AP210" i="3"/>
  <c r="AK265" i="3"/>
  <c r="AO189" i="3"/>
  <c r="AP60" i="3"/>
  <c r="AO259" i="3"/>
  <c r="AP202" i="3"/>
  <c r="AP240" i="3"/>
  <c r="AK160" i="3"/>
  <c r="AO4" i="3"/>
  <c r="AO48" i="3"/>
  <c r="AP200" i="3"/>
  <c r="AP290" i="3"/>
  <c r="AK267" i="3"/>
  <c r="AO124" i="3"/>
  <c r="AK306" i="3"/>
  <c r="AO47" i="3"/>
  <c r="AK164" i="3"/>
  <c r="AP3" i="3"/>
  <c r="AK287" i="3"/>
  <c r="AK187" i="3"/>
  <c r="AO312" i="3"/>
  <c r="AK317" i="3"/>
  <c r="AP84" i="3"/>
  <c r="AO288" i="3"/>
  <c r="AK226" i="3"/>
  <c r="AP46" i="3"/>
  <c r="AL234" i="3"/>
  <c r="AP327" i="3"/>
  <c r="AP228" i="3"/>
  <c r="AO175" i="3"/>
  <c r="AO256" i="3"/>
  <c r="AP35" i="3"/>
  <c r="AK35" i="3"/>
  <c r="AN161" i="3"/>
  <c r="AK31" i="3"/>
  <c r="AP150" i="3"/>
  <c r="AG259" i="3"/>
  <c r="AK55" i="3"/>
  <c r="AK88" i="3"/>
  <c r="AK101" i="3"/>
  <c r="AK54" i="3"/>
  <c r="AO226" i="3"/>
  <c r="AP80" i="3"/>
  <c r="AP6" i="3"/>
  <c r="AP191" i="3"/>
  <c r="AO64" i="3"/>
  <c r="AM112" i="3"/>
  <c r="AK24" i="3"/>
  <c r="AO80" i="3"/>
  <c r="AK60" i="3"/>
  <c r="AO148" i="3"/>
  <c r="AP77" i="3"/>
  <c r="AP235" i="3"/>
  <c r="AK141" i="3"/>
  <c r="AO35" i="3"/>
  <c r="AO92" i="3"/>
  <c r="AP48" i="3"/>
  <c r="AO191" i="3"/>
  <c r="AK185" i="3"/>
  <c r="AK193" i="3"/>
  <c r="AK310" i="3"/>
  <c r="AP197" i="3"/>
  <c r="AO180" i="3"/>
  <c r="AO269" i="3"/>
  <c r="AO261" i="3"/>
  <c r="AK175" i="3"/>
  <c r="AO252" i="3"/>
  <c r="AP254" i="3"/>
  <c r="AP164" i="3"/>
  <c r="AP171" i="3"/>
  <c r="AK219" i="3"/>
  <c r="AO211" i="3"/>
  <c r="AK85" i="3"/>
  <c r="AO161" i="3"/>
  <c r="AP314" i="3"/>
  <c r="AO260" i="3"/>
  <c r="AP239" i="3"/>
  <c r="AO26" i="3"/>
  <c r="AP289" i="3"/>
  <c r="AK296" i="3"/>
  <c r="AK213" i="3"/>
  <c r="AP218" i="3"/>
  <c r="AP292" i="3"/>
  <c r="AK34" i="3"/>
  <c r="AK227" i="3"/>
  <c r="AP213" i="3"/>
  <c r="AO96" i="3"/>
  <c r="AO271" i="3"/>
  <c r="AP252" i="3"/>
  <c r="AP106" i="3"/>
  <c r="AK44" i="3"/>
  <c r="AK123" i="3"/>
  <c r="AK62" i="3"/>
  <c r="AO72" i="3"/>
  <c r="AO45" i="3"/>
  <c r="AP139" i="3"/>
  <c r="AP45" i="3"/>
  <c r="AK167" i="3"/>
  <c r="AK218" i="3"/>
  <c r="AP67" i="3"/>
  <c r="AK278" i="3"/>
  <c r="AK72" i="3"/>
  <c r="AK238" i="3"/>
  <c r="AO304" i="3"/>
  <c r="AP112" i="3"/>
  <c r="AO270" i="3"/>
  <c r="AO227" i="3"/>
  <c r="AE223" i="1"/>
  <c r="AM274" i="3"/>
  <c r="AK203" i="3"/>
  <c r="AP269" i="3"/>
  <c r="AO229" i="3"/>
  <c r="AP166" i="3"/>
  <c r="AK229" i="3"/>
  <c r="AK244" i="3"/>
  <c r="AP193" i="3"/>
  <c r="AO235" i="3"/>
  <c r="AP219" i="3"/>
  <c r="AO317" i="3"/>
  <c r="AP59" i="3"/>
  <c r="AP36" i="3"/>
  <c r="AO36" i="3"/>
  <c r="AP216" i="3"/>
  <c r="AK192" i="3"/>
  <c r="AM106" i="3"/>
  <c r="AK69" i="3"/>
  <c r="AO9" i="3"/>
  <c r="AK89" i="3"/>
  <c r="AK245" i="3"/>
  <c r="AK207" i="3"/>
  <c r="AO32" i="3"/>
  <c r="AP305" i="3"/>
  <c r="AK178" i="3"/>
  <c r="AO182" i="3"/>
  <c r="AP148" i="3"/>
  <c r="AP291" i="3"/>
  <c r="AO95" i="3"/>
  <c r="AO57" i="3"/>
  <c r="AK20" i="3"/>
  <c r="AO324" i="3"/>
  <c r="AP243" i="3"/>
  <c r="AK241" i="3"/>
  <c r="AK96" i="3"/>
  <c r="AO74" i="3"/>
  <c r="AP121" i="3"/>
  <c r="AN282" i="3"/>
  <c r="AO220" i="3"/>
  <c r="AP151" i="3"/>
  <c r="AK30" i="3"/>
  <c r="AO275" i="3"/>
  <c r="AK43" i="3"/>
  <c r="AP28" i="3"/>
  <c r="AP109" i="3"/>
  <c r="AL112" i="3"/>
  <c r="AP319" i="3"/>
  <c r="AP15" i="3"/>
  <c r="AP209" i="3"/>
  <c r="AO268" i="3"/>
  <c r="AK161" i="3"/>
  <c r="AP323" i="3"/>
  <c r="AP92" i="3"/>
  <c r="AO7" i="3"/>
  <c r="AO201" i="3"/>
  <c r="AP258" i="3"/>
  <c r="AK168" i="3"/>
  <c r="AP264" i="3"/>
  <c r="AM4" i="3"/>
  <c r="AK158" i="3"/>
  <c r="AO159" i="3"/>
  <c r="AP205" i="3"/>
  <c r="AO113" i="3"/>
  <c r="AO168" i="3"/>
  <c r="AO233" i="3"/>
  <c r="AO63" i="3"/>
  <c r="AP114" i="3"/>
  <c r="AP295" i="3"/>
  <c r="AO3" i="3"/>
  <c r="AK215" i="3"/>
  <c r="AK217" i="3"/>
  <c r="AO242" i="3"/>
  <c r="AP232" i="3"/>
  <c r="AO110" i="3"/>
  <c r="AK143" i="3"/>
  <c r="AK108" i="3"/>
  <c r="AO240" i="3"/>
  <c r="AO273" i="3"/>
  <c r="AP4" i="3"/>
  <c r="AO38" i="3"/>
  <c r="AP62" i="3"/>
  <c r="AP284" i="3"/>
  <c r="AP124" i="3"/>
  <c r="AP204" i="3"/>
  <c r="AK240" i="3"/>
  <c r="AP203" i="3"/>
  <c r="AP271" i="3"/>
  <c r="AO214" i="3"/>
  <c r="AO82" i="3"/>
  <c r="AK86" i="3"/>
  <c r="AO257" i="3"/>
  <c r="AO287" i="3"/>
  <c r="AP140" i="3"/>
  <c r="AK65" i="3"/>
  <c r="AK191" i="3"/>
  <c r="AO174" i="3"/>
  <c r="AO254" i="3"/>
  <c r="AK120" i="3"/>
  <c r="AP12" i="3"/>
  <c r="AP244" i="3"/>
  <c r="AK311" i="3"/>
  <c r="AO139" i="3"/>
  <c r="AK124" i="3"/>
  <c r="AP303" i="3"/>
  <c r="AK200" i="3"/>
  <c r="AP249" i="3"/>
  <c r="AP16" i="3"/>
  <c r="AK249" i="3"/>
  <c r="AP42" i="3"/>
  <c r="AO217" i="3"/>
  <c r="AK253" i="3"/>
  <c r="AP215" i="3"/>
  <c r="AO165" i="3"/>
  <c r="AK159" i="3"/>
  <c r="AP172" i="3"/>
  <c r="AP286" i="3"/>
  <c r="AO173" i="3"/>
  <c r="AO28" i="3"/>
  <c r="AK15" i="3"/>
  <c r="AK4" i="3"/>
  <c r="AL113" i="3"/>
  <c r="AO196" i="3"/>
  <c r="AP302" i="3"/>
  <c r="AP63" i="3"/>
  <c r="AP285" i="3"/>
  <c r="AK106" i="3"/>
  <c r="AP265" i="3"/>
  <c r="AP20" i="3"/>
  <c r="AK257" i="3"/>
  <c r="AO167" i="3"/>
  <c r="AM87" i="3"/>
  <c r="AO37" i="3"/>
  <c r="AK97" i="3"/>
  <c r="AO197" i="3"/>
  <c r="AK9" i="3"/>
  <c r="AK315" i="3"/>
  <c r="AO194" i="3"/>
  <c r="AO15" i="3"/>
  <c r="AP217" i="3"/>
  <c r="AO106" i="3"/>
  <c r="AK138" i="3"/>
  <c r="AK284" i="3"/>
  <c r="AO42" i="3"/>
  <c r="AK80" i="3"/>
  <c r="AJ285" i="3"/>
  <c r="AG308" i="3"/>
  <c r="AG90" i="3"/>
  <c r="AJ318" i="3"/>
  <c r="AG212" i="3"/>
  <c r="AG300" i="3"/>
  <c r="AG234" i="3"/>
  <c r="AG150" i="3"/>
  <c r="AJ11" i="3"/>
  <c r="AJ82" i="3"/>
  <c r="AJ183" i="3"/>
  <c r="AJ55" i="3"/>
  <c r="AG271" i="3"/>
  <c r="AJ195" i="3"/>
  <c r="AG248" i="3"/>
  <c r="AG61" i="3"/>
  <c r="AG173" i="3"/>
  <c r="AG294" i="3"/>
  <c r="AJ105" i="3"/>
  <c r="AJ92" i="3"/>
  <c r="AJ139" i="3"/>
  <c r="AE231" i="1"/>
  <c r="U228" i="2"/>
  <c r="V155" i="2"/>
  <c r="AG77" i="3"/>
  <c r="AE47" i="1"/>
  <c r="U44" i="2"/>
  <c r="AG258" i="3"/>
  <c r="AG220" i="3"/>
  <c r="V249" i="2"/>
  <c r="AJ153" i="3"/>
  <c r="U99" i="2"/>
  <c r="AJ117" i="3"/>
  <c r="AF162" i="1"/>
  <c r="AG243" i="3"/>
  <c r="AJ123" i="3"/>
  <c r="AJ296" i="3"/>
  <c r="AE226" i="1"/>
  <c r="U223" i="2"/>
  <c r="V223" i="2"/>
  <c r="AG316" i="3"/>
  <c r="AJ179" i="3"/>
  <c r="AG224" i="3"/>
  <c r="AG327" i="3"/>
  <c r="AJ317" i="3"/>
  <c r="AJ175" i="3"/>
  <c r="AG42" i="3"/>
  <c r="AJ272" i="3"/>
  <c r="AJ275" i="3"/>
  <c r="AG122" i="3"/>
  <c r="AG44" i="3"/>
  <c r="AJ158" i="3"/>
  <c r="AG20" i="3"/>
  <c r="AG246" i="3"/>
  <c r="AG40" i="3"/>
  <c r="AG95" i="3"/>
  <c r="AG179" i="3"/>
  <c r="AG161" i="3"/>
  <c r="AG204" i="3"/>
  <c r="AG114" i="3"/>
  <c r="AJ25" i="3"/>
  <c r="AJ255" i="3"/>
  <c r="AG290" i="3"/>
  <c r="AJ316" i="3"/>
  <c r="AJ174" i="3"/>
  <c r="AJ222" i="3"/>
  <c r="AJ67" i="3"/>
  <c r="AG142" i="3"/>
  <c r="AJ147" i="3"/>
  <c r="AG287" i="3"/>
  <c r="AJ142" i="3"/>
  <c r="AG223" i="3"/>
  <c r="AG8" i="3"/>
  <c r="AJ213" i="3"/>
  <c r="AG11" i="3"/>
  <c r="AJ107" i="3"/>
  <c r="S229" i="1"/>
  <c r="AJ204" i="3"/>
  <c r="AJ160" i="3"/>
  <c r="AJ324" i="3"/>
  <c r="AJ26" i="3"/>
  <c r="AJ106" i="3"/>
  <c r="AJ58" i="3"/>
  <c r="AG160" i="3"/>
  <c r="AG31" i="3"/>
  <c r="AG106" i="3"/>
  <c r="AJ300" i="3"/>
  <c r="AJ290" i="3"/>
  <c r="AJ65" i="3"/>
  <c r="AG98" i="3"/>
  <c r="AJ210" i="3"/>
  <c r="AJ299" i="3"/>
  <c r="AG117" i="3"/>
  <c r="AJ90" i="3"/>
  <c r="AG263" i="3"/>
  <c r="AJ141" i="3"/>
  <c r="AG328" i="3"/>
  <c r="S55" i="1"/>
  <c r="AJ261" i="3"/>
  <c r="AG45" i="3"/>
  <c r="AG100" i="3"/>
  <c r="AG12" i="3"/>
  <c r="AG62" i="3"/>
  <c r="AJ182" i="3"/>
  <c r="AG102" i="3"/>
  <c r="AG176" i="3"/>
  <c r="AJ325" i="3"/>
  <c r="AJ43" i="3"/>
  <c r="AJ172" i="3"/>
  <c r="AJ171" i="3"/>
  <c r="AJ33" i="3"/>
  <c r="AJ121" i="3"/>
  <c r="AG94" i="3"/>
  <c r="AJ168" i="3"/>
  <c r="AJ273" i="3"/>
  <c r="AJ187" i="3"/>
  <c r="AJ217" i="3"/>
  <c r="AJ108" i="3"/>
  <c r="AJ148" i="3"/>
  <c r="AJ91" i="3"/>
  <c r="AJ161" i="3"/>
  <c r="AG5" i="3"/>
  <c r="AJ79" i="3"/>
  <c r="AJ248" i="3"/>
  <c r="AG108" i="3"/>
  <c r="AG110" i="3"/>
  <c r="AJ235" i="3"/>
  <c r="AG92" i="3"/>
  <c r="AJ86" i="3"/>
  <c r="AJ31" i="3"/>
  <c r="AJ254" i="3"/>
  <c r="AJ150" i="3"/>
  <c r="AJ287" i="3"/>
  <c r="AG7" i="3"/>
  <c r="AG93" i="3"/>
  <c r="AJ215" i="3"/>
  <c r="AJ249" i="3"/>
  <c r="AJ14" i="3"/>
  <c r="AJ176" i="3"/>
  <c r="AJ253" i="3"/>
  <c r="AJ8" i="3"/>
  <c r="AG273" i="3"/>
  <c r="AJ17" i="3"/>
  <c r="AJ269" i="3"/>
  <c r="AJ209" i="3"/>
  <c r="AJ116" i="3"/>
  <c r="AG151" i="3"/>
  <c r="AJ193" i="3"/>
  <c r="AG233" i="3"/>
  <c r="AJ233" i="3"/>
  <c r="AG167" i="3"/>
  <c r="AJ167" i="3"/>
  <c r="AJ186" i="3"/>
  <c r="AJ84" i="3"/>
  <c r="AJ184" i="3"/>
  <c r="AJ78" i="3"/>
  <c r="AG78" i="3"/>
  <c r="AG24" i="3"/>
  <c r="AG267" i="3"/>
  <c r="AJ267" i="3"/>
  <c r="AG15" i="3"/>
  <c r="AJ15" i="3"/>
  <c r="AG137" i="3"/>
  <c r="AJ137" i="3"/>
  <c r="AJ231" i="3"/>
  <c r="AG231" i="3"/>
  <c r="AG301" i="3"/>
  <c r="AJ301" i="3"/>
  <c r="AJ283" i="3"/>
  <c r="AJ225" i="3"/>
  <c r="AG295" i="3"/>
  <c r="AJ295" i="3"/>
  <c r="AJ315" i="3"/>
  <c r="AG315" i="3"/>
  <c r="AG283" i="3"/>
  <c r="AJ164" i="3"/>
  <c r="AJ265" i="3"/>
  <c r="AJ81" i="3"/>
  <c r="AJ211" i="3"/>
  <c r="AG240" i="3"/>
  <c r="AJ240" i="3"/>
  <c r="AJ30" i="3"/>
  <c r="AG30" i="3"/>
  <c r="AJ302" i="3"/>
  <c r="AJ6" i="3"/>
  <c r="AJ94" i="3"/>
  <c r="AJ258" i="3"/>
  <c r="AG198" i="3"/>
  <c r="AG18" i="3"/>
  <c r="AJ18" i="3"/>
  <c r="AG54" i="3"/>
  <c r="AG293" i="3"/>
  <c r="AG67" i="3"/>
  <c r="AJ256" i="3"/>
  <c r="AJ76" i="3"/>
  <c r="AG65" i="3"/>
  <c r="AJ241" i="3"/>
  <c r="AG318" i="3"/>
  <c r="AG314" i="3"/>
  <c r="AJ314" i="3"/>
  <c r="AJ221" i="3"/>
  <c r="AJ140" i="3"/>
  <c r="AG140" i="3"/>
  <c r="AJ262" i="3"/>
  <c r="AJ220" i="3"/>
  <c r="AG153" i="3"/>
  <c r="AG154" i="3"/>
  <c r="AJ292" i="3"/>
  <c r="AG292" i="3"/>
  <c r="AJ7" i="3"/>
  <c r="AG149" i="3"/>
  <c r="AJ198" i="3"/>
  <c r="AG299" i="3"/>
  <c r="AJ219" i="3"/>
  <c r="AG219" i="3"/>
  <c r="AJ97" i="3"/>
  <c r="AG319" i="3"/>
  <c r="AG286" i="3"/>
  <c r="AJ119" i="3"/>
  <c r="AG76" i="3"/>
  <c r="AG166" i="3"/>
  <c r="AJ294" i="3"/>
  <c r="AG169" i="3"/>
  <c r="AJ190" i="3"/>
  <c r="AG190" i="3"/>
  <c r="AJ36" i="3"/>
  <c r="AG36" i="3"/>
  <c r="AJ59" i="3"/>
  <c r="AG59" i="3"/>
  <c r="AG311" i="3"/>
  <c r="AJ311" i="3"/>
  <c r="AJ212" i="3"/>
  <c r="AJ145" i="3"/>
  <c r="AG307" i="3"/>
  <c r="AG121" i="3"/>
  <c r="AJ206" i="3"/>
  <c r="AG46" i="3"/>
  <c r="AJ46" i="3"/>
  <c r="AJ313" i="3"/>
  <c r="AG182" i="3"/>
  <c r="AJ326" i="3"/>
  <c r="AJ89" i="3"/>
  <c r="AJ10" i="3"/>
  <c r="AG309" i="3"/>
  <c r="AJ309" i="3"/>
  <c r="AG101" i="3"/>
  <c r="AJ101" i="3"/>
  <c r="AJ39" i="3"/>
  <c r="AG39" i="3"/>
  <c r="AG35" i="3"/>
  <c r="AJ35" i="3"/>
  <c r="AG168" i="3"/>
  <c r="AJ159" i="3"/>
  <c r="AJ68" i="3"/>
  <c r="AJ230" i="3"/>
  <c r="AG156" i="3"/>
  <c r="AG313" i="3"/>
  <c r="AJ12" i="3"/>
  <c r="AG28" i="3"/>
  <c r="AJ293" i="3"/>
  <c r="AG228" i="3"/>
  <c r="AJ228" i="3"/>
  <c r="AG326" i="3"/>
  <c r="AG66" i="3"/>
  <c r="AJ66" i="3"/>
  <c r="AG143" i="3"/>
  <c r="AJ143" i="3"/>
  <c r="AG230" i="3"/>
  <c r="AJ319" i="3"/>
  <c r="AG272" i="3"/>
  <c r="AJ74" i="3"/>
  <c r="AG74" i="3"/>
  <c r="AJ328" i="3"/>
  <c r="AJ264" i="3"/>
  <c r="AG264" i="3"/>
  <c r="AJ245" i="3"/>
  <c r="AG38" i="3"/>
  <c r="AJ38" i="3"/>
  <c r="AG139" i="3"/>
  <c r="AJ73" i="3"/>
  <c r="AJ56" i="3"/>
  <c r="AJ71" i="3"/>
  <c r="AJ42" i="3"/>
  <c r="AJ247" i="3"/>
  <c r="AG247" i="3"/>
  <c r="AJ305" i="3"/>
  <c r="AJ162" i="3"/>
  <c r="AJ276" i="3"/>
  <c r="AG244" i="3"/>
  <c r="AJ85" i="3"/>
  <c r="AG159" i="3"/>
  <c r="AJ124" i="3"/>
  <c r="AG124" i="3"/>
  <c r="AJ37" i="3"/>
  <c r="AJ243" i="3"/>
  <c r="AG197" i="3"/>
  <c r="AJ70" i="3"/>
  <c r="AJ156" i="3"/>
  <c r="AG174" i="3"/>
  <c r="AJ155" i="3"/>
  <c r="AJ202" i="3"/>
  <c r="AJ226" i="3"/>
  <c r="AJ149" i="3"/>
  <c r="AJ278" i="3"/>
  <c r="AG278" i="3"/>
  <c r="AG85" i="3"/>
  <c r="AG71" i="3"/>
  <c r="AJ312" i="3"/>
  <c r="AJ103" i="3"/>
  <c r="AG196" i="3"/>
  <c r="AJ32" i="3"/>
  <c r="AG116" i="3"/>
  <c r="AJ218" i="3"/>
  <c r="AG183" i="3"/>
  <c r="AG237" i="3"/>
  <c r="AJ237" i="3"/>
  <c r="AJ16" i="3"/>
  <c r="AG119" i="3"/>
  <c r="AJ227" i="3"/>
  <c r="AG289" i="3"/>
  <c r="AG56" i="3"/>
  <c r="AG75" i="3"/>
  <c r="AJ75" i="3"/>
  <c r="AJ189" i="3"/>
  <c r="AJ19" i="3"/>
  <c r="AG221" i="3"/>
  <c r="AJ29" i="3"/>
  <c r="AG29" i="3"/>
  <c r="AG227" i="3"/>
  <c r="AG305" i="3"/>
  <c r="AG288" i="3"/>
  <c r="AJ27" i="3"/>
  <c r="AJ99" i="3"/>
  <c r="AG99" i="3"/>
  <c r="AG254" i="3"/>
  <c r="AJ20" i="3"/>
  <c r="AJ236" i="3"/>
  <c r="AJ166" i="3"/>
  <c r="AJ279" i="3"/>
  <c r="AG279" i="3"/>
  <c r="AJ41" i="3"/>
  <c r="AJ88" i="3"/>
  <c r="AG88" i="3"/>
  <c r="AG241" i="3"/>
  <c r="AJ238" i="3"/>
  <c r="AG118" i="3"/>
  <c r="AJ118" i="3"/>
  <c r="AG270" i="3"/>
  <c r="AJ270" i="3"/>
  <c r="AG89" i="3"/>
  <c r="AG17" i="3"/>
  <c r="AJ114" i="3"/>
  <c r="AJ77" i="3"/>
  <c r="AJ170" i="3"/>
  <c r="AG181" i="3"/>
  <c r="AG10" i="3"/>
  <c r="AJ200" i="3"/>
  <c r="AG200" i="3"/>
  <c r="AJ40" i="3"/>
  <c r="AJ144" i="3"/>
  <c r="AJ268" i="3"/>
  <c r="AG123" i="3"/>
  <c r="AJ22" i="3"/>
  <c r="AG22" i="3"/>
  <c r="AG26" i="3"/>
  <c r="AJ214" i="3"/>
  <c r="AG191" i="3"/>
  <c r="AJ286" i="3"/>
  <c r="AJ199" i="3"/>
  <c r="AJ28" i="3"/>
  <c r="AG57" i="3"/>
  <c r="AJ57" i="3"/>
  <c r="AJ323" i="3"/>
  <c r="AG323" i="3"/>
  <c r="AJ48" i="3"/>
  <c r="AJ308" i="3"/>
  <c r="AJ122" i="3"/>
  <c r="AG195" i="3"/>
  <c r="AJ201" i="3"/>
  <c r="AJ266" i="3"/>
  <c r="AJ115" i="3"/>
  <c r="AG87" i="3"/>
  <c r="AJ87" i="3"/>
  <c r="AJ154" i="3"/>
  <c r="AJ180" i="3"/>
  <c r="AG180" i="3"/>
  <c r="AG297" i="3"/>
  <c r="AG86" i="3"/>
  <c r="AJ9" i="3"/>
  <c r="AJ83" i="3"/>
  <c r="AG302" i="3"/>
  <c r="AJ102" i="3"/>
  <c r="AJ216" i="3"/>
  <c r="AJ196" i="3"/>
  <c r="AJ93" i="3"/>
  <c r="AG69" i="3"/>
  <c r="AJ69" i="3"/>
  <c r="AJ120" i="3"/>
  <c r="AJ5" i="3"/>
  <c r="AG317" i="3"/>
  <c r="AJ191" i="3"/>
  <c r="AJ297" i="3"/>
  <c r="AJ165" i="3"/>
  <c r="AG33" i="3"/>
  <c r="AG250" i="3"/>
  <c r="AJ250" i="3"/>
  <c r="AG255" i="3"/>
  <c r="AJ208" i="3"/>
  <c r="AJ257" i="3"/>
  <c r="AJ203" i="3"/>
  <c r="AG34" i="3"/>
  <c r="AJ138" i="3"/>
  <c r="AG235" i="3"/>
  <c r="AG109" i="3"/>
  <c r="AJ60" i="3"/>
  <c r="AG91" i="3"/>
  <c r="AJ23" i="3"/>
  <c r="AG157" i="3"/>
  <c r="AJ54" i="3"/>
  <c r="AJ284" i="3"/>
  <c r="AJ271" i="3"/>
  <c r="AG310" i="3"/>
  <c r="AG217" i="3"/>
  <c r="AG252" i="3"/>
  <c r="AG239" i="3"/>
  <c r="AJ289" i="3"/>
  <c r="AJ111" i="3"/>
  <c r="AG47" i="3"/>
  <c r="AJ98" i="3"/>
  <c r="AJ24" i="3"/>
  <c r="AJ61" i="3"/>
  <c r="AJ104" i="3"/>
  <c r="AJ178" i="3"/>
  <c r="AG111" i="3"/>
  <c r="AJ63" i="3"/>
  <c r="AJ112" i="3"/>
  <c r="AG104" i="3"/>
  <c r="AG285" i="3"/>
  <c r="AG55" i="3"/>
  <c r="AJ96" i="3"/>
  <c r="AJ239" i="3"/>
  <c r="AG105" i="3"/>
  <c r="AJ232" i="3"/>
  <c r="V98" i="2" l="1"/>
  <c r="AH100" i="3"/>
  <c r="P202" i="6"/>
  <c r="AL38" i="3"/>
  <c r="V44" i="2"/>
  <c r="U130" i="2"/>
  <c r="AN66" i="3"/>
  <c r="AN59" i="3"/>
  <c r="U202" i="2"/>
  <c r="P243" i="6"/>
  <c r="P6" i="6"/>
  <c r="AH151" i="3"/>
  <c r="U90" i="2"/>
  <c r="AE9" i="1"/>
  <c r="AE269" i="1"/>
  <c r="P85" i="6"/>
  <c r="AL169" i="3"/>
  <c r="U6" i="2"/>
  <c r="U266" i="2"/>
  <c r="R33" i="2"/>
  <c r="P31" i="6"/>
  <c r="L92" i="1"/>
  <c r="L80" i="1"/>
  <c r="R180" i="2"/>
  <c r="P178" i="6"/>
  <c r="R257" i="2"/>
  <c r="P255" i="6"/>
  <c r="R237" i="2"/>
  <c r="P235" i="6"/>
  <c r="R23" i="2"/>
  <c r="P21" i="6"/>
  <c r="L91" i="1"/>
  <c r="R222" i="2"/>
  <c r="P220" i="6"/>
  <c r="L160" i="1"/>
  <c r="L94" i="1"/>
  <c r="L140" i="1"/>
  <c r="L15" i="1"/>
  <c r="L227" i="1"/>
  <c r="L84" i="1"/>
  <c r="R217" i="2"/>
  <c r="P215" i="6"/>
  <c r="R228" i="2"/>
  <c r="P226" i="6"/>
  <c r="R169" i="2"/>
  <c r="P167" i="6"/>
  <c r="L115" i="1"/>
  <c r="L122" i="1"/>
  <c r="L16" i="1"/>
  <c r="R230" i="2"/>
  <c r="P228" i="6"/>
  <c r="L25" i="1"/>
  <c r="L266" i="1"/>
  <c r="L126" i="1"/>
  <c r="R249" i="2"/>
  <c r="P247" i="6"/>
  <c r="R10" i="2"/>
  <c r="P8" i="6"/>
  <c r="R132" i="2"/>
  <c r="P130" i="6"/>
  <c r="R8" i="2"/>
  <c r="R16" i="2"/>
  <c r="P14" i="6"/>
  <c r="R96" i="2"/>
  <c r="P94" i="6"/>
  <c r="T15" i="1"/>
  <c r="L114" i="1"/>
  <c r="L101" i="1"/>
  <c r="L95" i="1"/>
  <c r="L123" i="1"/>
  <c r="L261" i="1"/>
  <c r="R61" i="2"/>
  <c r="P59" i="6"/>
  <c r="R21" i="2"/>
  <c r="P19" i="6"/>
  <c r="L218" i="1"/>
  <c r="R153" i="2"/>
  <c r="P151" i="6"/>
  <c r="R67" i="2"/>
  <c r="P65" i="6"/>
  <c r="L86" i="1"/>
  <c r="R144" i="2"/>
  <c r="P142" i="6"/>
  <c r="R159" i="2"/>
  <c r="P157" i="6"/>
  <c r="AH243" i="3"/>
  <c r="R214" i="2"/>
  <c r="P212" i="6"/>
  <c r="V7" i="2"/>
  <c r="U261" i="2"/>
  <c r="V58" i="2"/>
  <c r="L254" i="1"/>
  <c r="R99" i="2"/>
  <c r="P97" i="6"/>
  <c r="P99" i="6"/>
  <c r="R220" i="2"/>
  <c r="P218" i="6"/>
  <c r="R245" i="2"/>
  <c r="L258" i="1"/>
  <c r="L111" i="1"/>
  <c r="R44" i="2"/>
  <c r="P42" i="6"/>
  <c r="R48" i="2"/>
  <c r="P46" i="6"/>
  <c r="R251" i="2"/>
  <c r="P249" i="6"/>
  <c r="L142" i="1"/>
  <c r="L14" i="1"/>
  <c r="L264" i="1"/>
  <c r="R135" i="2"/>
  <c r="T135" i="2" s="1"/>
  <c r="P133" i="6"/>
  <c r="R102" i="2"/>
  <c r="P100" i="6"/>
  <c r="R223" i="2"/>
  <c r="P221" i="6"/>
  <c r="L13" i="1"/>
  <c r="L85" i="1"/>
  <c r="L118" i="1"/>
  <c r="L106" i="1"/>
  <c r="P5" i="6"/>
  <c r="L262" i="1"/>
  <c r="L172" i="1"/>
  <c r="L110" i="1"/>
  <c r="L125" i="1"/>
  <c r="L124" i="1"/>
  <c r="R97" i="2"/>
  <c r="P95" i="6"/>
  <c r="R76" i="2"/>
  <c r="P74" i="6"/>
  <c r="L259" i="1"/>
  <c r="L117" i="1"/>
  <c r="L119" i="1"/>
  <c r="R104" i="2"/>
  <c r="P102" i="6"/>
  <c r="L265" i="1"/>
  <c r="L205" i="1"/>
  <c r="L256" i="1"/>
  <c r="R32" i="2"/>
  <c r="P30" i="6"/>
  <c r="R221" i="2"/>
  <c r="T221" i="2" s="1"/>
  <c r="P219" i="6"/>
  <c r="L131" i="1"/>
  <c r="P86" i="6"/>
  <c r="L83" i="1"/>
  <c r="L103" i="1"/>
  <c r="L241" i="1"/>
  <c r="L250" i="1"/>
  <c r="L10" i="1"/>
  <c r="R199" i="2"/>
  <c r="S199" i="2" s="1"/>
  <c r="P197" i="6"/>
  <c r="R22" i="2"/>
  <c r="P20" i="6"/>
  <c r="R142" i="2"/>
  <c r="S142" i="2" s="1"/>
  <c r="P140" i="6"/>
  <c r="L102" i="1"/>
  <c r="L90" i="1"/>
  <c r="L269" i="1"/>
  <c r="R145" i="2"/>
  <c r="P143" i="6"/>
  <c r="R25" i="2"/>
  <c r="P23" i="6"/>
  <c r="P7" i="6"/>
  <c r="L263" i="1"/>
  <c r="R204" i="2"/>
  <c r="R269" i="1"/>
  <c r="P264" i="6"/>
  <c r="R57" i="2"/>
  <c r="P55" i="6"/>
  <c r="R188" i="2"/>
  <c r="P186" i="6"/>
  <c r="R27" i="2"/>
  <c r="P25" i="6"/>
  <c r="L168" i="1"/>
  <c r="L71" i="1"/>
  <c r="L120" i="1"/>
  <c r="L121" i="1"/>
  <c r="R186" i="2"/>
  <c r="P184" i="6"/>
  <c r="AN150" i="3"/>
  <c r="L87" i="1"/>
  <c r="L138" i="1"/>
  <c r="L81" i="1"/>
  <c r="L242" i="1"/>
  <c r="L129" i="1"/>
  <c r="L82" i="1"/>
  <c r="L230" i="1"/>
  <c r="L267" i="1"/>
  <c r="L260" i="1"/>
  <c r="R111" i="2"/>
  <c r="P109" i="6"/>
  <c r="AE202" i="1"/>
  <c r="AE93" i="1"/>
  <c r="AH40" i="3"/>
  <c r="AH42" i="3"/>
  <c r="AH5" i="3"/>
  <c r="V191" i="2"/>
  <c r="AH300" i="3"/>
  <c r="U199" i="2"/>
  <c r="V270" i="2"/>
  <c r="V97" i="2"/>
  <c r="AL40" i="3"/>
  <c r="AL101" i="3"/>
  <c r="AE234" i="1"/>
  <c r="U220" i="2"/>
  <c r="V224" i="2"/>
  <c r="AH90" i="3"/>
  <c r="AF67" i="1"/>
  <c r="V64" i="2"/>
  <c r="AE133" i="1"/>
  <c r="V135" i="2"/>
  <c r="AH327" i="3"/>
  <c r="AF252" i="1"/>
  <c r="AF47" i="1"/>
  <c r="V228" i="2"/>
  <c r="AE102" i="1"/>
  <c r="AF158" i="1"/>
  <c r="AE104" i="1"/>
  <c r="U245" i="2"/>
  <c r="U101" i="2"/>
  <c r="V23" i="2"/>
  <c r="AH259" i="3"/>
  <c r="AN96" i="3"/>
  <c r="AM300" i="3"/>
  <c r="Y174" i="2"/>
  <c r="AF273" i="1"/>
  <c r="V225" i="2"/>
  <c r="AH220" i="3"/>
  <c r="AE10" i="1"/>
  <c r="AE101" i="1"/>
  <c r="AG101" i="1"/>
  <c r="AE99" i="1"/>
  <c r="AF26" i="1"/>
  <c r="AF254" i="1"/>
  <c r="AF9" i="1"/>
  <c r="AF156" i="1"/>
  <c r="V251" i="2"/>
  <c r="U79" i="2"/>
  <c r="AF189" i="1"/>
  <c r="U96" i="2"/>
  <c r="AH179" i="3"/>
  <c r="AF61" i="1"/>
  <c r="U98" i="2"/>
  <c r="U7" i="2"/>
  <c r="AH187" i="3"/>
  <c r="AE82" i="1"/>
  <c r="AF91" i="1"/>
  <c r="AF148" i="1"/>
  <c r="AN23" i="3"/>
  <c r="AL273" i="3"/>
  <c r="AN49" i="3"/>
  <c r="AM173" i="3"/>
  <c r="AH142" i="3"/>
  <c r="AM195" i="3"/>
  <c r="AH96" i="3"/>
  <c r="AN208" i="3"/>
  <c r="AL114" i="3"/>
  <c r="AH251" i="3"/>
  <c r="AL82" i="3"/>
  <c r="AM26" i="3"/>
  <c r="V178" i="2"/>
  <c r="AN221" i="3"/>
  <c r="AL32" i="3"/>
  <c r="AE271" i="1"/>
  <c r="AM325" i="3"/>
  <c r="AM156" i="3"/>
  <c r="AL99" i="3"/>
  <c r="AL6" i="3"/>
  <c r="V218" i="2"/>
  <c r="AN272" i="3"/>
  <c r="AM169" i="3"/>
  <c r="AN42" i="3"/>
  <c r="AN220" i="3"/>
  <c r="AL55" i="3"/>
  <c r="AL184" i="3"/>
  <c r="AM265" i="3"/>
  <c r="AH113" i="3"/>
  <c r="AN80" i="3"/>
  <c r="AG249" i="3"/>
  <c r="AL155" i="3"/>
  <c r="AL261" i="3"/>
  <c r="AL293" i="3"/>
  <c r="AM158" i="3"/>
  <c r="U160" i="2"/>
  <c r="AM187" i="3"/>
  <c r="AM94" i="3"/>
  <c r="AL76" i="3"/>
  <c r="AL264" i="3"/>
  <c r="AF133" i="1"/>
  <c r="AN142" i="3"/>
  <c r="AL180" i="3"/>
  <c r="AM143" i="3"/>
  <c r="AN13" i="3"/>
  <c r="AM157" i="3"/>
  <c r="AM104" i="3"/>
  <c r="AL232" i="3"/>
  <c r="AN122" i="3"/>
  <c r="AM219" i="3"/>
  <c r="AH290" i="3"/>
  <c r="AN209" i="3"/>
  <c r="AL18" i="3"/>
  <c r="AL323" i="3"/>
  <c r="AN15" i="3"/>
  <c r="AM184" i="3"/>
  <c r="AM273" i="3"/>
  <c r="AL145" i="3"/>
  <c r="AL154" i="3"/>
  <c r="AL80" i="3"/>
  <c r="AL158" i="3"/>
  <c r="AL266" i="3"/>
  <c r="AN178" i="3"/>
  <c r="AN158" i="3"/>
  <c r="AN249" i="3"/>
  <c r="AL257" i="3"/>
  <c r="AN118" i="3"/>
  <c r="AL120" i="3"/>
  <c r="AM328" i="3"/>
  <c r="AL300" i="3"/>
  <c r="AN317" i="3"/>
  <c r="AM68" i="3"/>
  <c r="U167" i="2"/>
  <c r="AM198" i="3"/>
  <c r="AN181" i="3"/>
  <c r="AN6" i="3"/>
  <c r="Y91" i="2"/>
  <c r="V269" i="2"/>
  <c r="AN326" i="3"/>
  <c r="U110" i="2"/>
  <c r="AM121" i="3"/>
  <c r="AM97" i="3"/>
  <c r="AN76" i="3"/>
  <c r="Y96" i="2"/>
  <c r="AH106" i="3"/>
  <c r="AN148" i="3"/>
  <c r="AN246" i="3"/>
  <c r="AN242" i="3"/>
  <c r="AN210" i="3"/>
  <c r="AM302" i="3"/>
  <c r="AM324" i="3"/>
  <c r="Y233" i="2"/>
  <c r="AH287" i="3"/>
  <c r="AH49" i="3"/>
  <c r="AM77" i="3"/>
  <c r="AH7" i="3"/>
  <c r="AL189" i="3"/>
  <c r="AN206" i="3"/>
  <c r="V197" i="2"/>
  <c r="AN244" i="3"/>
  <c r="AM239" i="3"/>
  <c r="AM202" i="3"/>
  <c r="AM243" i="3"/>
  <c r="AM71" i="3"/>
  <c r="AH21" i="3"/>
  <c r="AM39" i="3"/>
  <c r="AH236" i="3"/>
  <c r="AN169" i="3"/>
  <c r="Y159" i="2"/>
  <c r="AH185" i="3"/>
  <c r="AM76" i="3"/>
  <c r="AN18" i="3"/>
  <c r="AN94" i="3"/>
  <c r="AM164" i="3"/>
  <c r="AM323" i="3"/>
  <c r="AH19" i="3"/>
  <c r="AM15" i="3"/>
  <c r="AL286" i="3"/>
  <c r="AL59" i="3"/>
  <c r="AJ173" i="3"/>
  <c r="AN217" i="3"/>
  <c r="AL187" i="3"/>
  <c r="AN121" i="3"/>
  <c r="AL217" i="3"/>
  <c r="AN262" i="3"/>
  <c r="AN124" i="3"/>
  <c r="AL304" i="3"/>
  <c r="AL108" i="3"/>
  <c r="AM145" i="3"/>
  <c r="AL173" i="3"/>
  <c r="AL5" i="3"/>
  <c r="AL104" i="3"/>
  <c r="AM113" i="3"/>
  <c r="AL321" i="3"/>
  <c r="AM226" i="3"/>
  <c r="V73" i="2"/>
  <c r="AN77" i="3"/>
  <c r="AN41" i="3"/>
  <c r="Y215" i="2"/>
  <c r="AH269" i="3"/>
  <c r="AG269" i="3"/>
  <c r="AN75" i="3"/>
  <c r="AN89" i="3"/>
  <c r="AL10" i="3"/>
  <c r="AL212" i="3"/>
  <c r="AL163" i="3"/>
  <c r="AL303" i="3"/>
  <c r="AM229" i="3"/>
  <c r="AM217" i="3"/>
  <c r="AG79" i="3"/>
  <c r="V83" i="2"/>
  <c r="AN91" i="3"/>
  <c r="AN31" i="3"/>
  <c r="AN88" i="3"/>
  <c r="AN290" i="3"/>
  <c r="AN316" i="3"/>
  <c r="AM205" i="3"/>
  <c r="AN260" i="3"/>
  <c r="AL62" i="3"/>
  <c r="AL284" i="3"/>
  <c r="AL143" i="3"/>
  <c r="AN101" i="3"/>
  <c r="AM14" i="3"/>
  <c r="AN289" i="3"/>
  <c r="AN238" i="3"/>
  <c r="AL153" i="3"/>
  <c r="AM191" i="3"/>
  <c r="AH80" i="3"/>
  <c r="AL290" i="3"/>
  <c r="AN170" i="3"/>
  <c r="AM138" i="3"/>
  <c r="Y16" i="2"/>
  <c r="AH13" i="3"/>
  <c r="AL211" i="3"/>
  <c r="AL37" i="3"/>
  <c r="AN294" i="3"/>
  <c r="AN292" i="3"/>
  <c r="AL229" i="3"/>
  <c r="U10" i="2"/>
  <c r="AM7" i="3"/>
  <c r="AL94" i="3"/>
  <c r="AN164" i="3"/>
  <c r="AL315" i="3"/>
  <c r="AL167" i="3"/>
  <c r="AL225" i="3"/>
  <c r="AJ229" i="3"/>
  <c r="AN182" i="3"/>
  <c r="AG63" i="3"/>
  <c r="AM314" i="3"/>
  <c r="AM86" i="3"/>
  <c r="U97" i="2"/>
  <c r="AM108" i="3"/>
  <c r="AG325" i="3"/>
  <c r="AJ303" i="3"/>
  <c r="AG229" i="3"/>
  <c r="AN176" i="3"/>
  <c r="AM120" i="3"/>
  <c r="AG16" i="3"/>
  <c r="U258" i="2"/>
  <c r="AM313" i="3"/>
  <c r="AL231" i="3"/>
  <c r="AL23" i="3"/>
  <c r="AM60" i="3"/>
  <c r="U253" i="2"/>
  <c r="AM308" i="3"/>
  <c r="V61" i="2"/>
  <c r="AN62" i="3"/>
  <c r="AM42" i="3"/>
  <c r="AL242" i="3"/>
  <c r="AL296" i="3"/>
  <c r="AL287" i="3"/>
  <c r="V252" i="2"/>
  <c r="AN307" i="3"/>
  <c r="AL302" i="3"/>
  <c r="AN175" i="3"/>
  <c r="U14" i="2"/>
  <c r="AM11" i="3"/>
  <c r="AL223" i="3"/>
  <c r="AF258" i="1"/>
  <c r="AN310" i="3"/>
  <c r="U60" i="2"/>
  <c r="AM61" i="3"/>
  <c r="AM303" i="3"/>
  <c r="AM242" i="3"/>
  <c r="AH4" i="3"/>
  <c r="AN222" i="3"/>
  <c r="AM189" i="3"/>
  <c r="AN188" i="3"/>
  <c r="AH232" i="3"/>
  <c r="AL248" i="3"/>
  <c r="AM266" i="3"/>
  <c r="AM210" i="3"/>
  <c r="AL236" i="3"/>
  <c r="AL190" i="3"/>
  <c r="V162" i="2"/>
  <c r="AN190" i="3"/>
  <c r="AM294" i="3"/>
  <c r="AN71" i="3"/>
  <c r="AL259" i="3"/>
  <c r="AN203" i="3"/>
  <c r="AN35" i="3"/>
  <c r="AM48" i="3"/>
  <c r="AL233" i="3"/>
  <c r="AL278" i="3"/>
  <c r="AM88" i="3"/>
  <c r="AH45" i="3"/>
  <c r="U222" i="2"/>
  <c r="AM276" i="3"/>
  <c r="AH158" i="3"/>
  <c r="U197" i="2"/>
  <c r="AM244" i="3"/>
  <c r="AL196" i="3"/>
  <c r="AN162" i="3"/>
  <c r="V209" i="2"/>
  <c r="AN259" i="3"/>
  <c r="AL182" i="3"/>
  <c r="AM163" i="3"/>
  <c r="Y222" i="2"/>
  <c r="AH276" i="3"/>
  <c r="AL54" i="3"/>
  <c r="V8" i="2"/>
  <c r="AN5" i="3"/>
  <c r="AN81" i="3"/>
  <c r="AF263" i="1"/>
  <c r="AN315" i="3"/>
  <c r="V229" i="2"/>
  <c r="AN283" i="3"/>
  <c r="AL111" i="3"/>
  <c r="AJ252" i="3"/>
  <c r="AG37" i="3"/>
  <c r="AL160" i="3"/>
  <c r="AM72" i="3"/>
  <c r="AM100" i="3"/>
  <c r="AL183" i="3"/>
  <c r="AG32" i="3"/>
  <c r="AN322" i="3"/>
  <c r="AG312" i="3"/>
  <c r="AL14" i="3"/>
  <c r="AN34" i="3"/>
  <c r="AM58" i="3"/>
  <c r="AN140" i="3"/>
  <c r="AL92" i="3"/>
  <c r="AN115" i="3"/>
  <c r="V78" i="2"/>
  <c r="AN86" i="3"/>
  <c r="AL185" i="3"/>
  <c r="AN213" i="3"/>
  <c r="AN252" i="3"/>
  <c r="AL219" i="3"/>
  <c r="U37" i="2"/>
  <c r="AM36" i="3"/>
  <c r="AL326" i="3"/>
  <c r="AN97" i="3"/>
  <c r="AM248" i="3"/>
  <c r="AN73" i="3"/>
  <c r="AL35" i="3"/>
  <c r="AL102" i="3"/>
  <c r="AL175" i="3"/>
  <c r="AF235" i="1"/>
  <c r="AN286" i="3"/>
  <c r="AN155" i="3"/>
  <c r="V196" i="2"/>
  <c r="AN243" i="3"/>
  <c r="U165" i="2"/>
  <c r="AM196" i="3"/>
  <c r="AN230" i="3"/>
  <c r="AM326" i="3"/>
  <c r="AN64" i="3"/>
  <c r="AM90" i="3"/>
  <c r="AL249" i="3"/>
  <c r="AL68" i="3"/>
  <c r="AM317" i="3"/>
  <c r="AH304" i="3"/>
  <c r="AH8" i="3"/>
  <c r="AM83" i="3"/>
  <c r="AL214" i="3"/>
  <c r="AM283" i="3"/>
  <c r="AM199" i="3"/>
  <c r="AN156" i="3"/>
  <c r="AL85" i="3"/>
  <c r="V38" i="2"/>
  <c r="AN37" i="3"/>
  <c r="U22" i="2"/>
  <c r="AM20" i="3"/>
  <c r="V55" i="2"/>
  <c r="AN56" i="3"/>
  <c r="AL222" i="3"/>
  <c r="AM278" i="3"/>
  <c r="AH115" i="3"/>
  <c r="AN276" i="3"/>
  <c r="Y153" i="2"/>
  <c r="AH177" i="3"/>
  <c r="U85" i="2"/>
  <c r="AM93" i="3"/>
  <c r="AM117" i="3"/>
  <c r="AM162" i="3"/>
  <c r="AM101" i="3"/>
  <c r="AM307" i="3"/>
  <c r="AL16" i="3"/>
  <c r="AN240" i="3"/>
  <c r="U238" i="2"/>
  <c r="AM292" i="3"/>
  <c r="AL75" i="3"/>
  <c r="V167" i="2"/>
  <c r="AN198" i="3"/>
  <c r="AM81" i="3"/>
  <c r="AN111" i="3"/>
  <c r="AM80" i="3"/>
  <c r="V221" i="2"/>
  <c r="AN275" i="3"/>
  <c r="AM28" i="3"/>
  <c r="AM159" i="3"/>
  <c r="AL308" i="3"/>
  <c r="AL192" i="3"/>
  <c r="AM25" i="3"/>
  <c r="AG70" i="3"/>
  <c r="AM322" i="3"/>
  <c r="AL33" i="3"/>
  <c r="AL203" i="3"/>
  <c r="AF226" i="1"/>
  <c r="AM123" i="3"/>
  <c r="AM183" i="3"/>
  <c r="AN90" i="3"/>
  <c r="AM310" i="3"/>
  <c r="U233" i="2"/>
  <c r="AM287" i="3"/>
  <c r="AL240" i="3"/>
  <c r="V182" i="2"/>
  <c r="AN228" i="3"/>
  <c r="AN229" i="3"/>
  <c r="AN141" i="3"/>
  <c r="AM304" i="3"/>
  <c r="AL41" i="3"/>
  <c r="AL77" i="3"/>
  <c r="AM70" i="3"/>
  <c r="AN218" i="3"/>
  <c r="AE165" i="1"/>
  <c r="AM190" i="3"/>
  <c r="AL57" i="3"/>
  <c r="AL159" i="3"/>
  <c r="AM13" i="3"/>
  <c r="U178" i="2"/>
  <c r="AM221" i="3"/>
  <c r="AN291" i="3"/>
  <c r="AH61" i="3"/>
  <c r="AM114" i="3"/>
  <c r="U42" i="2"/>
  <c r="AM41" i="3"/>
  <c r="AH93" i="3"/>
  <c r="AL71" i="3"/>
  <c r="AL247" i="3"/>
  <c r="AL239" i="3"/>
  <c r="AN215" i="3"/>
  <c r="Y101" i="2"/>
  <c r="AH112" i="3"/>
  <c r="AM315" i="3"/>
  <c r="AL283" i="3"/>
  <c r="AN184" i="3"/>
  <c r="AH108" i="3"/>
  <c r="V27" i="2"/>
  <c r="AN25" i="3"/>
  <c r="V60" i="2"/>
  <c r="AN61" i="3"/>
  <c r="V253" i="2"/>
  <c r="AN308" i="3"/>
  <c r="AH282" i="3"/>
  <c r="AE212" i="1"/>
  <c r="AM259" i="3"/>
  <c r="AL235" i="3"/>
  <c r="V242" i="2"/>
  <c r="AN296" i="3"/>
  <c r="AM148" i="3"/>
  <c r="AE36" i="1"/>
  <c r="AM32" i="3"/>
  <c r="AM203" i="3"/>
  <c r="AM250" i="3"/>
  <c r="AL317" i="3"/>
  <c r="AL49" i="3"/>
  <c r="AN83" i="3"/>
  <c r="AM181" i="3"/>
  <c r="AM63" i="3"/>
  <c r="AN301" i="3"/>
  <c r="AL103" i="3"/>
  <c r="AL279" i="3"/>
  <c r="AM155" i="3"/>
  <c r="AL60" i="3"/>
  <c r="AL56" i="3"/>
  <c r="V158" i="2"/>
  <c r="AN183" i="3"/>
  <c r="AH150" i="3"/>
  <c r="AL162" i="3"/>
  <c r="V128" i="2"/>
  <c r="AN139" i="3"/>
  <c r="AM264" i="3"/>
  <c r="AN117" i="3"/>
  <c r="V95" i="2"/>
  <c r="AN105" i="3"/>
  <c r="AM319" i="3"/>
  <c r="U244" i="2"/>
  <c r="AM299" i="3"/>
  <c r="AL209" i="3"/>
  <c r="AM140" i="3"/>
  <c r="AN314" i="3"/>
  <c r="AL220" i="3"/>
  <c r="AN193" i="3"/>
  <c r="U100" i="2"/>
  <c r="AM111" i="3"/>
  <c r="V59" i="2"/>
  <c r="AN60" i="3"/>
  <c r="AL119" i="3"/>
  <c r="AL141" i="3"/>
  <c r="AJ246" i="3"/>
  <c r="AL198" i="3"/>
  <c r="AJ45" i="3"/>
  <c r="AN70" i="3"/>
  <c r="AJ322" i="3"/>
  <c r="AL230" i="3"/>
  <c r="V127" i="2"/>
  <c r="AN138" i="3"/>
  <c r="AL319" i="3"/>
  <c r="AN261" i="3"/>
  <c r="AL322" i="3"/>
  <c r="U104" i="2"/>
  <c r="AM115" i="3"/>
  <c r="AJ163" i="3"/>
  <c r="AN227" i="3"/>
  <c r="V29" i="2"/>
  <c r="AN28" i="3"/>
  <c r="AL15" i="3"/>
  <c r="AJ192" i="3"/>
  <c r="AL263" i="3"/>
  <c r="AN196" i="3"/>
  <c r="V145" i="2"/>
  <c r="AN92" i="3"/>
  <c r="AM154" i="3"/>
  <c r="AN311" i="3"/>
  <c r="U246" i="2"/>
  <c r="AM301" i="3"/>
  <c r="AM137" i="3"/>
  <c r="AE150" i="1"/>
  <c r="AM167" i="3"/>
  <c r="AL117" i="3"/>
  <c r="AJ95" i="3"/>
  <c r="AL297" i="3"/>
  <c r="AG41" i="3"/>
  <c r="AL208" i="3"/>
  <c r="AG138" i="3"/>
  <c r="AG72" i="3"/>
  <c r="AM62" i="3"/>
  <c r="AJ100" i="3"/>
  <c r="AL90" i="3"/>
  <c r="AJ146" i="3"/>
  <c r="AL115" i="3"/>
  <c r="U11" i="2"/>
  <c r="AM8" i="3"/>
  <c r="AN102" i="3"/>
  <c r="AL262" i="3"/>
  <c r="AM230" i="3"/>
  <c r="AM237" i="3"/>
  <c r="AM91" i="3"/>
  <c r="AN321" i="3"/>
  <c r="AN11" i="3"/>
  <c r="AN63" i="3"/>
  <c r="AN205" i="3"/>
  <c r="U136" i="2"/>
  <c r="AM151" i="3"/>
  <c r="U194" i="2"/>
  <c r="AM240" i="3"/>
  <c r="AH246" i="3"/>
  <c r="AN253" i="3"/>
  <c r="AL171" i="3"/>
  <c r="AN179" i="3"/>
  <c r="AL63" i="3"/>
  <c r="AL139" i="3"/>
  <c r="AM279" i="3"/>
  <c r="AN254" i="3"/>
  <c r="U151" i="2"/>
  <c r="AM174" i="3"/>
  <c r="AM305" i="3"/>
  <c r="AN256" i="3"/>
  <c r="AH321" i="3"/>
  <c r="U232" i="2"/>
  <c r="AM286" i="3"/>
  <c r="AN68" i="3"/>
  <c r="AE257" i="1"/>
  <c r="AM309" i="3"/>
  <c r="Y245" i="2"/>
  <c r="AN187" i="3"/>
  <c r="AL186" i="3"/>
  <c r="AL295" i="3"/>
  <c r="AL301" i="3"/>
  <c r="AN137" i="3"/>
  <c r="V213" i="2"/>
  <c r="AN267" i="3"/>
  <c r="AH268" i="3"/>
  <c r="V204" i="2"/>
  <c r="AN251" i="3"/>
  <c r="U34" i="2"/>
  <c r="AM33" i="3"/>
  <c r="AL299" i="3"/>
  <c r="AN72" i="3"/>
  <c r="AN257" i="3"/>
  <c r="AG60" i="3"/>
  <c r="AL31" i="3"/>
  <c r="V30" i="2"/>
  <c r="AN29" i="3"/>
  <c r="AN273" i="3"/>
  <c r="AG208" i="3"/>
  <c r="AN204" i="3"/>
  <c r="AN145" i="3"/>
  <c r="AN255" i="3"/>
  <c r="AG205" i="3"/>
  <c r="AN110" i="3"/>
  <c r="AL251" i="3"/>
  <c r="AN200" i="3"/>
  <c r="AL105" i="3"/>
  <c r="AL200" i="3"/>
  <c r="AM103" i="3"/>
  <c r="U113" i="2"/>
  <c r="AM124" i="3"/>
  <c r="AL285" i="3"/>
  <c r="AM73" i="3"/>
  <c r="AL260" i="3"/>
  <c r="AL172" i="3"/>
  <c r="AL157" i="3"/>
  <c r="AL21" i="3"/>
  <c r="AM270" i="3"/>
  <c r="AH110" i="3"/>
  <c r="AM228" i="3"/>
  <c r="AN171" i="3"/>
  <c r="U154" i="2"/>
  <c r="AM179" i="3"/>
  <c r="V267" i="2"/>
  <c r="AN323" i="3"/>
  <c r="AL123" i="3"/>
  <c r="AN270" i="3"/>
  <c r="Y25" i="2"/>
  <c r="AH23" i="3"/>
  <c r="AE209" i="1"/>
  <c r="AM254" i="3"/>
  <c r="AL254" i="3"/>
  <c r="AL305" i="3"/>
  <c r="AH31" i="3"/>
  <c r="AE111" i="1"/>
  <c r="AM119" i="3"/>
  <c r="AL226" i="3"/>
  <c r="AL174" i="3"/>
  <c r="AN174" i="3"/>
  <c r="AM268" i="3"/>
  <c r="AL124" i="3"/>
  <c r="AN305" i="3"/>
  <c r="AM238" i="3"/>
  <c r="AN143" i="3"/>
  <c r="AL265" i="3"/>
  <c r="AL188" i="3"/>
  <c r="AF257" i="1"/>
  <c r="AN309" i="3"/>
  <c r="AL276" i="3"/>
  <c r="AM236" i="3"/>
  <c r="AN219" i="3"/>
  <c r="Y169" i="2"/>
  <c r="AH203" i="3"/>
  <c r="AN241" i="3"/>
  <c r="AN216" i="3"/>
  <c r="U31" i="2"/>
  <c r="AM30" i="3"/>
  <c r="V241" i="2"/>
  <c r="AN295" i="3"/>
  <c r="AL137" i="3"/>
  <c r="AM267" i="3"/>
  <c r="AL84" i="3"/>
  <c r="AN167" i="3"/>
  <c r="AM193" i="3"/>
  <c r="AL177" i="3"/>
  <c r="AL227" i="3"/>
  <c r="AJ251" i="3"/>
  <c r="AL25" i="3"/>
  <c r="AN223" i="3"/>
  <c r="AG188" i="3"/>
  <c r="U186" i="2"/>
  <c r="AM232" i="3"/>
  <c r="AG211" i="3"/>
  <c r="AJ242" i="3"/>
  <c r="AG120" i="3"/>
  <c r="AL204" i="3"/>
  <c r="AL107" i="3"/>
  <c r="AM79" i="3"/>
  <c r="AJ207" i="3"/>
  <c r="AM160" i="3"/>
  <c r="AJ80" i="3"/>
  <c r="AG296" i="3"/>
  <c r="AJ260" i="3"/>
  <c r="AL97" i="3"/>
  <c r="AM23" i="3"/>
  <c r="AM56" i="3"/>
  <c r="AM149" i="3"/>
  <c r="AN104" i="3"/>
  <c r="AN165" i="3"/>
  <c r="AL121" i="3"/>
  <c r="AN236" i="3"/>
  <c r="AL36" i="3"/>
  <c r="AL216" i="3"/>
  <c r="AM295" i="3"/>
  <c r="AF188" i="1"/>
  <c r="AN231" i="3"/>
  <c r="AN14" i="3"/>
  <c r="AJ259" i="3"/>
  <c r="AN149" i="3"/>
  <c r="AG148" i="3"/>
  <c r="AL224" i="3"/>
  <c r="AN284" i="3"/>
  <c r="AL91" i="3"/>
  <c r="AL61" i="3"/>
  <c r="AL298" i="3"/>
  <c r="AM172" i="3"/>
  <c r="AN248" i="3"/>
  <c r="AM262" i="3"/>
  <c r="AJ197" i="3"/>
  <c r="AL34" i="3"/>
  <c r="AL316" i="3"/>
  <c r="U93" i="2"/>
  <c r="AM102" i="3"/>
  <c r="AM37" i="3"/>
  <c r="AL78" i="3"/>
  <c r="AL324" i="3"/>
  <c r="AL238" i="3"/>
  <c r="V109" i="2"/>
  <c r="AN120" i="3"/>
  <c r="AL44" i="3"/>
  <c r="AL29" i="3"/>
  <c r="AM175" i="3"/>
  <c r="AE69" i="1"/>
  <c r="AM69" i="3"/>
  <c r="AL237" i="3"/>
  <c r="AL39" i="3"/>
  <c r="AL195" i="3"/>
  <c r="U41" i="2"/>
  <c r="AM40" i="3"/>
  <c r="U135" i="2"/>
  <c r="AM150" i="3"/>
  <c r="AL270" i="3"/>
  <c r="AM222" i="3"/>
  <c r="U146" i="2"/>
  <c r="AM166" i="3"/>
  <c r="AL289" i="3"/>
  <c r="AE260" i="1"/>
  <c r="AM312" i="3"/>
  <c r="AM197" i="3"/>
  <c r="AL27" i="3"/>
  <c r="AL42" i="3"/>
  <c r="AL328" i="3"/>
  <c r="U64" i="2"/>
  <c r="AM66" i="3"/>
  <c r="AM293" i="3"/>
  <c r="AN39" i="3"/>
  <c r="AN313" i="3"/>
  <c r="AM194" i="3"/>
  <c r="U8" i="2"/>
  <c r="AM5" i="3"/>
  <c r="AL17" i="3"/>
  <c r="AN65" i="3"/>
  <c r="AL207" i="3"/>
  <c r="AL291" i="3"/>
  <c r="AM231" i="3"/>
  <c r="AN24" i="3"/>
  <c r="AM84" i="3"/>
  <c r="AL193" i="3"/>
  <c r="AJ288" i="3"/>
  <c r="AL267" i="3"/>
  <c r="AN264" i="3"/>
  <c r="AG238" i="3"/>
  <c r="V103" i="2"/>
  <c r="AN114" i="3"/>
  <c r="AN192" i="3"/>
  <c r="AL138" i="3"/>
  <c r="AL191" i="3"/>
  <c r="AL148" i="3"/>
  <c r="AJ47" i="3"/>
  <c r="AM31" i="3"/>
  <c r="U177" i="2"/>
  <c r="AM220" i="3"/>
  <c r="V33" i="2"/>
  <c r="AN32" i="3"/>
  <c r="AL83" i="3"/>
  <c r="V200" i="2"/>
  <c r="AN247" i="3"/>
  <c r="U159" i="2"/>
  <c r="AM185" i="3"/>
  <c r="V45" i="2"/>
  <c r="AN45" i="3"/>
  <c r="U23" i="2"/>
  <c r="AM21" i="3"/>
  <c r="AM55" i="3"/>
  <c r="AN112" i="3"/>
  <c r="AL294" i="3"/>
  <c r="AM165" i="3"/>
  <c r="AN297" i="3"/>
  <c r="AL325" i="3"/>
  <c r="AN40" i="3"/>
  <c r="AL197" i="3"/>
  <c r="AL118" i="3"/>
  <c r="AN99" i="3"/>
  <c r="AL166" i="3"/>
  <c r="AN163" i="3"/>
  <c r="V18" i="2"/>
  <c r="AN16" i="3"/>
  <c r="V257" i="2"/>
  <c r="AN312" i="3"/>
  <c r="AN226" i="3"/>
  <c r="AH58" i="3"/>
  <c r="AN197" i="3"/>
  <c r="U77" i="2"/>
  <c r="AM85" i="3"/>
  <c r="AE203" i="1"/>
  <c r="AM247" i="3"/>
  <c r="Y87" i="2"/>
  <c r="AH95" i="3"/>
  <c r="U39" i="2"/>
  <c r="AM38" i="3"/>
  <c r="AN328" i="3"/>
  <c r="V239" i="2"/>
  <c r="AN293" i="3"/>
  <c r="AN159" i="3"/>
  <c r="AL307" i="3"/>
  <c r="AH234" i="3"/>
  <c r="AM59" i="3"/>
  <c r="Y201" i="2"/>
  <c r="AH248" i="3"/>
  <c r="AN194" i="3"/>
  <c r="AM241" i="3"/>
  <c r="V19" i="2"/>
  <c r="AN17" i="3"/>
  <c r="U63" i="2"/>
  <c r="AM65" i="3"/>
  <c r="AN288" i="3"/>
  <c r="U208" i="2"/>
  <c r="AM258" i="3"/>
  <c r="V31" i="2"/>
  <c r="AN30" i="3"/>
  <c r="AH62" i="3"/>
  <c r="AL146" i="3"/>
  <c r="AL24" i="3"/>
  <c r="AN84" i="3"/>
  <c r="AL310" i="3"/>
  <c r="AG275" i="3"/>
  <c r="U71" i="2"/>
  <c r="AM75" i="3"/>
  <c r="AJ72" i="3"/>
  <c r="AJ205" i="3"/>
  <c r="AM107" i="3"/>
  <c r="AL213" i="3"/>
  <c r="AG245" i="3"/>
  <c r="AN202" i="3"/>
  <c r="U9" i="2"/>
  <c r="AM6" i="3"/>
  <c r="AM45" i="3"/>
  <c r="AN224" i="3"/>
  <c r="AM95" i="3"/>
  <c r="U35" i="2"/>
  <c r="AM34" i="3"/>
  <c r="AN87" i="3"/>
  <c r="AL255" i="3"/>
  <c r="AL70" i="3"/>
  <c r="AM57" i="3"/>
  <c r="AN113" i="3"/>
  <c r="AM192" i="3"/>
  <c r="AL228" i="3"/>
  <c r="AN269" i="3"/>
  <c r="AN191" i="3"/>
  <c r="AN79" i="3"/>
  <c r="AH328" i="3"/>
  <c r="AN19" i="3"/>
  <c r="AH306" i="3"/>
  <c r="V105" i="2"/>
  <c r="AN116" i="3"/>
  <c r="AN211" i="3"/>
  <c r="AN85" i="3"/>
  <c r="AN245" i="3"/>
  <c r="U13" i="2"/>
  <c r="AM10" i="3"/>
  <c r="AL12" i="3"/>
  <c r="V13" i="2"/>
  <c r="AN10" i="3"/>
  <c r="AN207" i="3"/>
  <c r="AL46" i="3"/>
  <c r="AM141" i="3"/>
  <c r="AN93" i="3"/>
  <c r="AN123" i="3"/>
  <c r="AM47" i="3"/>
  <c r="AM233" i="3"/>
  <c r="AM161" i="3"/>
  <c r="AG260" i="3"/>
  <c r="AN287" i="3"/>
  <c r="AL95" i="3"/>
  <c r="V24" i="2"/>
  <c r="AN22" i="3"/>
  <c r="AL30" i="3"/>
  <c r="AN266" i="3"/>
  <c r="AL9" i="3"/>
  <c r="AN27" i="3"/>
  <c r="AG6" i="3"/>
  <c r="U53" i="2"/>
  <c r="AM54" i="3"/>
  <c r="AM122" i="3"/>
  <c r="AN300" i="3"/>
  <c r="AM263" i="3"/>
  <c r="AF99" i="1"/>
  <c r="AN106" i="3"/>
  <c r="AL45" i="3"/>
  <c r="AL246" i="3"/>
  <c r="AL89" i="3"/>
  <c r="AL168" i="3"/>
  <c r="AL140" i="3"/>
  <c r="AL86" i="3"/>
  <c r="AM327" i="3"/>
  <c r="Y145" i="2"/>
  <c r="AH161" i="3"/>
  <c r="U30" i="2"/>
  <c r="AM29" i="3"/>
  <c r="AM227" i="3"/>
  <c r="AH208" i="3"/>
  <c r="AM218" i="3"/>
  <c r="AN12" i="3"/>
  <c r="U46" i="2"/>
  <c r="AM46" i="3"/>
  <c r="AH117" i="3"/>
  <c r="AH176" i="3"/>
  <c r="AL20" i="3"/>
  <c r="AN153" i="3"/>
  <c r="AL221" i="3"/>
  <c r="AL19" i="3"/>
  <c r="AL256" i="3"/>
  <c r="AM18" i="3"/>
  <c r="AN258" i="3"/>
  <c r="AN119" i="3"/>
  <c r="AN47" i="3"/>
  <c r="V74" i="2"/>
  <c r="AN78" i="3"/>
  <c r="AN186" i="3"/>
  <c r="U89" i="2"/>
  <c r="AM98" i="3"/>
  <c r="V136" i="2"/>
  <c r="AN151" i="3"/>
  <c r="AL243" i="3"/>
  <c r="AM17" i="3"/>
  <c r="U204" i="2"/>
  <c r="AM251" i="3"/>
  <c r="AL178" i="3"/>
  <c r="AM255" i="3"/>
  <c r="U12" i="2"/>
  <c r="AM9" i="3"/>
  <c r="AL144" i="3"/>
  <c r="AN43" i="3"/>
  <c r="AN58" i="3"/>
  <c r="AL194" i="3"/>
  <c r="U170" i="2"/>
  <c r="AM204" i="3"/>
  <c r="AL110" i="3"/>
  <c r="AL73" i="3"/>
  <c r="AL271" i="3"/>
  <c r="AM271" i="3"/>
  <c r="AL269" i="3"/>
  <c r="AM43" i="3"/>
  <c r="AN303" i="3"/>
  <c r="AN239" i="3"/>
  <c r="U230" i="2"/>
  <c r="AM284" i="3"/>
  <c r="AN201" i="3"/>
  <c r="AH223" i="3"/>
  <c r="V231" i="2"/>
  <c r="X231" i="2" s="1"/>
  <c r="AN285" i="3"/>
  <c r="U18" i="2"/>
  <c r="AM16" i="3"/>
  <c r="AH44" i="3"/>
  <c r="AM214" i="3"/>
  <c r="AM19" i="3"/>
  <c r="AL87" i="3"/>
  <c r="AL64" i="3"/>
  <c r="AE213" i="1"/>
  <c r="AM260" i="3"/>
  <c r="AE208" i="1"/>
  <c r="AM252" i="3"/>
  <c r="Y253" i="2"/>
  <c r="AH308" i="3"/>
  <c r="AM170" i="3"/>
  <c r="AM118" i="3"/>
  <c r="AM82" i="3"/>
  <c r="AN144" i="3"/>
  <c r="Y22" i="2"/>
  <c r="AH20" i="3"/>
  <c r="AM245" i="3"/>
  <c r="AN318" i="3"/>
  <c r="AM12" i="3"/>
  <c r="AM153" i="3"/>
  <c r="AL67" i="3"/>
  <c r="AN147" i="3"/>
  <c r="AM291" i="3"/>
  <c r="AL81" i="3"/>
  <c r="Y196" i="2"/>
  <c r="AL47" i="3"/>
  <c r="AN250" i="3"/>
  <c r="AM186" i="3"/>
  <c r="V187" i="2"/>
  <c r="AN233" i="3"/>
  <c r="AF144" i="1"/>
  <c r="AN157" i="3"/>
  <c r="AN271" i="3"/>
  <c r="U168" i="2"/>
  <c r="AM200" i="3"/>
  <c r="AL258" i="3"/>
  <c r="AL179" i="3"/>
  <c r="AM105" i="3"/>
  <c r="AN9" i="3"/>
  <c r="V188" i="2"/>
  <c r="AN234" i="3"/>
  <c r="AJ157" i="3"/>
  <c r="AL122" i="3"/>
  <c r="AL292" i="3"/>
  <c r="V247" i="2"/>
  <c r="AN302" i="3"/>
  <c r="AN274" i="3"/>
  <c r="AN33" i="3"/>
  <c r="AL93" i="3"/>
  <c r="U215" i="2"/>
  <c r="AM269" i="3"/>
  <c r="AL218" i="3"/>
  <c r="V88" i="2"/>
  <c r="V87" i="2"/>
  <c r="AN95" i="3"/>
  <c r="AN103" i="3"/>
  <c r="AN299" i="3"/>
  <c r="AN319" i="3"/>
  <c r="AL201" i="3"/>
  <c r="AM223" i="3"/>
  <c r="AM257" i="3"/>
  <c r="AH204" i="3"/>
  <c r="AM297" i="3"/>
  <c r="AL164" i="3"/>
  <c r="U173" i="2"/>
  <c r="AM211" i="3"/>
  <c r="AM144" i="3"/>
  <c r="AL98" i="3"/>
  <c r="U251" i="2"/>
  <c r="AM306" i="3"/>
  <c r="AN235" i="3"/>
  <c r="AM213" i="3"/>
  <c r="AL48" i="3"/>
  <c r="V53" i="2"/>
  <c r="AN54" i="3"/>
  <c r="AL176" i="3"/>
  <c r="U26" i="2"/>
  <c r="AM24" i="3"/>
  <c r="AN154" i="3"/>
  <c r="AM49" i="3"/>
  <c r="AH273" i="3"/>
  <c r="AM64" i="3"/>
  <c r="AN195" i="3"/>
  <c r="V56" i="2"/>
  <c r="AN57" i="3"/>
  <c r="AL252" i="3"/>
  <c r="AH98" i="3"/>
  <c r="AM27" i="3"/>
  <c r="AH271" i="3"/>
  <c r="AN82" i="3"/>
  <c r="AM207" i="3"/>
  <c r="AN74" i="3"/>
  <c r="AM256" i="3"/>
  <c r="AM182" i="3"/>
  <c r="AN298" i="3"/>
  <c r="AF40" i="1"/>
  <c r="AN36" i="3"/>
  <c r="U263" i="2"/>
  <c r="AM318" i="3"/>
  <c r="AN67" i="3"/>
  <c r="AE135" i="1"/>
  <c r="AM147" i="3"/>
  <c r="AL149" i="3"/>
  <c r="AN199" i="3"/>
  <c r="AH212" i="3"/>
  <c r="AL250" i="3"/>
  <c r="AM78" i="3"/>
  <c r="AN172" i="3"/>
  <c r="AL11" i="3"/>
  <c r="AL318" i="3"/>
  <c r="AL69" i="3"/>
  <c r="AL181" i="3"/>
  <c r="AG303" i="3"/>
  <c r="U188" i="2"/>
  <c r="AM234" i="3"/>
  <c r="AN189" i="3"/>
  <c r="AM188" i="3"/>
  <c r="AM180" i="3"/>
  <c r="AL161" i="3"/>
  <c r="AG291" i="3"/>
  <c r="U242" i="2"/>
  <c r="AM296" i="3"/>
  <c r="AL253" i="3"/>
  <c r="AN173" i="3"/>
  <c r="AL79" i="3"/>
  <c r="AL150" i="3"/>
  <c r="AL74" i="3"/>
  <c r="V214" i="2"/>
  <c r="AN268" i="3"/>
  <c r="AN26" i="3"/>
  <c r="AN324" i="3"/>
  <c r="AM168" i="3"/>
  <c r="AM288" i="3"/>
  <c r="AH12" i="3"/>
  <c r="Y180" i="2"/>
  <c r="AH224" i="3"/>
  <c r="Y220" i="2"/>
  <c r="AH274" i="3"/>
  <c r="Y59" i="2"/>
  <c r="AH60" i="3"/>
  <c r="U128" i="2"/>
  <c r="AM139" i="3"/>
  <c r="U70" i="2"/>
  <c r="AM74" i="3"/>
  <c r="AH263" i="3"/>
  <c r="AL215" i="3"/>
  <c r="AE177" i="1"/>
  <c r="AM212" i="3"/>
  <c r="AM311" i="3"/>
  <c r="AH94" i="3"/>
  <c r="AM67" i="3"/>
  <c r="AL147" i="3"/>
  <c r="AM298" i="3"/>
  <c r="AN225" i="3"/>
  <c r="AN146" i="3"/>
  <c r="AN8" i="3"/>
  <c r="AM116" i="3"/>
  <c r="AL206" i="3"/>
  <c r="AG25" i="3"/>
  <c r="AN20" i="3"/>
  <c r="AL100" i="3"/>
  <c r="AM201" i="3"/>
  <c r="AL199" i="3"/>
  <c r="AJ234" i="3"/>
  <c r="AM176" i="3"/>
  <c r="AN168" i="3"/>
  <c r="AF194" i="1"/>
  <c r="AL58" i="3"/>
  <c r="AM206" i="3"/>
  <c r="V66" i="2"/>
  <c r="AN69" i="3"/>
  <c r="AM92" i="3"/>
  <c r="AM224" i="3"/>
  <c r="AL151" i="3"/>
  <c r="AL66" i="3"/>
  <c r="AM178" i="3"/>
  <c r="AL116" i="3"/>
  <c r="AL309" i="3"/>
  <c r="AL244" i="3"/>
  <c r="AN98" i="3"/>
  <c r="AL314" i="3"/>
  <c r="AM216" i="3"/>
  <c r="AN38" i="3"/>
  <c r="AN214" i="3"/>
  <c r="AL205" i="3"/>
  <c r="AH284" i="3"/>
  <c r="Y84" i="2"/>
  <c r="AH92" i="3"/>
  <c r="AM208" i="3"/>
  <c r="AL88" i="3"/>
  <c r="AL288" i="3"/>
  <c r="AL272" i="3"/>
  <c r="AN325" i="3"/>
  <c r="AN46" i="3"/>
  <c r="AM215" i="3"/>
  <c r="AH277" i="3"/>
  <c r="AM171" i="3"/>
  <c r="AH160" i="3"/>
  <c r="Y150" i="2"/>
  <c r="AH173" i="3"/>
  <c r="U218" i="2"/>
  <c r="AM272" i="3"/>
  <c r="AL7" i="3"/>
  <c r="AL156" i="3"/>
  <c r="AM35" i="3"/>
  <c r="V174" i="2"/>
  <c r="AN212" i="3"/>
  <c r="AN100" i="3"/>
  <c r="AN55" i="3"/>
  <c r="AM289" i="3"/>
  <c r="AN265" i="3"/>
  <c r="AM225" i="3"/>
  <c r="AM146" i="3"/>
  <c r="AH77" i="3"/>
  <c r="AH147" i="3"/>
  <c r="V211" i="2"/>
  <c r="AN263" i="3"/>
  <c r="AL313" i="3"/>
  <c r="AL43" i="3"/>
  <c r="V146" i="2"/>
  <c r="AN166" i="3"/>
  <c r="AG187" i="3"/>
  <c r="AL65" i="3"/>
  <c r="AL170" i="3"/>
  <c r="AL268" i="3"/>
  <c r="AL275" i="3"/>
  <c r="AL241" i="3"/>
  <c r="U24" i="2"/>
  <c r="AM22" i="3"/>
  <c r="AN7" i="3"/>
  <c r="AM261" i="3"/>
  <c r="AM209" i="3"/>
  <c r="AN160" i="3"/>
  <c r="AM235" i="3"/>
  <c r="AF231" i="1"/>
  <c r="AF228" i="1"/>
  <c r="T199" i="2"/>
  <c r="T16" i="2"/>
  <c r="S16" i="2"/>
  <c r="X6" i="2"/>
  <c r="W6" i="2"/>
  <c r="S32" i="2"/>
  <c r="T32" i="2"/>
  <c r="T57" i="2"/>
  <c r="S57" i="2"/>
  <c r="V222" i="2"/>
  <c r="U212" i="2"/>
  <c r="AE200" i="1"/>
  <c r="T159" i="2"/>
  <c r="S159" i="2"/>
  <c r="T144" i="2"/>
  <c r="S144" i="2"/>
  <c r="AE109" i="1"/>
  <c r="U106" i="2"/>
  <c r="Y190" i="2"/>
  <c r="T169" i="2"/>
  <c r="S169" i="2"/>
  <c r="V16" i="2"/>
  <c r="V168" i="2"/>
  <c r="AE172" i="1"/>
  <c r="U169" i="2"/>
  <c r="U54" i="2"/>
  <c r="AF65" i="1"/>
  <c r="V62" i="2"/>
  <c r="AF76" i="1"/>
  <c r="V235" i="2"/>
  <c r="V106" i="2"/>
  <c r="V258" i="2"/>
  <c r="AE17" i="1"/>
  <c r="U163" i="2"/>
  <c r="Y130" i="2"/>
  <c r="U73" i="2"/>
  <c r="Y10" i="2"/>
  <c r="S180" i="2"/>
  <c r="T180" i="2"/>
  <c r="T222" i="2"/>
  <c r="S222" i="2"/>
  <c r="AE132" i="1"/>
  <c r="U129" i="2"/>
  <c r="AE13" i="1"/>
  <c r="V72" i="2"/>
  <c r="U83" i="2"/>
  <c r="Y249" i="2"/>
  <c r="Y99" i="2"/>
  <c r="V42" i="2"/>
  <c r="V9" i="2"/>
  <c r="AE235" i="1"/>
  <c r="AE152" i="1"/>
  <c r="U149" i="2"/>
  <c r="AE75" i="1"/>
  <c r="U72" i="2"/>
  <c r="T33" i="2"/>
  <c r="S33" i="2"/>
  <c r="T21" i="2"/>
  <c r="S21" i="2"/>
  <c r="AE49" i="1"/>
  <c r="V17" i="2"/>
  <c r="T132" i="2"/>
  <c r="S132" i="2"/>
  <c r="AE197" i="1"/>
  <c r="T97" i="2"/>
  <c r="S97" i="2"/>
  <c r="Y23" i="2"/>
  <c r="Y160" i="2"/>
  <c r="V149" i="2"/>
  <c r="U195" i="2"/>
  <c r="S96" i="2"/>
  <c r="T96" i="2"/>
  <c r="U57" i="2"/>
  <c r="S230" i="2"/>
  <c r="T230" i="2"/>
  <c r="Y11" i="2"/>
  <c r="V41" i="2"/>
  <c r="AE195" i="1"/>
  <c r="U192" i="2"/>
  <c r="V43" i="2"/>
  <c r="R9" i="2"/>
  <c r="V32" i="2"/>
  <c r="T249" i="2"/>
  <c r="S249" i="2"/>
  <c r="V25" i="2"/>
  <c r="AE181" i="1"/>
  <c r="V198" i="2"/>
  <c r="AE19" i="1"/>
  <c r="U16" i="2"/>
  <c r="Y97" i="2"/>
  <c r="V133" i="2"/>
  <c r="S221" i="2"/>
  <c r="S76" i="2"/>
  <c r="T76" i="2"/>
  <c r="AE159" i="1"/>
  <c r="U156" i="2"/>
  <c r="T145" i="2"/>
  <c r="S145" i="2"/>
  <c r="Y85" i="2"/>
  <c r="V192" i="2"/>
  <c r="T228" i="2"/>
  <c r="S228" i="2"/>
  <c r="S23" i="2"/>
  <c r="T23" i="2"/>
  <c r="V240" i="2"/>
  <c r="V20" i="2"/>
  <c r="X228" i="2"/>
  <c r="W228" i="2"/>
  <c r="V68" i="2"/>
  <c r="T217" i="2"/>
  <c r="S217" i="2"/>
  <c r="U196" i="2"/>
  <c r="R87" i="2"/>
  <c r="T142" i="2"/>
  <c r="U40" i="2"/>
  <c r="S61" i="2"/>
  <c r="T61" i="2"/>
  <c r="Y209" i="2"/>
  <c r="V76" i="2"/>
  <c r="V150" i="2"/>
  <c r="S99" i="2"/>
  <c r="T99" i="2"/>
  <c r="U80" i="2"/>
  <c r="S8" i="2"/>
  <c r="T8" i="2"/>
  <c r="R88" i="2"/>
  <c r="Y76" i="2"/>
  <c r="V255" i="2"/>
  <c r="AE251" i="1"/>
  <c r="U248" i="2"/>
  <c r="AF51" i="1"/>
  <c r="V48" i="2"/>
  <c r="Y45" i="2"/>
  <c r="V232" i="2"/>
  <c r="R101" i="2"/>
  <c r="Y228" i="2"/>
  <c r="V70" i="2"/>
  <c r="V184" i="2"/>
  <c r="AF272" i="1"/>
  <c r="T188" i="2"/>
  <c r="S188" i="2"/>
  <c r="AF89" i="1"/>
  <c r="V86" i="2"/>
  <c r="U219" i="2"/>
  <c r="U112" i="2"/>
  <c r="X44" i="2"/>
  <c r="W44" i="2"/>
  <c r="AF200" i="1"/>
  <c r="U268" i="2"/>
  <c r="AF202" i="1"/>
  <c r="V199" i="2"/>
  <c r="W199" i="2" s="1"/>
  <c r="Y88" i="2"/>
  <c r="AE244" i="1"/>
  <c r="U241" i="2"/>
  <c r="AE249" i="1"/>
  <c r="V100" i="2"/>
  <c r="V175" i="2"/>
  <c r="V110" i="2"/>
  <c r="AE157" i="1"/>
  <c r="AF143" i="1"/>
  <c r="V140" i="2"/>
  <c r="AE254" i="1"/>
  <c r="AE45" i="1"/>
  <c r="AF219" i="1"/>
  <c r="V216" i="2"/>
  <c r="AE25" i="1"/>
  <c r="T223" i="2"/>
  <c r="S223" i="2"/>
  <c r="T153" i="2"/>
  <c r="S153" i="2"/>
  <c r="AE130" i="1"/>
  <c r="U127" i="2"/>
  <c r="Y179" i="2"/>
  <c r="AE250" i="1"/>
  <c r="U247" i="2"/>
  <c r="AE153" i="1"/>
  <c r="U150" i="2"/>
  <c r="AE228" i="1"/>
  <c r="U225" i="2"/>
  <c r="AE227" i="1"/>
  <c r="U224" i="2"/>
  <c r="Y104" i="2"/>
  <c r="S186" i="2"/>
  <c r="T186" i="2"/>
  <c r="T237" i="2"/>
  <c r="S237" i="2"/>
  <c r="AE61" i="1"/>
  <c r="U58" i="2"/>
  <c r="AF170" i="1"/>
  <c r="V126" i="2"/>
  <c r="AE103" i="1"/>
  <c r="V71" i="2"/>
  <c r="V81" i="2"/>
  <c r="U175" i="2"/>
  <c r="AF145" i="1"/>
  <c r="V142" i="2"/>
  <c r="U141" i="2"/>
  <c r="U94" i="2"/>
  <c r="U206" i="2"/>
  <c r="T220" i="2"/>
  <c r="S220" i="2"/>
  <c r="Y186" i="2"/>
  <c r="AF221" i="1"/>
  <c r="AE95" i="1"/>
  <c r="U92" i="2"/>
  <c r="AE113" i="1"/>
  <c r="AF160" i="1"/>
  <c r="V157" i="2"/>
  <c r="U259" i="2"/>
  <c r="U78" i="2"/>
  <c r="V152" i="2"/>
  <c r="U109" i="2"/>
  <c r="V107" i="2"/>
  <c r="T251" i="2"/>
  <c r="S251" i="2"/>
  <c r="S104" i="2"/>
  <c r="T104" i="2"/>
  <c r="Y135" i="2"/>
  <c r="V36" i="2"/>
  <c r="T204" i="2"/>
  <c r="S204" i="2"/>
  <c r="U28" i="2"/>
  <c r="T25" i="2"/>
  <c r="S25" i="2"/>
  <c r="V206" i="2"/>
  <c r="AE70" i="1"/>
  <c r="U67" i="2"/>
  <c r="V92" i="2"/>
  <c r="AE170" i="1"/>
  <c r="T214" i="2"/>
  <c r="S214" i="2"/>
  <c r="U91" i="2"/>
  <c r="V172" i="2"/>
  <c r="S22" i="2"/>
  <c r="T22" i="2"/>
  <c r="T111" i="2"/>
  <c r="S111" i="2"/>
  <c r="V194" i="2"/>
  <c r="AF180" i="1"/>
  <c r="V177" i="2"/>
  <c r="V108" i="2"/>
  <c r="AE188" i="1"/>
  <c r="U185" i="2"/>
  <c r="V147" i="2"/>
  <c r="U76" i="2"/>
  <c r="U29" i="2"/>
  <c r="U143" i="2"/>
  <c r="U131" i="2"/>
  <c r="V80" i="2"/>
  <c r="AF239" i="1"/>
  <c r="V236" i="2"/>
  <c r="X236" i="2" s="1"/>
  <c r="AF264" i="1"/>
  <c r="V261" i="2"/>
  <c r="U171" i="2"/>
  <c r="U82" i="2"/>
  <c r="S48" i="2"/>
  <c r="T48" i="2"/>
  <c r="AE136" i="1"/>
  <c r="U133" i="2"/>
  <c r="U33" i="2"/>
  <c r="U66" i="2"/>
  <c r="Y48" i="2"/>
  <c r="T245" i="2"/>
  <c r="S245" i="2"/>
  <c r="V37" i="2"/>
  <c r="AE267" i="1"/>
  <c r="U264" i="2"/>
  <c r="AE247" i="1"/>
  <c r="AF29" i="1"/>
  <c r="V26" i="2"/>
  <c r="V181" i="2"/>
  <c r="AF205" i="1"/>
  <c r="V202" i="2"/>
  <c r="W202" i="2" s="1"/>
  <c r="U59" i="2"/>
  <c r="X223" i="2"/>
  <c r="W223" i="2"/>
  <c r="Y204" i="2"/>
  <c r="V156" i="2"/>
  <c r="T27" i="2"/>
  <c r="S27" i="2"/>
  <c r="AF241" i="1"/>
  <c r="V238" i="2"/>
  <c r="U134" i="2"/>
  <c r="AE50" i="1"/>
  <c r="U47" i="2"/>
  <c r="U61" i="2"/>
  <c r="V129" i="2"/>
  <c r="V104" i="2"/>
  <c r="X98" i="2"/>
  <c r="W98" i="2"/>
  <c r="V171" i="2"/>
  <c r="AE232" i="1"/>
  <c r="U229" i="2"/>
  <c r="AE233" i="1"/>
  <c r="V14" i="2"/>
  <c r="AE204" i="1"/>
  <c r="U201" i="2"/>
  <c r="AE40" i="1"/>
  <c r="T44" i="2"/>
  <c r="S44" i="2"/>
  <c r="V169" i="2"/>
  <c r="Y199" i="2"/>
  <c r="AE265" i="1"/>
  <c r="U262" i="2"/>
  <c r="R7" i="2"/>
  <c r="AF93" i="1"/>
  <c r="V90" i="2"/>
  <c r="X90" i="2" s="1"/>
  <c r="V40" i="2"/>
  <c r="Y236" i="2"/>
  <c r="V160" i="2"/>
  <c r="T257" i="2"/>
  <c r="S257" i="2"/>
  <c r="T102" i="2"/>
  <c r="S102" i="2"/>
  <c r="V47" i="2"/>
  <c r="V69" i="2"/>
  <c r="V219" i="2"/>
  <c r="AF210" i="1"/>
  <c r="V207" i="2"/>
  <c r="V82" i="2"/>
  <c r="U255" i="2"/>
  <c r="V210" i="2"/>
  <c r="T229" i="1"/>
  <c r="S122" i="1"/>
  <c r="AG47" i="1"/>
  <c r="S123" i="1"/>
  <c r="S126" i="1"/>
  <c r="T125" i="1"/>
  <c r="T118" i="1"/>
  <c r="S140" i="1"/>
  <c r="S118" i="1"/>
  <c r="S124" i="1"/>
  <c r="T117" i="1"/>
  <c r="S125" i="1"/>
  <c r="T124" i="1"/>
  <c r="T55" i="1"/>
  <c r="S117" i="1"/>
  <c r="T119" i="1"/>
  <c r="S119" i="1"/>
  <c r="AF152" i="1"/>
  <c r="AG10" i="1"/>
  <c r="AH231" i="1"/>
  <c r="T230" i="1"/>
  <c r="T120" i="1"/>
  <c r="S230" i="1"/>
  <c r="S120" i="1"/>
  <c r="T121" i="1"/>
  <c r="T122" i="1"/>
  <c r="AH47" i="1"/>
  <c r="AH10" i="1"/>
  <c r="AG226" i="1"/>
  <c r="T123" i="1"/>
  <c r="T126" i="1"/>
  <c r="AH101" i="1"/>
  <c r="AH226" i="1"/>
  <c r="S121" i="1"/>
  <c r="R91" i="1"/>
  <c r="R226" i="1"/>
  <c r="R225" i="1"/>
  <c r="R25" i="1"/>
  <c r="R90" i="1"/>
  <c r="R64" i="1"/>
  <c r="R217" i="1"/>
  <c r="R254" i="1"/>
  <c r="R70" i="1"/>
  <c r="R231" i="1"/>
  <c r="R240" i="1"/>
  <c r="R191" i="1"/>
  <c r="R105" i="1"/>
  <c r="R207" i="1"/>
  <c r="R202" i="1"/>
  <c r="R147" i="1"/>
  <c r="X261" i="2" l="1"/>
  <c r="X7" i="2"/>
  <c r="S135" i="2"/>
  <c r="S67" i="2"/>
  <c r="T67" i="2"/>
  <c r="AE137" i="1"/>
  <c r="U108" i="2"/>
  <c r="AE116" i="1"/>
  <c r="U183" i="2"/>
  <c r="V101" i="2"/>
  <c r="W101" i="2" s="1"/>
  <c r="V170" i="2"/>
  <c r="AE56" i="1"/>
  <c r="AE16" i="1"/>
  <c r="U15" i="2"/>
  <c r="Y8" i="2"/>
  <c r="AE149" i="1"/>
  <c r="U209" i="2"/>
  <c r="AF161" i="1"/>
  <c r="R130" i="2"/>
  <c r="R266" i="2"/>
  <c r="T266" i="2" s="1"/>
  <c r="Y21" i="2"/>
  <c r="AH316" i="3"/>
  <c r="U254" i="2"/>
  <c r="Y223" i="2"/>
  <c r="U200" i="2"/>
  <c r="V260" i="2"/>
  <c r="P13" i="6"/>
  <c r="AF138" i="1"/>
  <c r="P128" i="6"/>
  <c r="U256" i="2"/>
  <c r="U239" i="2"/>
  <c r="V85" i="2"/>
  <c r="AE34" i="1"/>
  <c r="AH122" i="3"/>
  <c r="V77" i="2"/>
  <c r="Y172" i="2"/>
  <c r="Y44" i="2"/>
  <c r="AE44" i="1"/>
  <c r="V35" i="2"/>
  <c r="U257" i="2"/>
  <c r="V250" i="2"/>
  <c r="AF209" i="1"/>
  <c r="R15" i="2"/>
  <c r="Y60" i="2"/>
  <c r="AF20" i="1"/>
  <c r="AF136" i="1"/>
  <c r="AE63" i="1"/>
  <c r="U126" i="2"/>
  <c r="AF86" i="1"/>
  <c r="V237" i="2"/>
  <c r="U147" i="2"/>
  <c r="V99" i="2"/>
  <c r="X99" i="2" s="1"/>
  <c r="AE176" i="1"/>
  <c r="AF243" i="1"/>
  <c r="R45" i="2"/>
  <c r="R48" i="1"/>
  <c r="Y152" i="2"/>
  <c r="R150" i="2"/>
  <c r="Y208" i="2"/>
  <c r="AE167" i="1"/>
  <c r="Y261" i="2"/>
  <c r="AE154" i="1"/>
  <c r="V111" i="2"/>
  <c r="AE74" i="1"/>
  <c r="AH258" i="3"/>
  <c r="U164" i="2"/>
  <c r="U86" i="2"/>
  <c r="Y89" i="2"/>
  <c r="U95" i="2"/>
  <c r="V96" i="2"/>
  <c r="X96" i="2" s="1"/>
  <c r="W7" i="2"/>
  <c r="U27" i="2"/>
  <c r="AE73" i="1"/>
  <c r="U48" i="2"/>
  <c r="AF45" i="1"/>
  <c r="AE221" i="1"/>
  <c r="U152" i="2"/>
  <c r="U38" i="2"/>
  <c r="P43" i="6"/>
  <c r="T43" i="6" s="1" a="1"/>
  <c r="T43" i="6" s="1"/>
  <c r="P148" i="6"/>
  <c r="W148" i="6" s="1"/>
  <c r="AF182" i="1"/>
  <c r="R60" i="2"/>
  <c r="R63" i="1"/>
  <c r="AE215" i="1"/>
  <c r="R190" i="2"/>
  <c r="R193" i="1"/>
  <c r="P58" i="6"/>
  <c r="P188" i="6"/>
  <c r="AE239" i="1"/>
  <c r="V179" i="2"/>
  <c r="AF38" i="1"/>
  <c r="AE266" i="1"/>
  <c r="Y230" i="2"/>
  <c r="V67" i="2"/>
  <c r="V173" i="2"/>
  <c r="U260" i="2"/>
  <c r="U221" i="2"/>
  <c r="X221" i="2" s="1"/>
  <c r="AE66" i="1"/>
  <c r="AE272" i="1"/>
  <c r="AF95" i="1"/>
  <c r="V254" i="2"/>
  <c r="U269" i="2"/>
  <c r="AE29" i="1"/>
  <c r="AE138" i="1"/>
  <c r="V113" i="2"/>
  <c r="V151" i="2"/>
  <c r="AF28" i="1"/>
  <c r="AF187" i="1"/>
  <c r="V161" i="2"/>
  <c r="U32" i="2"/>
  <c r="U69" i="2"/>
  <c r="U74" i="2"/>
  <c r="AH102" i="3"/>
  <c r="V139" i="2"/>
  <c r="AE184" i="1"/>
  <c r="AE51" i="1"/>
  <c r="AE253" i="1"/>
  <c r="R92" i="2"/>
  <c r="P90" i="6"/>
  <c r="R71" i="2"/>
  <c r="P69" i="6"/>
  <c r="R242" i="2"/>
  <c r="T242" i="2" s="1"/>
  <c r="P240" i="6"/>
  <c r="P71" i="6"/>
  <c r="P82" i="6"/>
  <c r="P41" i="6"/>
  <c r="T23" i="6" a="1"/>
  <c r="T23" i="6" s="1"/>
  <c r="W23" i="6"/>
  <c r="T102" i="6" a="1"/>
  <c r="T102" i="6" s="1"/>
  <c r="W102" i="6"/>
  <c r="T221" i="6" a="1"/>
  <c r="T221" i="6" s="1"/>
  <c r="W221" i="6"/>
  <c r="R134" i="2"/>
  <c r="S134" i="2" s="1"/>
  <c r="P132" i="6"/>
  <c r="R34" i="2"/>
  <c r="P32" i="6"/>
  <c r="R77" i="2"/>
  <c r="P75" i="6"/>
  <c r="Y188" i="2"/>
  <c r="P104" i="6"/>
  <c r="P231" i="6"/>
  <c r="T109" i="6" a="1"/>
  <c r="T109" i="6" s="1"/>
  <c r="W109" i="6"/>
  <c r="T25" i="6" a="1"/>
  <c r="T25" i="6" s="1"/>
  <c r="W25" i="6"/>
  <c r="T42" i="6" a="1"/>
  <c r="T42" i="6" s="1"/>
  <c r="W42" i="6"/>
  <c r="T151" i="6" a="1"/>
  <c r="T151" i="6" s="1"/>
  <c r="W151" i="6"/>
  <c r="T13" i="6" a="1"/>
  <c r="T13" i="6" s="1"/>
  <c r="W13" i="6"/>
  <c r="R244" i="2"/>
  <c r="P242" i="6"/>
  <c r="R98" i="2"/>
  <c r="P96" i="6"/>
  <c r="R140" i="2"/>
  <c r="P138" i="6"/>
  <c r="R167" i="2"/>
  <c r="S167" i="2" s="1"/>
  <c r="P165" i="6"/>
  <c r="R79" i="2"/>
  <c r="P77" i="6"/>
  <c r="R246" i="2"/>
  <c r="P244" i="6"/>
  <c r="R156" i="2"/>
  <c r="P154" i="6"/>
  <c r="R255" i="2"/>
  <c r="P253" i="6"/>
  <c r="R66" i="2"/>
  <c r="P64" i="6"/>
  <c r="R198" i="2"/>
  <c r="T198" i="2" s="1"/>
  <c r="P196" i="6"/>
  <c r="R161" i="2"/>
  <c r="P159" i="6"/>
  <c r="T143" i="6" a="1"/>
  <c r="T143" i="6" s="1"/>
  <c r="W143" i="6"/>
  <c r="T100" i="6" a="1"/>
  <c r="T100" i="6" s="1"/>
  <c r="W100" i="6"/>
  <c r="T215" i="6" a="1"/>
  <c r="T215" i="6" s="1"/>
  <c r="W215" i="6"/>
  <c r="T21" i="6" a="1"/>
  <c r="T21" i="6" s="1"/>
  <c r="W21" i="6"/>
  <c r="R63" i="2"/>
  <c r="P61" i="6"/>
  <c r="R155" i="2"/>
  <c r="P153" i="6"/>
  <c r="R148" i="2"/>
  <c r="P146" i="6"/>
  <c r="R54" i="2"/>
  <c r="P52" i="6"/>
  <c r="R178" i="2"/>
  <c r="P176" i="6"/>
  <c r="P267" i="6"/>
  <c r="R19" i="2"/>
  <c r="P17" i="6"/>
  <c r="R166" i="2"/>
  <c r="P164" i="6"/>
  <c r="T85" i="6" a="1"/>
  <c r="T85" i="6" s="1"/>
  <c r="W85" i="6"/>
  <c r="T212" i="6" a="1"/>
  <c r="T212" i="6" s="1"/>
  <c r="W212" i="6"/>
  <c r="R163" i="2"/>
  <c r="P161" i="6"/>
  <c r="R147" i="2"/>
  <c r="P145" i="6"/>
  <c r="L179" i="1"/>
  <c r="R239" i="2"/>
  <c r="P237" i="6"/>
  <c r="R184" i="2"/>
  <c r="S184" i="2" s="1"/>
  <c r="P182" i="6"/>
  <c r="R241" i="2"/>
  <c r="P239" i="6"/>
  <c r="R165" i="2"/>
  <c r="P163" i="6"/>
  <c r="P166" i="6"/>
  <c r="R262" i="2"/>
  <c r="P260" i="6"/>
  <c r="P265" i="6"/>
  <c r="P131" i="6"/>
  <c r="U181" i="2"/>
  <c r="U205" i="2"/>
  <c r="P87" i="6"/>
  <c r="T186" i="6" a="1"/>
  <c r="T186" i="6" s="1"/>
  <c r="W186" i="6"/>
  <c r="U88" i="2"/>
  <c r="X88" i="2" s="1"/>
  <c r="R141" i="2"/>
  <c r="P139" i="6"/>
  <c r="R151" i="2"/>
  <c r="P149" i="6"/>
  <c r="R47" i="2"/>
  <c r="P45" i="6"/>
  <c r="R83" i="2"/>
  <c r="P81" i="6"/>
  <c r="R258" i="2"/>
  <c r="T258" i="2" s="1"/>
  <c r="P256" i="6"/>
  <c r="Y41" i="2"/>
  <c r="U191" i="2"/>
  <c r="P217" i="6"/>
  <c r="P207" i="6"/>
  <c r="P269" i="6"/>
  <c r="P91" i="6"/>
  <c r="U81" i="2"/>
  <c r="X81" i="2" s="1"/>
  <c r="T235" i="6" a="1"/>
  <c r="T235" i="6" s="1"/>
  <c r="W235" i="6"/>
  <c r="R213" i="2"/>
  <c r="P211" i="6"/>
  <c r="R28" i="2"/>
  <c r="P26" i="6"/>
  <c r="R164" i="2"/>
  <c r="P162" i="6"/>
  <c r="R64" i="2"/>
  <c r="P62" i="6"/>
  <c r="P107" i="6"/>
  <c r="AF63" i="1"/>
  <c r="P170" i="6"/>
  <c r="P67" i="6"/>
  <c r="P266" i="6"/>
  <c r="P213" i="6"/>
  <c r="P177" i="6"/>
  <c r="T55" i="6" a="1"/>
  <c r="T55" i="6" s="1"/>
  <c r="W55" i="6"/>
  <c r="T86" i="6" a="1"/>
  <c r="T86" i="6" s="1"/>
  <c r="W86" i="6"/>
  <c r="T133" i="6" a="1"/>
  <c r="T133" i="6" s="1"/>
  <c r="W133" i="6"/>
  <c r="T157" i="6" a="1"/>
  <c r="T157" i="6" s="1"/>
  <c r="W157" i="6"/>
  <c r="T19" i="6" a="1"/>
  <c r="T19" i="6" s="1"/>
  <c r="W19" i="6"/>
  <c r="L208" i="1"/>
  <c r="L104" i="1"/>
  <c r="R112" i="2"/>
  <c r="P110" i="6"/>
  <c r="R138" i="2"/>
  <c r="P136" i="6"/>
  <c r="R193" i="2"/>
  <c r="P191" i="6"/>
  <c r="R127" i="2"/>
  <c r="P125" i="6"/>
  <c r="Y102" i="2"/>
  <c r="P83" i="6"/>
  <c r="P134" i="6"/>
  <c r="T184" i="6" a="1"/>
  <c r="T184" i="6" s="1"/>
  <c r="W184" i="6"/>
  <c r="T255" i="6" a="1"/>
  <c r="T255" i="6" s="1"/>
  <c r="W255" i="6"/>
  <c r="R80" i="2"/>
  <c r="P78" i="6"/>
  <c r="L136" i="1"/>
  <c r="R197" i="2"/>
  <c r="P195" i="6"/>
  <c r="R39" i="2"/>
  <c r="P37" i="6"/>
  <c r="R37" i="2"/>
  <c r="P35" i="6"/>
  <c r="P200" i="6"/>
  <c r="P194" i="6"/>
  <c r="P73" i="6"/>
  <c r="P175" i="6"/>
  <c r="P246" i="6"/>
  <c r="T264" i="6" a="1"/>
  <c r="T264" i="6" s="1"/>
  <c r="W264" i="6"/>
  <c r="T5" i="6" a="1"/>
  <c r="T5" i="6" s="1"/>
  <c r="W5" i="6"/>
  <c r="T243" i="6" a="1"/>
  <c r="T243" i="6" s="1"/>
  <c r="W243" i="6"/>
  <c r="T59" i="6" a="1"/>
  <c r="T59" i="6" s="1"/>
  <c r="W59" i="6"/>
  <c r="T94" i="6" a="1"/>
  <c r="T94" i="6" s="1"/>
  <c r="W94" i="6"/>
  <c r="T228" i="6" a="1"/>
  <c r="T228" i="6" s="1"/>
  <c r="W228" i="6"/>
  <c r="S15" i="1"/>
  <c r="P124" i="6"/>
  <c r="R254" i="2"/>
  <c r="P252" i="6"/>
  <c r="R187" i="2"/>
  <c r="T187" i="2" s="1"/>
  <c r="P185" i="6"/>
  <c r="R243" i="2"/>
  <c r="P241" i="6"/>
  <c r="T178" i="6" a="1"/>
  <c r="T178" i="6" s="1"/>
  <c r="W178" i="6"/>
  <c r="R149" i="2"/>
  <c r="P147" i="6"/>
  <c r="R20" i="2"/>
  <c r="P18" i="6"/>
  <c r="R143" i="2"/>
  <c r="T143" i="2" s="1"/>
  <c r="P141" i="6"/>
  <c r="R78" i="2"/>
  <c r="P76" i="6"/>
  <c r="R113" i="2"/>
  <c r="P111" i="6"/>
  <c r="R100" i="2"/>
  <c r="T100" i="2" s="1"/>
  <c r="P98" i="6"/>
  <c r="R235" i="2"/>
  <c r="P233" i="6"/>
  <c r="R218" i="2"/>
  <c r="P216" i="6"/>
  <c r="R46" i="2"/>
  <c r="T46" i="2" s="1"/>
  <c r="P44" i="6"/>
  <c r="R29" i="2"/>
  <c r="P27" i="6"/>
  <c r="R40" i="2"/>
  <c r="P38" i="6"/>
  <c r="L149" i="1"/>
  <c r="R56" i="2"/>
  <c r="T56" i="2" s="1"/>
  <c r="P54" i="6"/>
  <c r="R229" i="2"/>
  <c r="P227" i="6"/>
  <c r="AF46" i="1"/>
  <c r="R210" i="2"/>
  <c r="P208" i="6"/>
  <c r="V264" i="2"/>
  <c r="U250" i="2"/>
  <c r="U43" i="2"/>
  <c r="P101" i="6"/>
  <c r="T202" i="6" a="1"/>
  <c r="T202" i="6" s="1"/>
  <c r="W202" i="6"/>
  <c r="T140" i="6" a="1"/>
  <c r="T140" i="6" s="1"/>
  <c r="W140" i="6"/>
  <c r="T219" i="6" a="1"/>
  <c r="T219" i="6" s="1"/>
  <c r="W219" i="6"/>
  <c r="P12" i="6"/>
  <c r="T218" i="6" a="1"/>
  <c r="T218" i="6" s="1"/>
  <c r="W218" i="6"/>
  <c r="T142" i="6" a="1"/>
  <c r="T142" i="6" s="1"/>
  <c r="W142" i="6"/>
  <c r="T14" i="6" a="1"/>
  <c r="T14" i="6" s="1"/>
  <c r="W14" i="6"/>
  <c r="R191" i="2"/>
  <c r="P189" i="6"/>
  <c r="R182" i="2"/>
  <c r="P180" i="6"/>
  <c r="R128" i="2"/>
  <c r="T128" i="2" s="1"/>
  <c r="P126" i="6"/>
  <c r="R247" i="2"/>
  <c r="S247" i="2" s="1"/>
  <c r="P245" i="6"/>
  <c r="R94" i="2"/>
  <c r="P92" i="6"/>
  <c r="R158" i="2"/>
  <c r="S158" i="2" s="1"/>
  <c r="P156" i="6"/>
  <c r="R189" i="2"/>
  <c r="P187" i="6"/>
  <c r="R263" i="2"/>
  <c r="P261" i="6"/>
  <c r="R259" i="2"/>
  <c r="P257" i="6"/>
  <c r="P262" i="6"/>
  <c r="R35" i="2"/>
  <c r="P33" i="6"/>
  <c r="R108" i="2"/>
  <c r="T108" i="2" s="1"/>
  <c r="P106" i="6"/>
  <c r="U187" i="2"/>
  <c r="P199" i="6"/>
  <c r="R256" i="2"/>
  <c r="P254" i="6"/>
  <c r="R13" i="2"/>
  <c r="T13" i="2" s="1"/>
  <c r="P11" i="6"/>
  <c r="L191" i="1"/>
  <c r="L93" i="1"/>
  <c r="L174" i="1"/>
  <c r="R162" i="2"/>
  <c r="P160" i="6"/>
  <c r="P174" i="6"/>
  <c r="R30" i="2"/>
  <c r="P28" i="6"/>
  <c r="P60" i="6"/>
  <c r="P40" i="6"/>
  <c r="P238" i="6"/>
  <c r="T20" i="6" a="1"/>
  <c r="T20" i="6" s="1"/>
  <c r="W20" i="6"/>
  <c r="T30" i="6" a="1"/>
  <c r="T30" i="6" s="1"/>
  <c r="W30" i="6"/>
  <c r="T74" i="6" a="1"/>
  <c r="T74" i="6" s="1"/>
  <c r="W74" i="6"/>
  <c r="T99" i="6" a="1"/>
  <c r="T99" i="6" s="1"/>
  <c r="W99" i="6"/>
  <c r="T6" i="6" a="1"/>
  <c r="T6" i="6" s="1"/>
  <c r="W6" i="6"/>
  <c r="P171" i="6"/>
  <c r="P84" i="6"/>
  <c r="R26" i="2"/>
  <c r="P24" i="6"/>
  <c r="P190" i="6"/>
  <c r="P57" i="6"/>
  <c r="P206" i="6"/>
  <c r="P150" i="6"/>
  <c r="P259" i="6"/>
  <c r="P209" i="6"/>
  <c r="P158" i="6"/>
  <c r="P9" i="6"/>
  <c r="T197" i="6" a="1"/>
  <c r="T197" i="6" s="1"/>
  <c r="W197" i="6"/>
  <c r="T95" i="6" a="1"/>
  <c r="T95" i="6" s="1"/>
  <c r="W95" i="6"/>
  <c r="T58" i="6" a="1"/>
  <c r="T58" i="6" s="1"/>
  <c r="W58" i="6"/>
  <c r="T130" i="6" a="1"/>
  <c r="T130" i="6" s="1"/>
  <c r="W130" i="6"/>
  <c r="R238" i="2"/>
  <c r="T238" i="2" s="1"/>
  <c r="P236" i="6"/>
  <c r="R72" i="2"/>
  <c r="P70" i="6"/>
  <c r="R232" i="2"/>
  <c r="S232" i="2" s="1"/>
  <c r="P230" i="6"/>
  <c r="R68" i="2"/>
  <c r="P66" i="6"/>
  <c r="P16" i="6"/>
  <c r="V22" i="2"/>
  <c r="P169" i="6"/>
  <c r="P39" i="6"/>
  <c r="P80" i="6"/>
  <c r="T249" i="6" a="1"/>
  <c r="T249" i="6" s="1"/>
  <c r="W249" i="6"/>
  <c r="T65" i="6" a="1"/>
  <c r="T65" i="6" s="1"/>
  <c r="W65" i="6"/>
  <c r="R53" i="2"/>
  <c r="P51" i="6"/>
  <c r="L217" i="1"/>
  <c r="R206" i="2"/>
  <c r="S206" i="2" s="1"/>
  <c r="P204" i="6"/>
  <c r="R224" i="2"/>
  <c r="P222" i="6"/>
  <c r="R207" i="2"/>
  <c r="P205" i="6"/>
  <c r="R129" i="2"/>
  <c r="S129" i="2" s="1"/>
  <c r="P127" i="6"/>
  <c r="P198" i="6"/>
  <c r="R70" i="2"/>
  <c r="P68" i="6"/>
  <c r="L12" i="1"/>
  <c r="R58" i="2"/>
  <c r="P56" i="6"/>
  <c r="L147" i="1"/>
  <c r="P155" i="6"/>
  <c r="R252" i="2"/>
  <c r="T252" i="2" s="1"/>
  <c r="P250" i="6"/>
  <c r="P181" i="6"/>
  <c r="T7" i="6" a="1"/>
  <c r="T7" i="6" s="1"/>
  <c r="W7" i="6"/>
  <c r="T97" i="6" a="1"/>
  <c r="T97" i="6" s="1"/>
  <c r="W97" i="6"/>
  <c r="T148" i="6" a="1"/>
  <c r="T148" i="6" s="1"/>
  <c r="R90" i="2"/>
  <c r="S90" i="2" s="1"/>
  <c r="P88" i="6"/>
  <c r="R95" i="2"/>
  <c r="P93" i="6"/>
  <c r="R17" i="2"/>
  <c r="P15" i="6"/>
  <c r="R185" i="2"/>
  <c r="P183" i="6"/>
  <c r="R250" i="2"/>
  <c r="P248" i="6"/>
  <c r="R105" i="2"/>
  <c r="P103" i="6"/>
  <c r="R231" i="2"/>
  <c r="S231" i="2" s="1"/>
  <c r="P229" i="6"/>
  <c r="P203" i="6"/>
  <c r="R24" i="2"/>
  <c r="T24" i="2" s="1"/>
  <c r="P22" i="6"/>
  <c r="R234" i="2"/>
  <c r="T234" i="2" s="1"/>
  <c r="P232" i="6"/>
  <c r="R181" i="2"/>
  <c r="P179" i="6"/>
  <c r="R194" i="2"/>
  <c r="P192" i="6"/>
  <c r="R74" i="2"/>
  <c r="P72" i="6"/>
  <c r="V185" i="2"/>
  <c r="W185" i="2" s="1"/>
  <c r="Y251" i="2"/>
  <c r="V141" i="2"/>
  <c r="Y7" i="2"/>
  <c r="P172" i="6"/>
  <c r="T46" i="6" a="1"/>
  <c r="T46" i="6" s="1"/>
  <c r="W46" i="6"/>
  <c r="T8" i="6" a="1"/>
  <c r="T8" i="6" s="1"/>
  <c r="W8" i="6"/>
  <c r="T167" i="6" a="1"/>
  <c r="T167" i="6" s="1"/>
  <c r="W167" i="6"/>
  <c r="R131" i="2"/>
  <c r="T131" i="2" s="1"/>
  <c r="P129" i="6"/>
  <c r="L89" i="1"/>
  <c r="R31" i="2"/>
  <c r="T31" i="2" s="1"/>
  <c r="P29" i="6"/>
  <c r="R110" i="2"/>
  <c r="T110" i="2" s="1"/>
  <c r="P108" i="6"/>
  <c r="R175" i="2"/>
  <c r="P173" i="6"/>
  <c r="R216" i="2"/>
  <c r="P214" i="6"/>
  <c r="R146" i="2"/>
  <c r="S146" i="2" s="1"/>
  <c r="P144" i="6"/>
  <c r="R84" i="1"/>
  <c r="P79" i="6"/>
  <c r="R260" i="2"/>
  <c r="P258" i="6"/>
  <c r="R139" i="2"/>
  <c r="S139" i="2" s="1"/>
  <c r="P137" i="6"/>
  <c r="U179" i="2"/>
  <c r="W179" i="2" s="1"/>
  <c r="U132" i="2"/>
  <c r="P36" i="6"/>
  <c r="P152" i="6"/>
  <c r="R91" i="2"/>
  <c r="P89" i="6"/>
  <c r="P168" i="6"/>
  <c r="P234" i="6"/>
  <c r="T188" i="6" a="1"/>
  <c r="T188" i="6" s="1"/>
  <c r="W188" i="6"/>
  <c r="T220" i="6" a="1"/>
  <c r="T220" i="6" s="1"/>
  <c r="W220" i="6"/>
  <c r="T31" i="6" a="1"/>
  <c r="T31" i="6" s="1"/>
  <c r="W31" i="6"/>
  <c r="L195" i="1"/>
  <c r="R107" i="2"/>
  <c r="T107" i="2" s="1"/>
  <c r="P105" i="6"/>
  <c r="L97" i="1"/>
  <c r="R36" i="2"/>
  <c r="T36" i="2" s="1"/>
  <c r="P34" i="6"/>
  <c r="R225" i="2"/>
  <c r="S225" i="2" s="1"/>
  <c r="P223" i="6"/>
  <c r="R65" i="2"/>
  <c r="S65" i="2" s="1"/>
  <c r="P63" i="6"/>
  <c r="R203" i="2"/>
  <c r="P201" i="6"/>
  <c r="R212" i="2"/>
  <c r="P210" i="6"/>
  <c r="R55" i="2"/>
  <c r="T55" i="2" s="1"/>
  <c r="P53" i="6"/>
  <c r="R195" i="2"/>
  <c r="P193" i="6"/>
  <c r="U162" i="2"/>
  <c r="X162" i="2" s="1"/>
  <c r="V259" i="2"/>
  <c r="X259" i="2" s="1"/>
  <c r="V15" i="2"/>
  <c r="P251" i="6"/>
  <c r="P268" i="6"/>
  <c r="T128" i="6" a="1"/>
  <c r="T128" i="6" s="1"/>
  <c r="W128" i="6"/>
  <c r="T247" i="6" a="1"/>
  <c r="T247" i="6" s="1"/>
  <c r="W247" i="6"/>
  <c r="T226" i="6" a="1"/>
  <c r="T226" i="6" s="1"/>
  <c r="W226" i="6"/>
  <c r="AE77" i="1"/>
  <c r="AF261" i="1"/>
  <c r="AF97" i="1"/>
  <c r="AH97" i="1"/>
  <c r="Y111" i="2"/>
  <c r="AE190" i="1"/>
  <c r="AF35" i="1"/>
  <c r="AE242" i="1"/>
  <c r="AF12" i="1"/>
  <c r="AE31" i="1"/>
  <c r="AE182" i="1"/>
  <c r="Y211" i="2"/>
  <c r="AF253" i="1"/>
  <c r="AG253" i="1"/>
  <c r="AE141" i="1"/>
  <c r="AE85" i="1"/>
  <c r="AE166" i="1"/>
  <c r="Y93" i="2"/>
  <c r="AE83" i="1"/>
  <c r="AF237" i="1"/>
  <c r="V220" i="2"/>
  <c r="W220" i="2" s="1"/>
  <c r="U203" i="2"/>
  <c r="AH85" i="1"/>
  <c r="U157" i="2"/>
  <c r="X157" i="2" s="1"/>
  <c r="V165" i="2"/>
  <c r="W165" i="2" s="1"/>
  <c r="AF244" i="1"/>
  <c r="Y106" i="2"/>
  <c r="U138" i="2"/>
  <c r="AE11" i="1"/>
  <c r="U75" i="2"/>
  <c r="V234" i="2"/>
  <c r="X234" i="2" s="1"/>
  <c r="V94" i="2"/>
  <c r="X94" i="2" s="1"/>
  <c r="V134" i="2"/>
  <c r="X134" i="2" s="1"/>
  <c r="AF75" i="1"/>
  <c r="AF217" i="1"/>
  <c r="AF199" i="1"/>
  <c r="AF41" i="1"/>
  <c r="Y214" i="2"/>
  <c r="U213" i="2"/>
  <c r="W213" i="2" s="1"/>
  <c r="V28" i="2"/>
  <c r="X28" i="2" s="1"/>
  <c r="V10" i="2"/>
  <c r="AE246" i="1"/>
  <c r="AE146" i="1"/>
  <c r="AG113" i="1"/>
  <c r="AF134" i="1"/>
  <c r="AF25" i="1"/>
  <c r="AE206" i="1"/>
  <c r="AE20" i="1"/>
  <c r="AF266" i="1"/>
  <c r="AE216" i="1"/>
  <c r="AE43" i="1"/>
  <c r="U235" i="2"/>
  <c r="W235" i="2" s="1"/>
  <c r="U161" i="2"/>
  <c r="AF39" i="1"/>
  <c r="AF174" i="1"/>
  <c r="AF225" i="1"/>
  <c r="U174" i="2"/>
  <c r="V130" i="2"/>
  <c r="X130" i="2" s="1"/>
  <c r="U17" i="2"/>
  <c r="U145" i="2"/>
  <c r="AF270" i="1"/>
  <c r="Y219" i="2"/>
  <c r="AG67" i="1"/>
  <c r="AF201" i="1"/>
  <c r="V131" i="2"/>
  <c r="Y73" i="2"/>
  <c r="V263" i="2"/>
  <c r="W263" i="2" s="1"/>
  <c r="U243" i="2"/>
  <c r="U234" i="2"/>
  <c r="R136" i="1"/>
  <c r="U240" i="2"/>
  <c r="X240" i="2" s="1"/>
  <c r="U210" i="2"/>
  <c r="X210" i="2" s="1"/>
  <c r="AF44" i="1"/>
  <c r="AG244" i="1"/>
  <c r="U211" i="2"/>
  <c r="U87" i="2"/>
  <c r="X87" i="2" s="1"/>
  <c r="V271" i="2"/>
  <c r="U153" i="2"/>
  <c r="U21" i="2"/>
  <c r="AE240" i="1"/>
  <c r="AF179" i="1"/>
  <c r="AF24" i="1"/>
  <c r="AF246" i="1"/>
  <c r="AF68" i="1"/>
  <c r="AE243" i="1"/>
  <c r="AF79" i="1"/>
  <c r="AE24" i="1"/>
  <c r="AH258" i="1"/>
  <c r="V39" i="2"/>
  <c r="W39" i="2" s="1"/>
  <c r="U217" i="2"/>
  <c r="AE191" i="1"/>
  <c r="V243" i="2"/>
  <c r="V65" i="2"/>
  <c r="V34" i="2"/>
  <c r="X34" i="2" s="1"/>
  <c r="U207" i="2"/>
  <c r="W207" i="2" s="1"/>
  <c r="U148" i="2"/>
  <c r="AF216" i="1"/>
  <c r="AF19" i="1"/>
  <c r="V148" i="2"/>
  <c r="V79" i="2"/>
  <c r="X79" i="2" s="1"/>
  <c r="AG40" i="1"/>
  <c r="U237" i="2"/>
  <c r="AE248" i="1"/>
  <c r="V91" i="2"/>
  <c r="X91" i="2" s="1"/>
  <c r="U180" i="2"/>
  <c r="V11" i="2"/>
  <c r="X11" i="2" s="1"/>
  <c r="AE171" i="1"/>
  <c r="AH50" i="1"/>
  <c r="AH11" i="3"/>
  <c r="AF77" i="1"/>
  <c r="V21" i="2"/>
  <c r="AF142" i="1"/>
  <c r="V176" i="2"/>
  <c r="AG195" i="1"/>
  <c r="V63" i="2"/>
  <c r="AE238" i="1"/>
  <c r="AE198" i="1"/>
  <c r="AE57" i="1"/>
  <c r="AF42" i="1"/>
  <c r="AF115" i="1"/>
  <c r="AE196" i="1"/>
  <c r="AH196" i="1"/>
  <c r="Y103" i="2"/>
  <c r="AF267" i="1"/>
  <c r="AE263" i="1"/>
  <c r="AH263" i="1"/>
  <c r="AG247" i="1"/>
  <c r="AF247" i="1"/>
  <c r="AE219" i="1"/>
  <c r="AH219" i="1"/>
  <c r="AE259" i="1"/>
  <c r="AE237" i="1"/>
  <c r="AE18" i="1"/>
  <c r="Y14" i="2"/>
  <c r="AE201" i="1"/>
  <c r="AH201" i="1"/>
  <c r="AF196" i="1"/>
  <c r="AF60" i="1"/>
  <c r="AF141" i="1"/>
  <c r="AE217" i="1"/>
  <c r="AF116" i="1"/>
  <c r="AE160" i="1"/>
  <c r="AF151" i="1"/>
  <c r="AF14" i="1"/>
  <c r="AE175" i="1"/>
  <c r="AE35" i="1"/>
  <c r="AF21" i="1"/>
  <c r="W99" i="2"/>
  <c r="Y266" i="2"/>
  <c r="Y132" i="2"/>
  <c r="AH114" i="3"/>
  <c r="AF159" i="1"/>
  <c r="U198" i="2"/>
  <c r="X198" i="2" s="1"/>
  <c r="AF256" i="1"/>
  <c r="Y57" i="2"/>
  <c r="U172" i="2"/>
  <c r="X172" i="2" s="1"/>
  <c r="V138" i="2"/>
  <c r="V57" i="2"/>
  <c r="W57" i="2" s="1"/>
  <c r="AH29" i="1"/>
  <c r="V193" i="2"/>
  <c r="U193" i="2"/>
  <c r="AF234" i="1"/>
  <c r="AF154" i="1"/>
  <c r="AF245" i="1"/>
  <c r="U214" i="2"/>
  <c r="X214" i="2" s="1"/>
  <c r="Y86" i="2"/>
  <c r="U65" i="2"/>
  <c r="X65" i="2" s="1"/>
  <c r="Y15" i="2"/>
  <c r="R164" i="1"/>
  <c r="AH155" i="1"/>
  <c r="U216" i="2"/>
  <c r="W216" i="2" s="1"/>
  <c r="U184" i="2"/>
  <c r="W184" i="2" s="1"/>
  <c r="V112" i="2"/>
  <c r="W112" i="2" s="1"/>
  <c r="U19" i="2"/>
  <c r="X19" i="2" s="1"/>
  <c r="V244" i="2"/>
  <c r="X244" i="2" s="1"/>
  <c r="AF255" i="1"/>
  <c r="U142" i="2"/>
  <c r="X142" i="2" s="1"/>
  <c r="Y142" i="2"/>
  <c r="AF113" i="1"/>
  <c r="AE71" i="1"/>
  <c r="AE76" i="1"/>
  <c r="AF57" i="1"/>
  <c r="AH137" i="1"/>
  <c r="AF137" i="1"/>
  <c r="AF94" i="1"/>
  <c r="AE106" i="1"/>
  <c r="AG161" i="1"/>
  <c r="AE270" i="1"/>
  <c r="AH270" i="1"/>
  <c r="AF262" i="1"/>
  <c r="AE65" i="1"/>
  <c r="AH65" i="1"/>
  <c r="AG65" i="1"/>
  <c r="AE199" i="1"/>
  <c r="AH199" i="1"/>
  <c r="AE143" i="1"/>
  <c r="AE129" i="1"/>
  <c r="AF135" i="1"/>
  <c r="AF198" i="1"/>
  <c r="AH198" i="1"/>
  <c r="AE185" i="1"/>
  <c r="AH185" i="1"/>
  <c r="AF157" i="1"/>
  <c r="AH157" i="1"/>
  <c r="AE255" i="1"/>
  <c r="AE110" i="1"/>
  <c r="AG110" i="1"/>
  <c r="AH110" i="1"/>
  <c r="AF211" i="1"/>
  <c r="AF204" i="1"/>
  <c r="AF88" i="1"/>
  <c r="AF238" i="1"/>
  <c r="AF80" i="1"/>
  <c r="AF223" i="1"/>
  <c r="AF249" i="1"/>
  <c r="AF274" i="1"/>
  <c r="U36" i="2"/>
  <c r="W36" i="2" s="1"/>
  <c r="V208" i="2"/>
  <c r="X208" i="2" s="1"/>
  <c r="V132" i="2"/>
  <c r="AG165" i="1"/>
  <c r="AF232" i="1"/>
  <c r="AF150" i="1"/>
  <c r="U25" i="2"/>
  <c r="X25" i="2" s="1"/>
  <c r="V154" i="2"/>
  <c r="X154" i="2" s="1"/>
  <c r="AG209" i="1"/>
  <c r="AF50" i="1"/>
  <c r="V164" i="2"/>
  <c r="X164" i="2" s="1"/>
  <c r="AF71" i="1"/>
  <c r="V201" i="2"/>
  <c r="W201" i="2" s="1"/>
  <c r="AG83" i="1"/>
  <c r="AF11" i="1"/>
  <c r="U45" i="2"/>
  <c r="X45" i="2" s="1"/>
  <c r="AF66" i="1"/>
  <c r="V46" i="2"/>
  <c r="W46" i="2" s="1"/>
  <c r="AH254" i="1"/>
  <c r="Y32" i="2"/>
  <c r="AG228" i="1"/>
  <c r="AF197" i="1"/>
  <c r="Y170" i="2"/>
  <c r="AF195" i="1"/>
  <c r="AF224" i="1"/>
  <c r="U107" i="2"/>
  <c r="X107" i="2" s="1"/>
  <c r="Y61" i="2"/>
  <c r="U140" i="2"/>
  <c r="W140" i="2" s="1"/>
  <c r="V102" i="2"/>
  <c r="V54" i="2"/>
  <c r="W54" i="2" s="1"/>
  <c r="U267" i="2"/>
  <c r="X267" i="2" s="1"/>
  <c r="U103" i="2"/>
  <c r="X103" i="2" s="1"/>
  <c r="V246" i="2"/>
  <c r="X246" i="2" s="1"/>
  <c r="U55" i="2"/>
  <c r="X55" i="2" s="1"/>
  <c r="R177" i="2"/>
  <c r="AH213" i="1"/>
  <c r="AF173" i="1"/>
  <c r="AH74" i="1"/>
  <c r="U182" i="2"/>
  <c r="W182" i="2" s="1"/>
  <c r="V195" i="2"/>
  <c r="W195" i="2" s="1"/>
  <c r="U56" i="2"/>
  <c r="X56" i="2" s="1"/>
  <c r="U158" i="2"/>
  <c r="W158" i="2" s="1"/>
  <c r="U68" i="2"/>
  <c r="AF222" i="1"/>
  <c r="U252" i="2"/>
  <c r="X252" i="2" s="1"/>
  <c r="U62" i="2"/>
  <c r="X62" i="2" s="1"/>
  <c r="AH20" i="1"/>
  <c r="AH165" i="1"/>
  <c r="W90" i="2"/>
  <c r="AF271" i="1"/>
  <c r="AF73" i="1"/>
  <c r="AF220" i="1"/>
  <c r="AE23" i="1"/>
  <c r="AE39" i="1"/>
  <c r="AE151" i="1"/>
  <c r="AE108" i="1"/>
  <c r="AF82" i="1"/>
  <c r="AF146" i="1"/>
  <c r="AH146" i="1"/>
  <c r="AG215" i="1"/>
  <c r="AF215" i="1"/>
  <c r="AE193" i="1"/>
  <c r="AF164" i="1"/>
  <c r="AG164" i="1"/>
  <c r="AH206" i="1"/>
  <c r="AF206" i="1"/>
  <c r="AF248" i="1"/>
  <c r="AF236" i="1"/>
  <c r="AE169" i="1"/>
  <c r="AH169" i="1"/>
  <c r="AF233" i="1"/>
  <c r="AG233" i="1"/>
  <c r="AF193" i="1"/>
  <c r="AF31" i="1"/>
  <c r="AF15" i="1"/>
  <c r="AG114" i="1"/>
  <c r="AF183" i="1"/>
  <c r="AF109" i="1"/>
  <c r="AG49" i="1"/>
  <c r="AF49" i="1"/>
  <c r="AF18" i="1"/>
  <c r="AE58" i="1"/>
  <c r="AE68" i="1"/>
  <c r="AH68" i="1"/>
  <c r="AG68" i="1"/>
  <c r="AF192" i="1"/>
  <c r="AH149" i="3"/>
  <c r="AH139" i="3"/>
  <c r="AF130" i="1"/>
  <c r="AH148" i="3"/>
  <c r="AH59" i="1"/>
  <c r="AH120" i="3"/>
  <c r="U249" i="2"/>
  <c r="AH198" i="3"/>
  <c r="Y256" i="2"/>
  <c r="AH311" i="3"/>
  <c r="AH29" i="3"/>
  <c r="Y262" i="2"/>
  <c r="AH317" i="3"/>
  <c r="AH325" i="3"/>
  <c r="Y237" i="2"/>
  <c r="AH291" i="3"/>
  <c r="Y221" i="2"/>
  <c r="AH275" i="3"/>
  <c r="AH260" i="3"/>
  <c r="U190" i="2"/>
  <c r="AH296" i="3"/>
  <c r="AH245" i="3"/>
  <c r="AH235" i="3"/>
  <c r="AH10" i="3"/>
  <c r="Y146" i="2"/>
  <c r="AH166" i="3"/>
  <c r="AH26" i="3"/>
  <c r="AH89" i="3"/>
  <c r="AH267" i="3"/>
  <c r="AH240" i="3"/>
  <c r="AH75" i="3"/>
  <c r="AH247" i="3"/>
  <c r="AF33" i="1"/>
  <c r="Y67" i="2"/>
  <c r="AH70" i="3"/>
  <c r="AH229" i="3"/>
  <c r="V233" i="2"/>
  <c r="W233" i="2" s="1"/>
  <c r="V180" i="2"/>
  <c r="V212" i="2"/>
  <c r="W212" i="2" s="1"/>
  <c r="Y65" i="2"/>
  <c r="AH67" i="3"/>
  <c r="AH35" i="3"/>
  <c r="AH18" i="3"/>
  <c r="AH168" i="3"/>
  <c r="AH255" i="3"/>
  <c r="Y187" i="2"/>
  <c r="AH233" i="3"/>
  <c r="Y216" i="2"/>
  <c r="AH270" i="3"/>
  <c r="Y34" i="2"/>
  <c r="AH33" i="3"/>
  <c r="AH219" i="3"/>
  <c r="AH57" i="3"/>
  <c r="AG136" i="1"/>
  <c r="Y252" i="2"/>
  <c r="AH307" i="3"/>
  <c r="Y53" i="2"/>
  <c r="AH54" i="3"/>
  <c r="Y64" i="2"/>
  <c r="AH66" i="3"/>
  <c r="AH124" i="3"/>
  <c r="Y62" i="2"/>
  <c r="AH63" i="3"/>
  <c r="AF207" i="1"/>
  <c r="Y173" i="2"/>
  <c r="AH211" i="3"/>
  <c r="U84" i="2"/>
  <c r="Y217" i="2"/>
  <c r="Y144" i="2"/>
  <c r="AH25" i="3"/>
  <c r="AH138" i="3"/>
  <c r="V256" i="2"/>
  <c r="X256" i="2" s="1"/>
  <c r="AH169" i="3"/>
  <c r="AH293" i="3"/>
  <c r="AH217" i="3"/>
  <c r="AH36" i="3"/>
  <c r="AH159" i="3"/>
  <c r="AH181" i="3"/>
  <c r="AH88" i="3"/>
  <c r="AH111" i="3"/>
  <c r="AH28" i="3"/>
  <c r="AF111" i="1"/>
  <c r="V230" i="2"/>
  <c r="X230" i="2" s="1"/>
  <c r="V89" i="2"/>
  <c r="X89" i="2" s="1"/>
  <c r="V183" i="2"/>
  <c r="W183" i="2" s="1"/>
  <c r="V205" i="2"/>
  <c r="X205" i="2" s="1"/>
  <c r="AH230" i="3"/>
  <c r="AH264" i="3"/>
  <c r="Y95" i="2"/>
  <c r="AH105" i="3"/>
  <c r="AH78" i="3"/>
  <c r="AH283" i="3"/>
  <c r="Y69" i="2"/>
  <c r="AH72" i="3"/>
  <c r="V143" i="2"/>
  <c r="W143" i="2" s="1"/>
  <c r="AH238" i="3"/>
  <c r="U139" i="2"/>
  <c r="AH174" i="3"/>
  <c r="Y155" i="2"/>
  <c r="AH180" i="3"/>
  <c r="AH137" i="3"/>
  <c r="Y112" i="2"/>
  <c r="AH123" i="3"/>
  <c r="AH15" i="3"/>
  <c r="Y92" i="2"/>
  <c r="AH101" i="3"/>
  <c r="AH272" i="3"/>
  <c r="AH17" i="3"/>
  <c r="AH140" i="3"/>
  <c r="AH119" i="3"/>
  <c r="AH65" i="3"/>
  <c r="AH99" i="3"/>
  <c r="V84" i="2"/>
  <c r="AH196" i="3"/>
  <c r="Y246" i="2"/>
  <c r="AH301" i="3"/>
  <c r="AH116" i="3"/>
  <c r="AH250" i="3"/>
  <c r="AH182" i="3"/>
  <c r="Y247" i="2"/>
  <c r="AH302" i="3"/>
  <c r="AH55" i="3"/>
  <c r="AH109" i="3"/>
  <c r="AH156" i="3"/>
  <c r="AH297" i="3"/>
  <c r="Y147" i="2"/>
  <c r="AH167" i="3"/>
  <c r="AH227" i="3"/>
  <c r="AH143" i="3"/>
  <c r="AH191" i="3"/>
  <c r="AH79" i="3"/>
  <c r="V75" i="2"/>
  <c r="AH118" i="3"/>
  <c r="AH190" i="3"/>
  <c r="AH91" i="3"/>
  <c r="AH244" i="3"/>
  <c r="AH319" i="3"/>
  <c r="AH22" i="3"/>
  <c r="AH195" i="3"/>
  <c r="Y232" i="2"/>
  <c r="AH286" i="3"/>
  <c r="AH197" i="3"/>
  <c r="Y260" i="2"/>
  <c r="AH315" i="3"/>
  <c r="AH85" i="3"/>
  <c r="AF172" i="1"/>
  <c r="AF155" i="1"/>
  <c r="U189" i="2"/>
  <c r="V248" i="2"/>
  <c r="W248" i="2" s="1"/>
  <c r="U270" i="2"/>
  <c r="Y224" i="2"/>
  <c r="AH278" i="3"/>
  <c r="Y161" i="2"/>
  <c r="AH188" i="3"/>
  <c r="V12" i="2"/>
  <c r="X12" i="2" s="1"/>
  <c r="V166" i="2"/>
  <c r="V203" i="2"/>
  <c r="W203" i="2" s="1"/>
  <c r="V163" i="2"/>
  <c r="X163" i="2" s="1"/>
  <c r="AH205" i="3"/>
  <c r="AH249" i="3"/>
  <c r="AH323" i="3"/>
  <c r="V144" i="2"/>
  <c r="AH41" i="3"/>
  <c r="Y94" i="2"/>
  <c r="AH104" i="3"/>
  <c r="AH76" i="3"/>
  <c r="Y238" i="2"/>
  <c r="AH292" i="3"/>
  <c r="AH38" i="3"/>
  <c r="Y241" i="2"/>
  <c r="AH295" i="3"/>
  <c r="AH228" i="3"/>
  <c r="AH326" i="3"/>
  <c r="Y78" i="2"/>
  <c r="AH86" i="3"/>
  <c r="Y139" i="2"/>
  <c r="AH154" i="3"/>
  <c r="AG236" i="1"/>
  <c r="AH187" i="1"/>
  <c r="V190" i="2"/>
  <c r="V215" i="2"/>
  <c r="W215" i="2" s="1"/>
  <c r="V262" i="2"/>
  <c r="W262" i="2" s="1"/>
  <c r="AH47" i="3"/>
  <c r="AH24" i="3"/>
  <c r="AH59" i="3"/>
  <c r="Y255" i="2"/>
  <c r="AH310" i="3"/>
  <c r="AH71" i="3"/>
  <c r="AF176" i="1"/>
  <c r="AF74" i="1"/>
  <c r="V245" i="2"/>
  <c r="X245" i="2" s="1"/>
  <c r="U20" i="2"/>
  <c r="X20" i="2" s="1"/>
  <c r="V93" i="2"/>
  <c r="W93" i="2" s="1"/>
  <c r="Y263" i="2"/>
  <c r="AH318" i="3"/>
  <c r="AH299" i="3"/>
  <c r="AH309" i="3"/>
  <c r="AH237" i="3"/>
  <c r="AH305" i="3"/>
  <c r="AH252" i="3"/>
  <c r="AH87" i="3"/>
  <c r="AH153" i="3"/>
  <c r="AH200" i="3"/>
  <c r="Y158" i="2"/>
  <c r="AH183" i="3"/>
  <c r="V268" i="2"/>
  <c r="X268" i="2" s="1"/>
  <c r="U144" i="2"/>
  <c r="AH32" i="3"/>
  <c r="AH294" i="3"/>
  <c r="AH285" i="3"/>
  <c r="AH313" i="3"/>
  <c r="Y234" i="2"/>
  <c r="AH288" i="3"/>
  <c r="Y206" i="2"/>
  <c r="AH254" i="3"/>
  <c r="Y35" i="2"/>
  <c r="AH34" i="3"/>
  <c r="Y55" i="2"/>
  <c r="AH56" i="3"/>
  <c r="Y195" i="2"/>
  <c r="AH241" i="3"/>
  <c r="Y40" i="2"/>
  <c r="AH39" i="3"/>
  <c r="AH6" i="3"/>
  <c r="U111" i="2"/>
  <c r="X111" i="2" s="1"/>
  <c r="Y110" i="2"/>
  <c r="AH121" i="3"/>
  <c r="Y259" i="2"/>
  <c r="AH314" i="3"/>
  <c r="Y185" i="2"/>
  <c r="AH231" i="3"/>
  <c r="AH289" i="3"/>
  <c r="AH312" i="3"/>
  <c r="U105" i="2"/>
  <c r="W105" i="2" s="1"/>
  <c r="U155" i="2"/>
  <c r="X155" i="2" s="1"/>
  <c r="V189" i="2"/>
  <c r="V217" i="2"/>
  <c r="U166" i="2"/>
  <c r="V266" i="2"/>
  <c r="U271" i="2"/>
  <c r="U176" i="2"/>
  <c r="AH30" i="3"/>
  <c r="AH279" i="3"/>
  <c r="AH157" i="3"/>
  <c r="AH221" i="3"/>
  <c r="AH46" i="3"/>
  <c r="AH69" i="3"/>
  <c r="AH74" i="3"/>
  <c r="AH303" i="3"/>
  <c r="AH16" i="3"/>
  <c r="AH37" i="3"/>
  <c r="U102" i="2"/>
  <c r="Y193" i="2"/>
  <c r="AH239" i="3"/>
  <c r="AF58" i="1"/>
  <c r="AH84" i="1"/>
  <c r="X220" i="2"/>
  <c r="AF104" i="1"/>
  <c r="X199" i="2"/>
  <c r="AF260" i="1"/>
  <c r="AF84" i="1"/>
  <c r="AG48" i="1"/>
  <c r="AF165" i="1"/>
  <c r="AH174" i="1"/>
  <c r="X202" i="2"/>
  <c r="AH212" i="1"/>
  <c r="AF181" i="1"/>
  <c r="AF129" i="1"/>
  <c r="AF169" i="1"/>
  <c r="AG231" i="1"/>
  <c r="AF175" i="1"/>
  <c r="AG137" i="1"/>
  <c r="AH150" i="1"/>
  <c r="AF43" i="1"/>
  <c r="AF30" i="1"/>
  <c r="S72" i="2"/>
  <c r="T72" i="2"/>
  <c r="T39" i="2"/>
  <c r="S39" i="2"/>
  <c r="T182" i="2"/>
  <c r="S182" i="2"/>
  <c r="S78" i="2"/>
  <c r="T78" i="2"/>
  <c r="T129" i="2"/>
  <c r="AF59" i="1"/>
  <c r="AF163" i="1"/>
  <c r="W34" i="2"/>
  <c r="X253" i="2"/>
  <c r="W253" i="2"/>
  <c r="X146" i="2"/>
  <c r="W146" i="2"/>
  <c r="AF83" i="1"/>
  <c r="X58" i="2"/>
  <c r="W58" i="2"/>
  <c r="X26" i="2"/>
  <c r="W26" i="2"/>
  <c r="W126" i="2"/>
  <c r="X126" i="2"/>
  <c r="X209" i="2"/>
  <c r="W209" i="2"/>
  <c r="X18" i="2"/>
  <c r="W18" i="2"/>
  <c r="X16" i="2"/>
  <c r="W16" i="2"/>
  <c r="X177" i="2"/>
  <c r="W177" i="2"/>
  <c r="S9" i="2"/>
  <c r="T9" i="2"/>
  <c r="X161" i="2"/>
  <c r="W161" i="2"/>
  <c r="X194" i="2"/>
  <c r="W194" i="2"/>
  <c r="W168" i="2"/>
  <c r="X168" i="2"/>
  <c r="W8" i="2"/>
  <c r="X8" i="2"/>
  <c r="X260" i="2"/>
  <c r="W260" i="2"/>
  <c r="X15" i="2"/>
  <c r="W15" i="2"/>
  <c r="W236" i="2"/>
  <c r="X43" i="2"/>
  <c r="W43" i="2"/>
  <c r="X148" i="2"/>
  <c r="S108" i="2"/>
  <c r="AF81" i="1"/>
  <c r="AE37" i="1"/>
  <c r="AE256" i="1"/>
  <c r="W131" i="2"/>
  <c r="X131" i="2"/>
  <c r="W97" i="2"/>
  <c r="X97" i="2"/>
  <c r="X110" i="2"/>
  <c r="W110" i="2"/>
  <c r="X206" i="2"/>
  <c r="W206" i="2"/>
  <c r="X175" i="2"/>
  <c r="W175" i="2"/>
  <c r="AE115" i="1"/>
  <c r="AE218" i="1"/>
  <c r="AE180" i="1"/>
  <c r="AE164" i="1"/>
  <c r="AE28" i="1"/>
  <c r="AE46" i="1"/>
  <c r="T225" i="2"/>
  <c r="T79" i="2"/>
  <c r="S79" i="2"/>
  <c r="T165" i="2"/>
  <c r="S165" i="2"/>
  <c r="T193" i="2"/>
  <c r="S193" i="2"/>
  <c r="T195" i="2"/>
  <c r="S195" i="2"/>
  <c r="AG43" i="1"/>
  <c r="T77" i="2"/>
  <c r="S77" i="2"/>
  <c r="AF103" i="1"/>
  <c r="AF184" i="1"/>
  <c r="AF167" i="1"/>
  <c r="AF23" i="1"/>
  <c r="AE134" i="1"/>
  <c r="AE100" i="1"/>
  <c r="AE178" i="1"/>
  <c r="X181" i="2"/>
  <c r="W181" i="2"/>
  <c r="X219" i="2"/>
  <c r="W219" i="2"/>
  <c r="X135" i="2"/>
  <c r="W135" i="2"/>
  <c r="X48" i="2"/>
  <c r="W48" i="2"/>
  <c r="X235" i="2"/>
  <c r="W188" i="2"/>
  <c r="X188" i="2"/>
  <c r="X38" i="2"/>
  <c r="W38" i="2"/>
  <c r="W157" i="2"/>
  <c r="X71" i="2"/>
  <c r="W71" i="2"/>
  <c r="X74" i="2"/>
  <c r="W74" i="2"/>
  <c r="W81" i="2"/>
  <c r="T244" i="2"/>
  <c r="S244" i="2"/>
  <c r="S189" i="2"/>
  <c r="T189" i="2"/>
  <c r="T185" i="2"/>
  <c r="S185" i="2"/>
  <c r="T231" i="2"/>
  <c r="R205" i="2"/>
  <c r="T35" i="2"/>
  <c r="S35" i="2"/>
  <c r="T224" i="2"/>
  <c r="S224" i="2"/>
  <c r="AF108" i="1"/>
  <c r="AF72" i="1"/>
  <c r="AF70" i="1"/>
  <c r="AE32" i="1"/>
  <c r="AG163" i="1"/>
  <c r="AE236" i="1"/>
  <c r="AF107" i="1"/>
  <c r="X257" i="2"/>
  <c r="W257" i="2"/>
  <c r="X27" i="2"/>
  <c r="W27" i="2"/>
  <c r="W78" i="2"/>
  <c r="X78" i="2"/>
  <c r="X269" i="2"/>
  <c r="W269" i="2"/>
  <c r="AE222" i="1"/>
  <c r="AF153" i="1"/>
  <c r="AF37" i="1"/>
  <c r="AE41" i="1"/>
  <c r="AE96" i="1"/>
  <c r="AF64" i="1"/>
  <c r="T178" i="2"/>
  <c r="S178" i="2"/>
  <c r="S138" i="2"/>
  <c r="T138" i="2"/>
  <c r="S20" i="2"/>
  <c r="T20" i="2"/>
  <c r="T63" i="2"/>
  <c r="S63" i="2"/>
  <c r="S163" i="2"/>
  <c r="T163" i="2"/>
  <c r="AF22" i="1"/>
  <c r="X255" i="2"/>
  <c r="W255" i="2"/>
  <c r="AE30" i="1"/>
  <c r="AE81" i="1"/>
  <c r="AE186" i="1"/>
  <c r="X42" i="2"/>
  <c r="W42" i="2"/>
  <c r="X241" i="2"/>
  <c r="W241" i="2"/>
  <c r="S266" i="2"/>
  <c r="S88" i="2"/>
  <c r="T88" i="2"/>
  <c r="W258" i="2"/>
  <c r="X258" i="2"/>
  <c r="X159" i="2"/>
  <c r="W159" i="2"/>
  <c r="W106" i="2"/>
  <c r="X106" i="2"/>
  <c r="X186" i="2"/>
  <c r="W186" i="2"/>
  <c r="T191" i="2"/>
  <c r="S191" i="2"/>
  <c r="S175" i="2"/>
  <c r="T175" i="2"/>
  <c r="T148" i="2"/>
  <c r="S148" i="2"/>
  <c r="S194" i="2"/>
  <c r="T194" i="2"/>
  <c r="S198" i="2"/>
  <c r="AF62" i="1"/>
  <c r="S127" i="2"/>
  <c r="T127" i="2"/>
  <c r="AE258" i="1"/>
  <c r="X173" i="2"/>
  <c r="W173" i="2"/>
  <c r="AF132" i="1"/>
  <c r="W113" i="2"/>
  <c r="X113" i="2"/>
  <c r="X167" i="2"/>
  <c r="W167" i="2"/>
  <c r="W259" i="2"/>
  <c r="W92" i="2"/>
  <c r="X92" i="2"/>
  <c r="AF13" i="1"/>
  <c r="AE261" i="1"/>
  <c r="AE162" i="1"/>
  <c r="AF171" i="1"/>
  <c r="AF168" i="1"/>
  <c r="T213" i="2"/>
  <c r="S213" i="2"/>
  <c r="S187" i="2"/>
  <c r="T216" i="2"/>
  <c r="S216" i="2"/>
  <c r="T34" i="2"/>
  <c r="S34" i="2"/>
  <c r="T141" i="2"/>
  <c r="S141" i="2"/>
  <c r="T235" i="2"/>
  <c r="S235" i="2"/>
  <c r="T28" i="2"/>
  <c r="S28" i="2"/>
  <c r="T71" i="2"/>
  <c r="S71" i="2"/>
  <c r="AF17" i="1"/>
  <c r="X211" i="2"/>
  <c r="W211" i="2"/>
  <c r="AE262" i="1"/>
  <c r="X225" i="2"/>
  <c r="W225" i="2"/>
  <c r="X127" i="2"/>
  <c r="W127" i="2"/>
  <c r="X251" i="2"/>
  <c r="W251" i="2"/>
  <c r="X24" i="2"/>
  <c r="W24" i="2"/>
  <c r="W86" i="2"/>
  <c r="X86" i="2"/>
  <c r="W162" i="2"/>
  <c r="X156" i="2"/>
  <c r="W156" i="2"/>
  <c r="W178" i="2"/>
  <c r="X178" i="2"/>
  <c r="W17" i="2"/>
  <c r="X17" i="2"/>
  <c r="W14" i="2"/>
  <c r="X14" i="2"/>
  <c r="W208" i="2"/>
  <c r="W85" i="2"/>
  <c r="X85" i="2"/>
  <c r="X191" i="2"/>
  <c r="W191" i="2"/>
  <c r="W77" i="2"/>
  <c r="X77" i="2"/>
  <c r="X165" i="2"/>
  <c r="Y167" i="2"/>
  <c r="T181" i="2"/>
  <c r="S181" i="2"/>
  <c r="T232" i="2"/>
  <c r="T166" i="2"/>
  <c r="S166" i="2"/>
  <c r="AF85" i="1"/>
  <c r="AE214" i="1"/>
  <c r="AF114" i="1"/>
  <c r="X82" i="2"/>
  <c r="W82" i="2"/>
  <c r="X29" i="2"/>
  <c r="W29" i="2"/>
  <c r="W231" i="2"/>
  <c r="AE27" i="1"/>
  <c r="AE89" i="1"/>
  <c r="AF214" i="1"/>
  <c r="AF105" i="1"/>
  <c r="AE114" i="1"/>
  <c r="AF102" i="1"/>
  <c r="AE194" i="1"/>
  <c r="AF185" i="1"/>
  <c r="T259" i="2"/>
  <c r="S259" i="2"/>
  <c r="T239" i="2"/>
  <c r="S239" i="2"/>
  <c r="T184" i="2"/>
  <c r="R176" i="2"/>
  <c r="T167" i="2"/>
  <c r="T256" i="2"/>
  <c r="S256" i="2"/>
  <c r="S55" i="2"/>
  <c r="T95" i="2"/>
  <c r="S95" i="2"/>
  <c r="T68" i="2"/>
  <c r="S68" i="2"/>
  <c r="X61" i="2"/>
  <c r="W61" i="2"/>
  <c r="W244" i="2"/>
  <c r="X239" i="2"/>
  <c r="W239" i="2"/>
  <c r="X70" i="2"/>
  <c r="W70" i="2"/>
  <c r="W210" i="2"/>
  <c r="X80" i="2"/>
  <c r="W80" i="2"/>
  <c r="X160" i="2"/>
  <c r="W160" i="2"/>
  <c r="X152" i="2"/>
  <c r="W152" i="2"/>
  <c r="X41" i="2"/>
  <c r="W41" i="2"/>
  <c r="X53" i="2"/>
  <c r="W53" i="2"/>
  <c r="X250" i="2"/>
  <c r="W250" i="2"/>
  <c r="W221" i="2"/>
  <c r="T10" i="2"/>
  <c r="S10" i="2"/>
  <c r="X128" i="2"/>
  <c r="W128" i="2"/>
  <c r="T207" i="2"/>
  <c r="S207" i="2"/>
  <c r="T29" i="2"/>
  <c r="S29" i="2"/>
  <c r="AE64" i="1"/>
  <c r="X35" i="2"/>
  <c r="W35" i="2"/>
  <c r="AE163" i="1"/>
  <c r="AE155" i="1"/>
  <c r="AE59" i="1"/>
  <c r="AF36" i="1"/>
  <c r="AE187" i="1"/>
  <c r="T47" i="2"/>
  <c r="S47" i="2"/>
  <c r="R126" i="2"/>
  <c r="T212" i="2"/>
  <c r="S212" i="2"/>
  <c r="T37" i="2"/>
  <c r="S37" i="2"/>
  <c r="Y168" i="2"/>
  <c r="AG89" i="1"/>
  <c r="AF178" i="1"/>
  <c r="X229" i="2"/>
  <c r="W229" i="2"/>
  <c r="X59" i="2"/>
  <c r="W59" i="2"/>
  <c r="X264" i="2"/>
  <c r="W264" i="2"/>
  <c r="AE38" i="1"/>
  <c r="W218" i="2"/>
  <c r="X218" i="2"/>
  <c r="X150" i="2"/>
  <c r="W150" i="2"/>
  <c r="W142" i="2"/>
  <c r="X40" i="2"/>
  <c r="W40" i="2"/>
  <c r="W240" i="2"/>
  <c r="W21" i="2"/>
  <c r="X39" i="2"/>
  <c r="X237" i="2"/>
  <c r="W237" i="2"/>
  <c r="W10" i="2"/>
  <c r="X10" i="2"/>
  <c r="W32" i="2"/>
  <c r="X32" i="2"/>
  <c r="X68" i="2"/>
  <c r="W68" i="2"/>
  <c r="S250" i="2"/>
  <c r="T250" i="2"/>
  <c r="Y149" i="2"/>
  <c r="S112" i="2"/>
  <c r="T112" i="2"/>
  <c r="R168" i="2"/>
  <c r="T40" i="2"/>
  <c r="S40" i="2"/>
  <c r="S210" i="2"/>
  <c r="T210" i="2"/>
  <c r="T7" i="2"/>
  <c r="S7" i="2"/>
  <c r="AE62" i="1"/>
  <c r="W261" i="2"/>
  <c r="W76" i="2"/>
  <c r="X76" i="2"/>
  <c r="W172" i="2"/>
  <c r="X147" i="2"/>
  <c r="W147" i="2"/>
  <c r="X100" i="2"/>
  <c r="W100" i="2"/>
  <c r="AE145" i="1"/>
  <c r="AE161" i="1"/>
  <c r="AF96" i="1"/>
  <c r="S149" i="2"/>
  <c r="T149" i="2"/>
  <c r="T247" i="2"/>
  <c r="T83" i="2"/>
  <c r="S83" i="2"/>
  <c r="T203" i="2"/>
  <c r="S203" i="2"/>
  <c r="R157" i="2"/>
  <c r="S252" i="2"/>
  <c r="S80" i="2"/>
  <c r="T80" i="2"/>
  <c r="T255" i="2"/>
  <c r="S255" i="2"/>
  <c r="AG29" i="1"/>
  <c r="Y229" i="2"/>
  <c r="AE79" i="1"/>
  <c r="AE94" i="1"/>
  <c r="AE97" i="1"/>
  <c r="X247" i="2"/>
  <c r="W247" i="2"/>
  <c r="X179" i="2"/>
  <c r="X64" i="2"/>
  <c r="W64" i="2"/>
  <c r="X104" i="2"/>
  <c r="W104" i="2"/>
  <c r="X72" i="2"/>
  <c r="W72" i="2"/>
  <c r="X129" i="2"/>
  <c r="W129" i="2"/>
  <c r="S140" i="2"/>
  <c r="T140" i="2"/>
  <c r="T243" i="2"/>
  <c r="S243" i="2"/>
  <c r="T90" i="2"/>
  <c r="Y156" i="2"/>
  <c r="T229" i="2"/>
  <c r="S229" i="2"/>
  <c r="T66" i="2"/>
  <c r="S66" i="2"/>
  <c r="W171" i="2"/>
  <c r="X171" i="2"/>
  <c r="W69" i="2"/>
  <c r="X69" i="2"/>
  <c r="W174" i="2"/>
  <c r="X174" i="2"/>
  <c r="W60" i="2"/>
  <c r="X60" i="2"/>
  <c r="X141" i="2"/>
  <c r="W141" i="2"/>
  <c r="AE107" i="1"/>
  <c r="AE15" i="1"/>
  <c r="AE90" i="1"/>
  <c r="AE14" i="1"/>
  <c r="S98" i="2"/>
  <c r="T98" i="2"/>
  <c r="S26" i="2"/>
  <c r="T26" i="2"/>
  <c r="T162" i="2"/>
  <c r="S162" i="2"/>
  <c r="Y134" i="2"/>
  <c r="Y54" i="2"/>
  <c r="Y98" i="2"/>
  <c r="S105" i="2"/>
  <c r="T105" i="2"/>
  <c r="Y17" i="2"/>
  <c r="T156" i="2"/>
  <c r="S156" i="2"/>
  <c r="T53" i="2"/>
  <c r="S53" i="2"/>
  <c r="S64" i="2"/>
  <c r="T64" i="2"/>
  <c r="T74" i="2"/>
  <c r="S74" i="2"/>
  <c r="AF240" i="1"/>
  <c r="W37" i="2"/>
  <c r="X37" i="2"/>
  <c r="AE174" i="1"/>
  <c r="AE72" i="1"/>
  <c r="AF110" i="1"/>
  <c r="AE144" i="1"/>
  <c r="X200" i="2"/>
  <c r="W200" i="2"/>
  <c r="X248" i="2"/>
  <c r="T87" i="2"/>
  <c r="S87" i="2"/>
  <c r="X23" i="2"/>
  <c r="W23" i="2"/>
  <c r="X195" i="2"/>
  <c r="X207" i="2"/>
  <c r="X149" i="2"/>
  <c r="W149" i="2"/>
  <c r="X145" i="2"/>
  <c r="W145" i="2"/>
  <c r="X31" i="2"/>
  <c r="W31" i="2"/>
  <c r="X222" i="2"/>
  <c r="W222" i="2"/>
  <c r="T155" i="2"/>
  <c r="S155" i="2"/>
  <c r="T17" i="2"/>
  <c r="S17" i="2"/>
  <c r="T246" i="2"/>
  <c r="S246" i="2"/>
  <c r="T19" i="2"/>
  <c r="S19" i="2"/>
  <c r="T260" i="2"/>
  <c r="S260" i="2"/>
  <c r="Y200" i="2"/>
  <c r="T262" i="2"/>
  <c r="S262" i="2"/>
  <c r="T161" i="2"/>
  <c r="S161" i="2"/>
  <c r="X66" i="2"/>
  <c r="W66" i="2"/>
  <c r="X185" i="2"/>
  <c r="X242" i="2"/>
  <c r="W242" i="2"/>
  <c r="AE26" i="1"/>
  <c r="AF48" i="1"/>
  <c r="AE210" i="1"/>
  <c r="AE148" i="1"/>
  <c r="AE147" i="1"/>
  <c r="T151" i="2"/>
  <c r="S151" i="2"/>
  <c r="S143" i="2"/>
  <c r="T54" i="2"/>
  <c r="S54" i="2"/>
  <c r="T197" i="2"/>
  <c r="S197" i="2"/>
  <c r="T92" i="2"/>
  <c r="S92" i="2"/>
  <c r="T70" i="2"/>
  <c r="S70" i="2"/>
  <c r="AE245" i="1"/>
  <c r="X22" i="2"/>
  <c r="W22" i="2"/>
  <c r="W138" i="2"/>
  <c r="T101" i="2"/>
  <c r="S101" i="2"/>
  <c r="X196" i="2"/>
  <c r="W196" i="2"/>
  <c r="X108" i="2"/>
  <c r="W108" i="2"/>
  <c r="X204" i="2"/>
  <c r="W204" i="2"/>
  <c r="X232" i="2"/>
  <c r="W232" i="2"/>
  <c r="X73" i="2"/>
  <c r="W73" i="2"/>
  <c r="X169" i="2"/>
  <c r="W169" i="2"/>
  <c r="W197" i="2"/>
  <c r="X197" i="2"/>
  <c r="W30" i="2"/>
  <c r="X30" i="2"/>
  <c r="X170" i="2"/>
  <c r="W170" i="2"/>
  <c r="W238" i="2"/>
  <c r="X238" i="2"/>
  <c r="S94" i="2"/>
  <c r="T94" i="2"/>
  <c r="Y140" i="2"/>
  <c r="T58" i="2"/>
  <c r="S58" i="2"/>
  <c r="S24" i="2"/>
  <c r="T218" i="2"/>
  <c r="S218" i="2"/>
  <c r="X254" i="2"/>
  <c r="W254" i="2"/>
  <c r="X33" i="2"/>
  <c r="W33" i="2"/>
  <c r="X151" i="2"/>
  <c r="W151" i="2"/>
  <c r="X13" i="2"/>
  <c r="W13" i="2"/>
  <c r="X109" i="2"/>
  <c r="W109" i="2"/>
  <c r="AE183" i="1"/>
  <c r="AE60" i="1"/>
  <c r="AE207" i="1"/>
  <c r="AE48" i="1"/>
  <c r="AE78" i="1"/>
  <c r="AE173" i="1"/>
  <c r="T134" i="2"/>
  <c r="T65" i="2"/>
  <c r="T241" i="2"/>
  <c r="S241" i="2"/>
  <c r="R264" i="2"/>
  <c r="Y72" i="2"/>
  <c r="S254" i="1"/>
  <c r="T263" i="2"/>
  <c r="S263" i="2"/>
  <c r="T254" i="2"/>
  <c r="S254" i="2"/>
  <c r="T164" i="2"/>
  <c r="S164" i="2"/>
  <c r="T113" i="2"/>
  <c r="S113" i="2"/>
  <c r="X47" i="2"/>
  <c r="W47" i="2"/>
  <c r="AE112" i="1"/>
  <c r="W63" i="2"/>
  <c r="X63" i="2"/>
  <c r="X224" i="2"/>
  <c r="W224" i="2"/>
  <c r="X101" i="2"/>
  <c r="X192" i="2"/>
  <c r="W192" i="2"/>
  <c r="X95" i="2"/>
  <c r="W95" i="2"/>
  <c r="W96" i="2"/>
  <c r="X83" i="2"/>
  <c r="W83" i="2"/>
  <c r="X9" i="2"/>
  <c r="W9" i="2"/>
  <c r="X187" i="2"/>
  <c r="W187" i="2"/>
  <c r="T147" i="2"/>
  <c r="S147" i="2"/>
  <c r="Y113" i="2"/>
  <c r="T30" i="2"/>
  <c r="S30" i="2"/>
  <c r="R109" i="2"/>
  <c r="AF213" i="1"/>
  <c r="X136" i="2"/>
  <c r="W136" i="2"/>
  <c r="W133" i="2"/>
  <c r="X133" i="2"/>
  <c r="X213" i="2"/>
  <c r="X67" i="2"/>
  <c r="W67" i="2"/>
  <c r="AF90" i="1"/>
  <c r="AE87" i="1"/>
  <c r="AE220" i="1"/>
  <c r="AE158" i="1"/>
  <c r="AE98" i="1"/>
  <c r="AE22" i="1"/>
  <c r="AE86" i="1"/>
  <c r="AE12" i="1"/>
  <c r="AH253" i="1"/>
  <c r="AG257" i="1"/>
  <c r="R172" i="1"/>
  <c r="AH58" i="1"/>
  <c r="AG204" i="1"/>
  <c r="AH161" i="1"/>
  <c r="R24" i="1"/>
  <c r="T130" i="1"/>
  <c r="AH202" i="1"/>
  <c r="AH152" i="1"/>
  <c r="AH138" i="1"/>
  <c r="R156" i="1"/>
  <c r="R220" i="1"/>
  <c r="AH45" i="1"/>
  <c r="AH51" i="1"/>
  <c r="AG20" i="1"/>
  <c r="R47" i="1"/>
  <c r="R162" i="1"/>
  <c r="AG63" i="1"/>
  <c r="AG73" i="1"/>
  <c r="R224" i="1"/>
  <c r="AG202" i="1"/>
  <c r="R104" i="1"/>
  <c r="AH103" i="1"/>
  <c r="AH30" i="1"/>
  <c r="AH227" i="1"/>
  <c r="AG219" i="1"/>
  <c r="R51" i="1"/>
  <c r="AG160" i="1"/>
  <c r="AH63" i="1"/>
  <c r="AH28" i="1"/>
  <c r="AG174" i="1"/>
  <c r="AG217" i="1"/>
  <c r="R114" i="1"/>
  <c r="AG45" i="1"/>
  <c r="AH217" i="1"/>
  <c r="AH260" i="1"/>
  <c r="AH13" i="1"/>
  <c r="AH257" i="1"/>
  <c r="AH130" i="1"/>
  <c r="R99" i="1"/>
  <c r="AH12" i="1"/>
  <c r="R148" i="1"/>
  <c r="AG169" i="1"/>
  <c r="R28" i="1"/>
  <c r="AH184" i="1"/>
  <c r="R26" i="1"/>
  <c r="AG272" i="1"/>
  <c r="AG141" i="1"/>
  <c r="AG249" i="1"/>
  <c r="AG196" i="1"/>
  <c r="AH135" i="1"/>
  <c r="AG187" i="1"/>
  <c r="AH75" i="1"/>
  <c r="AG184" i="1"/>
  <c r="AH141" i="1"/>
  <c r="AH249" i="1"/>
  <c r="AH93" i="1"/>
  <c r="R223" i="1"/>
  <c r="T12" i="1"/>
  <c r="R135" i="1"/>
  <c r="AH221" i="1"/>
  <c r="R35" i="1"/>
  <c r="R102" i="1"/>
  <c r="AG263" i="1"/>
  <c r="AG94" i="1"/>
  <c r="AG23" i="1"/>
  <c r="AG234" i="1"/>
  <c r="AG197" i="1"/>
  <c r="AG168" i="1"/>
  <c r="AH182" i="1"/>
  <c r="AG270" i="1"/>
  <c r="R130" i="1"/>
  <c r="R107" i="1"/>
  <c r="R13" i="1"/>
  <c r="AG111" i="1"/>
  <c r="AH235" i="1"/>
  <c r="AG104" i="1"/>
  <c r="AH232" i="1"/>
  <c r="AG157" i="1"/>
  <c r="AG190" i="1"/>
  <c r="R11" i="1"/>
  <c r="AG74" i="1"/>
  <c r="AG75" i="1"/>
  <c r="AG182" i="1"/>
  <c r="AH267" i="1"/>
  <c r="AH262" i="1"/>
  <c r="AG227" i="1"/>
  <c r="AH234" i="1"/>
  <c r="AG254" i="1"/>
  <c r="AH134" i="1"/>
  <c r="S217" i="1"/>
  <c r="AH23" i="1"/>
  <c r="R153" i="1"/>
  <c r="AG39" i="1"/>
  <c r="AG153" i="1"/>
  <c r="R233" i="1"/>
  <c r="AH197" i="1"/>
  <c r="AG255" i="1"/>
  <c r="AG235" i="1"/>
  <c r="AH153" i="1"/>
  <c r="AG134" i="1"/>
  <c r="R100" i="1"/>
  <c r="R138" i="1"/>
  <c r="AG129" i="1"/>
  <c r="AH261" i="1"/>
  <c r="R60" i="1"/>
  <c r="AH19" i="1"/>
  <c r="R248" i="1"/>
  <c r="AH176" i="1"/>
  <c r="R133" i="1"/>
  <c r="AH190" i="1"/>
  <c r="R30" i="1"/>
  <c r="AH129" i="1"/>
  <c r="AG267" i="1"/>
  <c r="AG181" i="1"/>
  <c r="R112" i="1"/>
  <c r="R252" i="1"/>
  <c r="AG212" i="1"/>
  <c r="AH181" i="1"/>
  <c r="AG185" i="1"/>
  <c r="AH83" i="1"/>
  <c r="R12" i="1"/>
  <c r="AH77" i="1"/>
  <c r="AG95" i="1"/>
  <c r="AH243" i="1"/>
  <c r="AH159" i="1"/>
  <c r="R260" i="1"/>
  <c r="AG18" i="1"/>
  <c r="AG237" i="1"/>
  <c r="AG77" i="1"/>
  <c r="R10" i="1"/>
  <c r="AH76" i="1"/>
  <c r="AG66" i="1"/>
  <c r="AG103" i="1"/>
  <c r="AG243" i="1"/>
  <c r="AG266" i="1"/>
  <c r="AG13" i="1"/>
  <c r="R145" i="1"/>
  <c r="AG85" i="1"/>
  <c r="R36" i="1"/>
  <c r="AG109" i="1"/>
  <c r="AG200" i="1"/>
  <c r="AG258" i="1"/>
  <c r="R79" i="1"/>
  <c r="AG199" i="1"/>
  <c r="AG159" i="1"/>
  <c r="AH41" i="1"/>
  <c r="AH136" i="1"/>
  <c r="AG97" i="1"/>
  <c r="AG238" i="1"/>
  <c r="AH95" i="1"/>
  <c r="AH25" i="1"/>
  <c r="AG76" i="1"/>
  <c r="AH228" i="1"/>
  <c r="AH160" i="1"/>
  <c r="AG221" i="1"/>
  <c r="AH272" i="1"/>
  <c r="AG25" i="1"/>
  <c r="AH66" i="1"/>
  <c r="AH35" i="1"/>
  <c r="AH200" i="1"/>
  <c r="AG198" i="1"/>
  <c r="AH175" i="1"/>
  <c r="T140" i="1"/>
  <c r="AH216" i="1"/>
  <c r="AG58" i="1"/>
  <c r="AG24" i="1"/>
  <c r="AG51" i="1"/>
  <c r="AH172" i="1"/>
  <c r="AH17" i="1"/>
  <c r="AH71" i="1"/>
  <c r="AG146" i="1"/>
  <c r="R189" i="1"/>
  <c r="R18" i="1"/>
  <c r="AH271" i="1"/>
  <c r="AH132" i="1"/>
  <c r="AG57" i="1"/>
  <c r="S269" i="1"/>
  <c r="AH70" i="1"/>
  <c r="AG152" i="1"/>
  <c r="AH195" i="1"/>
  <c r="AG241" i="1"/>
  <c r="AG138" i="1"/>
  <c r="AG167" i="1"/>
  <c r="AH246" i="1"/>
  <c r="AH24" i="1"/>
  <c r="AG172" i="1"/>
  <c r="AG170" i="1"/>
  <c r="R19" i="1"/>
  <c r="AG132" i="1"/>
  <c r="AH188" i="1"/>
  <c r="R183" i="1"/>
  <c r="AG70" i="1"/>
  <c r="AG246" i="1"/>
  <c r="AG17" i="1"/>
  <c r="AH40" i="1"/>
  <c r="AH48" i="1"/>
  <c r="AG36" i="1"/>
  <c r="S90" i="1"/>
  <c r="AH170" i="1"/>
  <c r="AG41" i="1"/>
  <c r="AH233" i="1"/>
  <c r="AH67" i="1"/>
  <c r="AG240" i="1"/>
  <c r="AH61" i="1"/>
  <c r="AH151" i="1"/>
  <c r="AG115" i="1"/>
  <c r="R250" i="1"/>
  <c r="R249" i="1"/>
  <c r="R146" i="1"/>
  <c r="R83" i="1"/>
  <c r="R103" i="1"/>
  <c r="R261" i="1"/>
  <c r="R95" i="1"/>
  <c r="R184" i="1"/>
  <c r="R179" i="1"/>
  <c r="R82" i="1"/>
  <c r="R49" i="1"/>
  <c r="R198" i="1"/>
  <c r="R80" i="1"/>
  <c r="R206" i="1"/>
  <c r="R101" i="1"/>
  <c r="R167" i="1"/>
  <c r="R129" i="1"/>
  <c r="R262" i="1"/>
  <c r="R74" i="1"/>
  <c r="R266" i="1"/>
  <c r="R110" i="1"/>
  <c r="R61" i="1"/>
  <c r="R115" i="1"/>
  <c r="R81" i="1"/>
  <c r="R221" i="1"/>
  <c r="R171" i="1"/>
  <c r="R160" i="1"/>
  <c r="R253" i="1"/>
  <c r="R16" i="1"/>
  <c r="R170" i="1"/>
  <c r="R131" i="1"/>
  <c r="R258" i="1"/>
  <c r="R215" i="1"/>
  <c r="R59" i="1"/>
  <c r="R134" i="1"/>
  <c r="R209" i="1"/>
  <c r="R227" i="1"/>
  <c r="R132" i="1"/>
  <c r="R116" i="1"/>
  <c r="R71" i="1"/>
  <c r="R242" i="1"/>
  <c r="R93" i="1"/>
  <c r="R259" i="1"/>
  <c r="R168" i="1"/>
  <c r="R69" i="1"/>
  <c r="R203" i="1"/>
  <c r="R178" i="1"/>
  <c r="R86" i="1"/>
  <c r="R241" i="1"/>
  <c r="R111" i="1"/>
  <c r="R263" i="1"/>
  <c r="R265" i="1"/>
  <c r="R192" i="1"/>
  <c r="R190" i="1"/>
  <c r="R194" i="1"/>
  <c r="R267" i="1"/>
  <c r="R210" i="1"/>
  <c r="R97" i="1"/>
  <c r="R228" i="1"/>
  <c r="R208" i="1"/>
  <c r="R159" i="1"/>
  <c r="X263" i="2" l="1"/>
  <c r="S36" i="2"/>
  <c r="X216" i="2"/>
  <c r="T139" i="2"/>
  <c r="S238" i="2"/>
  <c r="X233" i="2"/>
  <c r="W234" i="2"/>
  <c r="S131" i="2"/>
  <c r="T206" i="2"/>
  <c r="W217" i="2"/>
  <c r="X21" i="2"/>
  <c r="W198" i="2"/>
  <c r="X138" i="2"/>
  <c r="X54" i="2"/>
  <c r="X75" i="2"/>
  <c r="AH245" i="1"/>
  <c r="AG59" i="1"/>
  <c r="AH163" i="1"/>
  <c r="AF69" i="1"/>
  <c r="AF212" i="1"/>
  <c r="X182" i="2"/>
  <c r="AG150" i="1"/>
  <c r="S110" i="2"/>
  <c r="X180" i="2"/>
  <c r="W132" i="2"/>
  <c r="S242" i="2"/>
  <c r="W88" i="2"/>
  <c r="Y90" i="2"/>
  <c r="W55" i="2"/>
  <c r="S107" i="2"/>
  <c r="R257" i="1"/>
  <c r="AH18" i="1"/>
  <c r="AH266" i="1"/>
  <c r="AH154" i="1"/>
  <c r="Y129" i="2"/>
  <c r="W87" i="2"/>
  <c r="Y210" i="2"/>
  <c r="T146" i="2"/>
  <c r="AG116" i="1"/>
  <c r="W43" i="6"/>
  <c r="AH204" i="1"/>
  <c r="Y29" i="2"/>
  <c r="W28" i="2"/>
  <c r="AG84" i="1"/>
  <c r="AG203" i="1"/>
  <c r="AG50" i="1"/>
  <c r="Y264" i="2"/>
  <c r="X212" i="2"/>
  <c r="Y197" i="2"/>
  <c r="AF32" i="1"/>
  <c r="R62" i="2"/>
  <c r="S62" i="2" s="1"/>
  <c r="AG188" i="1"/>
  <c r="S128" i="2"/>
  <c r="AH168" i="1"/>
  <c r="AG149" i="1"/>
  <c r="AG245" i="1"/>
  <c r="X193" i="2"/>
  <c r="R103" i="2"/>
  <c r="T130" i="2"/>
  <c r="S130" i="2"/>
  <c r="S147" i="1"/>
  <c r="AG151" i="1"/>
  <c r="AG19" i="1"/>
  <c r="AH238" i="1"/>
  <c r="X140" i="2"/>
  <c r="AH108" i="1"/>
  <c r="AH164" i="1"/>
  <c r="Y82" i="2"/>
  <c r="Y194" i="2"/>
  <c r="Y218" i="2"/>
  <c r="AF98" i="1"/>
  <c r="AF190" i="1"/>
  <c r="AH109" i="1"/>
  <c r="AG213" i="1"/>
  <c r="W75" i="2"/>
  <c r="Y177" i="2"/>
  <c r="T15" i="2"/>
  <c r="S15" i="2"/>
  <c r="AG206" i="1"/>
  <c r="AH224" i="1"/>
  <c r="AH33" i="1"/>
  <c r="AH237" i="1"/>
  <c r="Y184" i="2"/>
  <c r="Y235" i="2"/>
  <c r="X93" i="2"/>
  <c r="AH31" i="1"/>
  <c r="AH247" i="1"/>
  <c r="AH215" i="1"/>
  <c r="S258" i="2"/>
  <c r="AH57" i="1"/>
  <c r="AG71" i="1"/>
  <c r="W91" i="2"/>
  <c r="Y166" i="2"/>
  <c r="AH193" i="1"/>
  <c r="AG44" i="1"/>
  <c r="AG28" i="1"/>
  <c r="Y39" i="2"/>
  <c r="W214" i="2"/>
  <c r="S31" i="2"/>
  <c r="X57" i="2"/>
  <c r="W130" i="2"/>
  <c r="AG35" i="1"/>
  <c r="Y207" i="2"/>
  <c r="Y107" i="2"/>
  <c r="AE225" i="1"/>
  <c r="AG216" i="1"/>
  <c r="Y164" i="2"/>
  <c r="X105" i="2"/>
  <c r="Y37" i="2"/>
  <c r="S56" i="2"/>
  <c r="Y189" i="2"/>
  <c r="S46" i="2"/>
  <c r="X112" i="2"/>
  <c r="AH44" i="1"/>
  <c r="AG135" i="1"/>
  <c r="Y157" i="2"/>
  <c r="S150" i="2"/>
  <c r="T150" i="2"/>
  <c r="AH111" i="1"/>
  <c r="AH167" i="1"/>
  <c r="R142" i="1"/>
  <c r="AG193" i="1"/>
  <c r="W107" i="2"/>
  <c r="Y250" i="2"/>
  <c r="W45" i="2"/>
  <c r="Y143" i="2"/>
  <c r="W94" i="2"/>
  <c r="S100" i="2"/>
  <c r="S45" i="2"/>
  <c r="T45" i="2"/>
  <c r="AG31" i="1"/>
  <c r="X46" i="2"/>
  <c r="X190" i="2"/>
  <c r="AF149" i="1"/>
  <c r="Y136" i="2"/>
  <c r="AH241" i="1"/>
  <c r="X144" i="2"/>
  <c r="X217" i="2"/>
  <c r="Y19" i="2"/>
  <c r="AF242" i="1"/>
  <c r="AE224" i="1"/>
  <c r="Y77" i="2"/>
  <c r="X183" i="2"/>
  <c r="S190" i="2"/>
  <c r="T190" i="2"/>
  <c r="AG9" i="1"/>
  <c r="X36" i="2"/>
  <c r="AH9" i="1"/>
  <c r="Y43" i="2"/>
  <c r="AE168" i="1"/>
  <c r="S60" i="2"/>
  <c r="T60" i="2"/>
  <c r="W154" i="2"/>
  <c r="Y70" i="2"/>
  <c r="AH32" i="1"/>
  <c r="AH255" i="1"/>
  <c r="AG260" i="1"/>
  <c r="AH113" i="1"/>
  <c r="AH209" i="1"/>
  <c r="W252" i="2"/>
  <c r="S13" i="2"/>
  <c r="AH207" i="1"/>
  <c r="Y71" i="2"/>
  <c r="W193" i="2"/>
  <c r="R245" i="1"/>
  <c r="AF139" i="1"/>
  <c r="AG262" i="1"/>
  <c r="W89" i="2"/>
  <c r="AG130" i="1"/>
  <c r="AG143" i="1"/>
  <c r="Y183" i="2"/>
  <c r="Y205" i="2"/>
  <c r="W65" i="2"/>
  <c r="W19" i="2"/>
  <c r="AG201" i="1"/>
  <c r="S25" i="1"/>
  <c r="AG207" i="1"/>
  <c r="Y13" i="2"/>
  <c r="W20" i="2"/>
  <c r="W230" i="2"/>
  <c r="W134" i="2"/>
  <c r="AE241" i="1"/>
  <c r="W144" i="2"/>
  <c r="AG93" i="1"/>
  <c r="W155" i="2"/>
  <c r="Y151" i="2"/>
  <c r="X215" i="2"/>
  <c r="AH240" i="1"/>
  <c r="W11" i="2"/>
  <c r="S234" i="2"/>
  <c r="AH256" i="1"/>
  <c r="AH39" i="1"/>
  <c r="T158" i="2"/>
  <c r="AE189" i="1"/>
  <c r="AH242" i="1"/>
  <c r="X203" i="2"/>
  <c r="Y24" i="2"/>
  <c r="Y63" i="2"/>
  <c r="W84" i="2"/>
  <c r="AF177" i="1"/>
  <c r="W148" i="2"/>
  <c r="AH14" i="1"/>
  <c r="R21" i="1"/>
  <c r="AH116" i="1"/>
  <c r="T53" i="6" a="1"/>
  <c r="T53" i="6" s="1"/>
  <c r="W53" i="6"/>
  <c r="T179" i="6" a="1"/>
  <c r="T179" i="6" s="1"/>
  <c r="W179" i="6"/>
  <c r="T93" i="6" a="1"/>
  <c r="T93" i="6" s="1"/>
  <c r="W93" i="6"/>
  <c r="T236" i="6" a="1"/>
  <c r="T236" i="6" s="1"/>
  <c r="W236" i="6"/>
  <c r="T206" i="6" a="1"/>
  <c r="T206" i="6" s="1"/>
  <c r="W206" i="6"/>
  <c r="T187" i="6" a="1"/>
  <c r="T187" i="6" s="1"/>
  <c r="W187" i="6"/>
  <c r="T12" i="6" a="1"/>
  <c r="T12" i="6" s="1"/>
  <c r="W12" i="6"/>
  <c r="T35" i="6" a="1"/>
  <c r="T35" i="6" s="1"/>
  <c r="W35" i="6"/>
  <c r="T256" i="6" a="1"/>
  <c r="T256" i="6" s="1"/>
  <c r="W256" i="6"/>
  <c r="R133" i="2"/>
  <c r="T154" i="6" a="1"/>
  <c r="T154" i="6" s="1"/>
  <c r="W154" i="6"/>
  <c r="T79" i="6" a="1"/>
  <c r="T79" i="6" s="1"/>
  <c r="W79" i="6"/>
  <c r="R208" i="2"/>
  <c r="R14" i="2"/>
  <c r="T18" i="6" a="1"/>
  <c r="T18" i="6" s="1"/>
  <c r="W18" i="6"/>
  <c r="T125" i="6" a="1"/>
  <c r="T125" i="6" s="1"/>
  <c r="W125" i="6"/>
  <c r="T26" i="6" a="1"/>
  <c r="T26" i="6" s="1"/>
  <c r="W26" i="6"/>
  <c r="T161" i="6" a="1"/>
  <c r="T161" i="6" s="1"/>
  <c r="W161" i="6"/>
  <c r="T61" i="6" a="1"/>
  <c r="T61" i="6" s="1"/>
  <c r="W61" i="6"/>
  <c r="T41" i="6" a="1"/>
  <c r="T41" i="6" s="1"/>
  <c r="W41" i="6"/>
  <c r="T210" i="6" a="1"/>
  <c r="T210" i="6" s="1"/>
  <c r="W210" i="6"/>
  <c r="R81" i="2"/>
  <c r="T232" i="6" a="1"/>
  <c r="T232" i="6" s="1"/>
  <c r="W232" i="6"/>
  <c r="T88" i="6" a="1"/>
  <c r="T88" i="6" s="1"/>
  <c r="W88" i="6"/>
  <c r="T68" i="6" a="1"/>
  <c r="T68" i="6" s="1"/>
  <c r="W68" i="6"/>
  <c r="T80" i="6" a="1"/>
  <c r="T80" i="6" s="1"/>
  <c r="W80" i="6"/>
  <c r="T57" i="6" a="1"/>
  <c r="T57" i="6" s="1"/>
  <c r="W57" i="6"/>
  <c r="T11" i="6" a="1"/>
  <c r="T11" i="6" s="1"/>
  <c r="W11" i="6"/>
  <c r="T156" i="6" a="1"/>
  <c r="T156" i="6" s="1"/>
  <c r="W156" i="6"/>
  <c r="T37" i="6" a="1"/>
  <c r="T37" i="6" s="1"/>
  <c r="W37" i="6"/>
  <c r="T81" i="6" a="1"/>
  <c r="T81" i="6" s="1"/>
  <c r="W81" i="6"/>
  <c r="T265" i="6" a="1"/>
  <c r="T265" i="6" s="1"/>
  <c r="W265" i="6"/>
  <c r="T244" i="6" a="1"/>
  <c r="T244" i="6" s="1"/>
  <c r="W244" i="6"/>
  <c r="R43" i="2"/>
  <c r="T144" i="6" a="1"/>
  <c r="T144" i="6" s="1"/>
  <c r="W144" i="6"/>
  <c r="R82" i="2"/>
  <c r="R59" i="2"/>
  <c r="T38" i="6" a="1"/>
  <c r="T38" i="6" s="1"/>
  <c r="W38" i="6"/>
  <c r="T147" i="6" a="1"/>
  <c r="T147" i="6" s="1"/>
  <c r="W147" i="6"/>
  <c r="T191" i="6" a="1"/>
  <c r="T191" i="6" s="1"/>
  <c r="W191" i="6"/>
  <c r="T177" i="6" a="1"/>
  <c r="T177" i="6" s="1"/>
  <c r="W177" i="6"/>
  <c r="T211" i="6" a="1"/>
  <c r="T211" i="6" s="1"/>
  <c r="W211" i="6"/>
  <c r="T82" i="6" a="1"/>
  <c r="T82" i="6" s="1"/>
  <c r="W82" i="6"/>
  <c r="AH43" i="1"/>
  <c r="X158" i="2"/>
  <c r="T201" i="6" a="1"/>
  <c r="T201" i="6" s="1"/>
  <c r="W201" i="6"/>
  <c r="T234" i="6" a="1"/>
  <c r="T234" i="6" s="1"/>
  <c r="W234" i="6"/>
  <c r="T198" i="6" a="1"/>
  <c r="T198" i="6" s="1"/>
  <c r="W198" i="6"/>
  <c r="T39" i="6" a="1"/>
  <c r="T39" i="6" s="1"/>
  <c r="W39" i="6"/>
  <c r="T190" i="6" a="1"/>
  <c r="T190" i="6" s="1"/>
  <c r="W190" i="6"/>
  <c r="T238" i="6" a="1"/>
  <c r="T238" i="6" s="1"/>
  <c r="W238" i="6"/>
  <c r="T254" i="6" a="1"/>
  <c r="T254" i="6" s="1"/>
  <c r="W254" i="6"/>
  <c r="T92" i="6" a="1"/>
  <c r="T92" i="6" s="1"/>
  <c r="W92" i="6"/>
  <c r="T195" i="6" a="1"/>
  <c r="T195" i="6" s="1"/>
  <c r="W195" i="6"/>
  <c r="R179" i="2"/>
  <c r="T45" i="6" a="1"/>
  <c r="T45" i="6" s="1"/>
  <c r="W45" i="6"/>
  <c r="T260" i="6" a="1"/>
  <c r="T260" i="6" s="1"/>
  <c r="W260" i="6"/>
  <c r="T77" i="6" a="1"/>
  <c r="T77" i="6" s="1"/>
  <c r="W77" i="6"/>
  <c r="T231" i="6" a="1"/>
  <c r="T231" i="6" s="1"/>
  <c r="W231" i="6"/>
  <c r="R84" i="2"/>
  <c r="L88" i="1"/>
  <c r="W190" i="2"/>
  <c r="R236" i="2"/>
  <c r="T214" i="6" a="1"/>
  <c r="T214" i="6" s="1"/>
  <c r="W214" i="6"/>
  <c r="T172" i="6" a="1"/>
  <c r="T172" i="6" s="1"/>
  <c r="W172" i="6"/>
  <c r="T22" i="6" a="1"/>
  <c r="T22" i="6" s="1"/>
  <c r="W22" i="6"/>
  <c r="R200" i="2"/>
  <c r="R41" i="2"/>
  <c r="R192" i="2"/>
  <c r="R240" i="2"/>
  <c r="T27" i="6" a="1"/>
  <c r="T27" i="6" s="1"/>
  <c r="W27" i="6"/>
  <c r="T136" i="6" a="1"/>
  <c r="T136" i="6" s="1"/>
  <c r="W136" i="6"/>
  <c r="T213" i="6" a="1"/>
  <c r="T213" i="6" s="1"/>
  <c r="W213" i="6"/>
  <c r="R233" i="2"/>
  <c r="T71" i="6" a="1"/>
  <c r="T71" i="6" s="1"/>
  <c r="W71" i="6"/>
  <c r="Y36" i="2"/>
  <c r="AH49" i="1"/>
  <c r="Y68" i="2"/>
  <c r="AH22" i="1"/>
  <c r="X243" i="2"/>
  <c r="T63" i="6" a="1"/>
  <c r="T63" i="6" s="1"/>
  <c r="W63" i="6"/>
  <c r="T168" i="6" a="1"/>
  <c r="T168" i="6" s="1"/>
  <c r="W168" i="6"/>
  <c r="R174" i="2"/>
  <c r="T127" i="6" a="1"/>
  <c r="T127" i="6" s="1"/>
  <c r="W127" i="6"/>
  <c r="T169" i="6" a="1"/>
  <c r="T169" i="6" s="1"/>
  <c r="W169" i="6"/>
  <c r="T24" i="6" a="1"/>
  <c r="T24" i="6" s="1"/>
  <c r="W24" i="6"/>
  <c r="T40" i="6" a="1"/>
  <c r="T40" i="6" s="1"/>
  <c r="W40" i="6"/>
  <c r="T199" i="6" a="1"/>
  <c r="T199" i="6" s="1"/>
  <c r="W199" i="6"/>
  <c r="T245" i="6" a="1"/>
  <c r="T245" i="6" s="1"/>
  <c r="W245" i="6"/>
  <c r="R215" i="2"/>
  <c r="T149" i="6" a="1"/>
  <c r="T149" i="6" s="1"/>
  <c r="W149" i="6"/>
  <c r="T165" i="6" a="1"/>
  <c r="T165" i="6" s="1"/>
  <c r="W165" i="6"/>
  <c r="T104" i="6" a="1"/>
  <c r="T104" i="6" s="1"/>
  <c r="W104" i="6"/>
  <c r="R73" i="2"/>
  <c r="R170" i="2"/>
  <c r="T173" i="6" a="1"/>
  <c r="T173" i="6" s="1"/>
  <c r="W173" i="6"/>
  <c r="T203" i="6" a="1"/>
  <c r="T203" i="6" s="1"/>
  <c r="W203" i="6"/>
  <c r="R171" i="2"/>
  <c r="R42" i="2"/>
  <c r="R201" i="2"/>
  <c r="T44" i="6" a="1"/>
  <c r="T44" i="6" s="1"/>
  <c r="W44" i="6"/>
  <c r="T241" i="6" a="1"/>
  <c r="T241" i="6" s="1"/>
  <c r="W241" i="6"/>
  <c r="T110" i="6" a="1"/>
  <c r="T110" i="6" s="1"/>
  <c r="W110" i="6"/>
  <c r="T266" i="6" a="1"/>
  <c r="T266" i="6" s="1"/>
  <c r="W266" i="6"/>
  <c r="T166" i="6" a="1"/>
  <c r="T166" i="6" s="1"/>
  <c r="W166" i="6"/>
  <c r="T164" i="6" a="1"/>
  <c r="T164" i="6" s="1"/>
  <c r="W164" i="6"/>
  <c r="R106" i="2"/>
  <c r="T240" i="6" a="1"/>
  <c r="T240" i="6" s="1"/>
  <c r="W240" i="6"/>
  <c r="T223" i="6" a="1"/>
  <c r="T223" i="6" s="1"/>
  <c r="W223" i="6"/>
  <c r="T89" i="6" a="1"/>
  <c r="T89" i="6" s="1"/>
  <c r="W89" i="6"/>
  <c r="T205" i="6" a="1"/>
  <c r="T205" i="6" s="1"/>
  <c r="W205" i="6"/>
  <c r="AF27" i="1"/>
  <c r="T84" i="6" a="1"/>
  <c r="T84" i="6" s="1"/>
  <c r="W84" i="6"/>
  <c r="T60" i="6" a="1"/>
  <c r="T60" i="6" s="1"/>
  <c r="W60" i="6"/>
  <c r="T126" i="6" a="1"/>
  <c r="T126" i="6" s="1"/>
  <c r="W126" i="6"/>
  <c r="T101" i="6" a="1"/>
  <c r="T101" i="6" s="1"/>
  <c r="W101" i="6"/>
  <c r="T78" i="6" a="1"/>
  <c r="T78" i="6" s="1"/>
  <c r="W78" i="6"/>
  <c r="AE84" i="1"/>
  <c r="T139" i="6" a="1"/>
  <c r="T139" i="6" s="1"/>
  <c r="W139" i="6"/>
  <c r="T138" i="6" a="1"/>
  <c r="T138" i="6" s="1"/>
  <c r="W138" i="6"/>
  <c r="Y79" i="2"/>
  <c r="T268" i="6" a="1"/>
  <c r="T268" i="6" s="1"/>
  <c r="W268" i="6"/>
  <c r="T108" i="6" a="1"/>
  <c r="T108" i="6" s="1"/>
  <c r="W108" i="6"/>
  <c r="T229" i="6" a="1"/>
  <c r="T229" i="6" s="1"/>
  <c r="W229" i="6"/>
  <c r="R86" i="2"/>
  <c r="AF203" i="1"/>
  <c r="T216" i="6" a="1"/>
  <c r="T216" i="6" s="1"/>
  <c r="W216" i="6"/>
  <c r="T185" i="6" a="1"/>
  <c r="T185" i="6" s="1"/>
  <c r="W185" i="6"/>
  <c r="T246" i="6" a="1"/>
  <c r="T246" i="6" s="1"/>
  <c r="W246" i="6"/>
  <c r="T67" i="6" a="1"/>
  <c r="T67" i="6" s="1"/>
  <c r="W67" i="6"/>
  <c r="T91" i="6" a="1"/>
  <c r="T91" i="6" s="1"/>
  <c r="W91" i="6"/>
  <c r="T163" i="6" a="1"/>
  <c r="T163" i="6" s="1"/>
  <c r="W163" i="6"/>
  <c r="T17" i="6" a="1"/>
  <c r="T17" i="6" s="1"/>
  <c r="W17" i="6"/>
  <c r="T75" i="6" a="1"/>
  <c r="T75" i="6" s="1"/>
  <c r="W75" i="6"/>
  <c r="Y239" i="2"/>
  <c r="T34" i="6" a="1"/>
  <c r="T34" i="6" s="1"/>
  <c r="W34" i="6"/>
  <c r="T152" i="6" a="1"/>
  <c r="T152" i="6" s="1"/>
  <c r="W152" i="6"/>
  <c r="T181" i="6" a="1"/>
  <c r="T181" i="6" s="1"/>
  <c r="W181" i="6"/>
  <c r="T222" i="6" a="1"/>
  <c r="T222" i="6" s="1"/>
  <c r="W222" i="6"/>
  <c r="T16" i="6" a="1"/>
  <c r="T16" i="6" s="1"/>
  <c r="W16" i="6"/>
  <c r="T9" i="6" a="1"/>
  <c r="T9" i="6" s="1"/>
  <c r="W9" i="6"/>
  <c r="T171" i="6" a="1"/>
  <c r="T171" i="6" s="1"/>
  <c r="W171" i="6"/>
  <c r="T28" i="6" a="1"/>
  <c r="T28" i="6" s="1"/>
  <c r="W28" i="6"/>
  <c r="T106" i="6" a="1"/>
  <c r="T106" i="6" s="1"/>
  <c r="W106" i="6"/>
  <c r="T180" i="6" a="1"/>
  <c r="T180" i="6" s="1"/>
  <c r="W180" i="6"/>
  <c r="R248" i="2"/>
  <c r="R69" i="2"/>
  <c r="R93" i="2"/>
  <c r="T96" i="6" a="1"/>
  <c r="T96" i="6" s="1"/>
  <c r="W96" i="6"/>
  <c r="T69" i="6" a="1"/>
  <c r="T69" i="6" s="1"/>
  <c r="W69" i="6"/>
  <c r="T251" i="6" a="1"/>
  <c r="T251" i="6" s="1"/>
  <c r="W251" i="6"/>
  <c r="R154" i="2"/>
  <c r="T29" i="6" a="1"/>
  <c r="T29" i="6" s="1"/>
  <c r="W29" i="6"/>
  <c r="T103" i="6" a="1"/>
  <c r="T103" i="6" s="1"/>
  <c r="W103" i="6"/>
  <c r="R183" i="2"/>
  <c r="R18" i="2"/>
  <c r="R11" i="2"/>
  <c r="R173" i="2"/>
  <c r="T233" i="6" a="1"/>
  <c r="T233" i="6" s="1"/>
  <c r="W233" i="6"/>
  <c r="T252" i="6" a="1"/>
  <c r="T252" i="6" s="1"/>
  <c r="W252" i="6"/>
  <c r="T175" i="6" a="1"/>
  <c r="T175" i="6" s="1"/>
  <c r="W175" i="6"/>
  <c r="T170" i="6" a="1"/>
  <c r="T170" i="6" s="1"/>
  <c r="W170" i="6"/>
  <c r="T269" i="6" a="1"/>
  <c r="T269" i="6" s="1"/>
  <c r="W269" i="6"/>
  <c r="AE91" i="1"/>
  <c r="T239" i="6" a="1"/>
  <c r="T239" i="6" s="1"/>
  <c r="W239" i="6"/>
  <c r="T267" i="6" a="1"/>
  <c r="T267" i="6" s="1"/>
  <c r="W267" i="6"/>
  <c r="T159" i="6" a="1"/>
  <c r="T159" i="6" s="1"/>
  <c r="W159" i="6"/>
  <c r="T32" i="6" a="1"/>
  <c r="T32" i="6" s="1"/>
  <c r="W32" i="6"/>
  <c r="R253" i="2"/>
  <c r="T36" i="6" a="1"/>
  <c r="T36" i="6" s="1"/>
  <c r="W36" i="6"/>
  <c r="T250" i="6" a="1"/>
  <c r="T250" i="6" s="1"/>
  <c r="W250" i="6"/>
  <c r="T204" i="6" a="1"/>
  <c r="T204" i="6" s="1"/>
  <c r="W204" i="6"/>
  <c r="T158" i="6" a="1"/>
  <c r="T158" i="6" s="1"/>
  <c r="W158" i="6"/>
  <c r="T174" i="6" a="1"/>
  <c r="T174" i="6" s="1"/>
  <c r="W174" i="6"/>
  <c r="T33" i="6" a="1"/>
  <c r="T33" i="6" s="1"/>
  <c r="W33" i="6"/>
  <c r="T189" i="6" a="1"/>
  <c r="T189" i="6" s="1"/>
  <c r="W189" i="6"/>
  <c r="R172" i="2"/>
  <c r="T242" i="6" a="1"/>
  <c r="T242" i="6" s="1"/>
  <c r="W242" i="6"/>
  <c r="T90" i="6" a="1"/>
  <c r="T90" i="6" s="1"/>
  <c r="W90" i="6"/>
  <c r="AH143" i="1"/>
  <c r="R38" i="2"/>
  <c r="T66" i="6" a="1"/>
  <c r="T66" i="6" s="1"/>
  <c r="W66" i="6"/>
  <c r="R160" i="2"/>
  <c r="T208" i="6" a="1"/>
  <c r="T208" i="6" s="1"/>
  <c r="W208" i="6"/>
  <c r="T98" i="6" a="1"/>
  <c r="T98" i="6" s="1"/>
  <c r="W98" i="6"/>
  <c r="T124" i="6" a="1"/>
  <c r="T124" i="6" s="1"/>
  <c r="W124" i="6"/>
  <c r="T73" i="6" a="1"/>
  <c r="T73" i="6" s="1"/>
  <c r="W73" i="6"/>
  <c r="T207" i="6" a="1"/>
  <c r="T207" i="6" s="1"/>
  <c r="W207" i="6"/>
  <c r="T182" i="6" a="1"/>
  <c r="T182" i="6" s="1"/>
  <c r="W182" i="6"/>
  <c r="T176" i="6" a="1"/>
  <c r="T176" i="6" s="1"/>
  <c r="W176" i="6"/>
  <c r="T196" i="6" a="1"/>
  <c r="T196" i="6" s="1"/>
  <c r="W196" i="6"/>
  <c r="T132" i="6" a="1"/>
  <c r="T132" i="6" s="1"/>
  <c r="W132" i="6"/>
  <c r="T105" i="6" a="1"/>
  <c r="T105" i="6" s="1"/>
  <c r="W105" i="6"/>
  <c r="T248" i="6" a="1"/>
  <c r="T248" i="6" s="1"/>
  <c r="W248" i="6"/>
  <c r="T155" i="6" a="1"/>
  <c r="T155" i="6" s="1"/>
  <c r="W155" i="6"/>
  <c r="T209" i="6" a="1"/>
  <c r="T209" i="6" s="1"/>
  <c r="W209" i="6"/>
  <c r="T160" i="6" a="1"/>
  <c r="T160" i="6" s="1"/>
  <c r="W160" i="6"/>
  <c r="T262" i="6" a="1"/>
  <c r="T262" i="6" s="1"/>
  <c r="W262" i="6"/>
  <c r="R75" i="2"/>
  <c r="T134" i="6" a="1"/>
  <c r="T134" i="6" s="1"/>
  <c r="W134" i="6"/>
  <c r="R209" i="2"/>
  <c r="T87" i="6" a="1"/>
  <c r="T87" i="6" s="1"/>
  <c r="W87" i="6"/>
  <c r="AH73" i="1"/>
  <c r="T230" i="6" a="1"/>
  <c r="T230" i="6" s="1"/>
  <c r="W230" i="6"/>
  <c r="R211" i="2"/>
  <c r="T111" i="6" a="1"/>
  <c r="T111" i="6" s="1"/>
  <c r="W111" i="6"/>
  <c r="T194" i="6" a="1"/>
  <c r="T194" i="6" s="1"/>
  <c r="W194" i="6"/>
  <c r="R136" i="2"/>
  <c r="T107" i="6" a="1"/>
  <c r="T107" i="6" s="1"/>
  <c r="W107" i="6"/>
  <c r="T217" i="6" a="1"/>
  <c r="T217" i="6" s="1"/>
  <c r="W217" i="6"/>
  <c r="R89" i="2"/>
  <c r="T237" i="6" a="1"/>
  <c r="T237" i="6" s="1"/>
  <c r="W237" i="6"/>
  <c r="T52" i="6" a="1"/>
  <c r="T52" i="6" s="1"/>
  <c r="W52" i="6"/>
  <c r="L130" i="1"/>
  <c r="Y181" i="2"/>
  <c r="W180" i="2"/>
  <c r="T72" i="6" a="1"/>
  <c r="T72" i="6" s="1"/>
  <c r="W72" i="6"/>
  <c r="T183" i="6" a="1"/>
  <c r="T183" i="6" s="1"/>
  <c r="W183" i="6"/>
  <c r="T51" i="6" a="1"/>
  <c r="T51" i="6" s="1"/>
  <c r="W51" i="6"/>
  <c r="T259" i="6" a="1"/>
  <c r="T259" i="6" s="1"/>
  <c r="W259" i="6"/>
  <c r="T257" i="6" a="1"/>
  <c r="T257" i="6" s="1"/>
  <c r="W257" i="6"/>
  <c r="R196" i="2"/>
  <c r="T83" i="6" a="1"/>
  <c r="T83" i="6" s="1"/>
  <c r="W83" i="6"/>
  <c r="R219" i="2"/>
  <c r="AE67" i="1"/>
  <c r="T64" i="6" a="1"/>
  <c r="T64" i="6" s="1"/>
  <c r="W64" i="6"/>
  <c r="Y105" i="2"/>
  <c r="T137" i="6" a="1"/>
  <c r="T137" i="6" s="1"/>
  <c r="W137" i="6"/>
  <c r="T129" i="6" a="1"/>
  <c r="T129" i="6" s="1"/>
  <c r="W129" i="6"/>
  <c r="R261" i="2"/>
  <c r="T227" i="6" a="1"/>
  <c r="T227" i="6" s="1"/>
  <c r="W227" i="6"/>
  <c r="T76" i="6" a="1"/>
  <c r="T76" i="6" s="1"/>
  <c r="W76" i="6"/>
  <c r="R85" i="2"/>
  <c r="T62" i="6" a="1"/>
  <c r="T62" i="6" s="1"/>
  <c r="W62" i="6"/>
  <c r="T146" i="6" a="1"/>
  <c r="T146" i="6" s="1"/>
  <c r="W146" i="6"/>
  <c r="T193" i="6" a="1"/>
  <c r="T193" i="6" s="1"/>
  <c r="W193" i="6"/>
  <c r="T192" i="6" a="1"/>
  <c r="T192" i="6" s="1"/>
  <c r="W192" i="6"/>
  <c r="T15" i="6" a="1"/>
  <c r="T15" i="6" s="1"/>
  <c r="W15" i="6"/>
  <c r="T56" i="6" a="1"/>
  <c r="T56" i="6" s="1"/>
  <c r="W56" i="6"/>
  <c r="T70" i="6" a="1"/>
  <c r="T70" i="6" s="1"/>
  <c r="W70" i="6"/>
  <c r="T150" i="6" a="1"/>
  <c r="T150" i="6" s="1"/>
  <c r="W150" i="6"/>
  <c r="T261" i="6" a="1"/>
  <c r="T261" i="6" s="1"/>
  <c r="W261" i="6"/>
  <c r="T200" i="6" a="1"/>
  <c r="T200" i="6" s="1"/>
  <c r="W200" i="6"/>
  <c r="T253" i="6" a="1"/>
  <c r="T253" i="6" s="1"/>
  <c r="W253" i="6"/>
  <c r="AG105" i="1"/>
  <c r="X132" i="2"/>
  <c r="X143" i="2"/>
  <c r="T258" i="6" a="1"/>
  <c r="T258" i="6" s="1"/>
  <c r="W258" i="6"/>
  <c r="R152" i="2"/>
  <c r="T54" i="6" a="1"/>
  <c r="T54" i="6" s="1"/>
  <c r="W54" i="6"/>
  <c r="T141" i="6" a="1"/>
  <c r="T141" i="6" s="1"/>
  <c r="W141" i="6"/>
  <c r="R202" i="2"/>
  <c r="T162" i="6" a="1"/>
  <c r="T162" i="6" s="1"/>
  <c r="W162" i="6"/>
  <c r="T131" i="6" a="1"/>
  <c r="T131" i="6" s="1"/>
  <c r="W131" i="6"/>
  <c r="T145" i="6" a="1"/>
  <c r="T145" i="6" s="1"/>
  <c r="W145" i="6"/>
  <c r="T153" i="6" a="1"/>
  <c r="T153" i="6" s="1"/>
  <c r="W153" i="6"/>
  <c r="AG88" i="1"/>
  <c r="AH106" i="1"/>
  <c r="Y128" i="2"/>
  <c r="X84" i="2"/>
  <c r="AF131" i="1"/>
  <c r="AG108" i="1"/>
  <c r="Y28" i="2"/>
  <c r="AG232" i="1"/>
  <c r="AG175" i="1"/>
  <c r="AG271" i="1"/>
  <c r="X262" i="2"/>
  <c r="W166" i="2"/>
  <c r="T103" i="2"/>
  <c r="S103" i="2"/>
  <c r="Y175" i="2"/>
  <c r="W164" i="2"/>
  <c r="AF191" i="1"/>
  <c r="W243" i="2"/>
  <c r="AE131" i="1"/>
  <c r="AH104" i="1"/>
  <c r="AG61" i="1"/>
  <c r="W111" i="2"/>
  <c r="Y100" i="2"/>
  <c r="Y213" i="2"/>
  <c r="AG32" i="1"/>
  <c r="AG154" i="1"/>
  <c r="Y26" i="2"/>
  <c r="X184" i="2"/>
  <c r="W267" i="2"/>
  <c r="W79" i="2"/>
  <c r="AH139" i="1"/>
  <c r="AH16" i="1"/>
  <c r="AH211" i="1"/>
  <c r="AH21" i="1"/>
  <c r="Y243" i="2"/>
  <c r="Y141" i="2"/>
  <c r="AG189" i="1"/>
  <c r="Y81" i="2"/>
  <c r="W205" i="2"/>
  <c r="Y212" i="2"/>
  <c r="Y126" i="2"/>
  <c r="AH115" i="1"/>
  <c r="X153" i="2"/>
  <c r="W153" i="2"/>
  <c r="T91" i="2"/>
  <c r="S91" i="2"/>
  <c r="AE156" i="1"/>
  <c r="AF34" i="1"/>
  <c r="X166" i="2"/>
  <c r="Y80" i="2"/>
  <c r="Y9" i="2"/>
  <c r="AE33" i="1"/>
  <c r="AE139" i="1"/>
  <c r="W189" i="2"/>
  <c r="Y176" i="2"/>
  <c r="Y133" i="2"/>
  <c r="Y178" i="2"/>
  <c r="X201" i="2"/>
  <c r="AG256" i="1"/>
  <c r="W12" i="2"/>
  <c r="Y182" i="2"/>
  <c r="Y258" i="2"/>
  <c r="W268" i="2"/>
  <c r="Y66" i="2"/>
  <c r="AE211" i="1"/>
  <c r="Y83" i="2"/>
  <c r="AE21" i="1"/>
  <c r="W103" i="2"/>
  <c r="W56" i="2"/>
  <c r="Y46" i="2"/>
  <c r="W62" i="2"/>
  <c r="Y154" i="2"/>
  <c r="AG166" i="1"/>
  <c r="AF16" i="1"/>
  <c r="AF112" i="1"/>
  <c r="AE88" i="1"/>
  <c r="Y47" i="2"/>
  <c r="W245" i="2"/>
  <c r="Y257" i="2"/>
  <c r="Y58" i="2"/>
  <c r="Y131" i="2"/>
  <c r="Y244" i="2"/>
  <c r="AF106" i="1"/>
  <c r="Y163" i="2"/>
  <c r="X189" i="2"/>
  <c r="AE80" i="1"/>
  <c r="T177" i="2"/>
  <c r="S177" i="2"/>
  <c r="AF56" i="1"/>
  <c r="Y138" i="2"/>
  <c r="AE42" i="1"/>
  <c r="Y267" i="2"/>
  <c r="W246" i="2"/>
  <c r="Y225" i="2"/>
  <c r="AH89" i="1"/>
  <c r="AH177" i="1"/>
  <c r="Y203" i="2"/>
  <c r="T70" i="1"/>
  <c r="Y74" i="2"/>
  <c r="AE92" i="1"/>
  <c r="AF250" i="1"/>
  <c r="W256" i="2"/>
  <c r="Y56" i="2"/>
  <c r="Y165" i="2"/>
  <c r="W25" i="2"/>
  <c r="R65" i="1"/>
  <c r="Y231" i="2"/>
  <c r="Y148" i="2"/>
  <c r="Y162" i="2"/>
  <c r="Y20" i="2"/>
  <c r="W163" i="2"/>
  <c r="Y108" i="2"/>
  <c r="Y30" i="2"/>
  <c r="Y31" i="2"/>
  <c r="Y33" i="2"/>
  <c r="AF78" i="1"/>
  <c r="W139" i="2"/>
  <c r="X139" i="2"/>
  <c r="AF208" i="1"/>
  <c r="AF265" i="1"/>
  <c r="AE142" i="1"/>
  <c r="AF186" i="1"/>
  <c r="AF218" i="1"/>
  <c r="Y75" i="2"/>
  <c r="Y192" i="2"/>
  <c r="Y191" i="2"/>
  <c r="AF92" i="1"/>
  <c r="Y198" i="2"/>
  <c r="X249" i="2"/>
  <c r="W249" i="2"/>
  <c r="Y254" i="2"/>
  <c r="AE252" i="1"/>
  <c r="AG218" i="1"/>
  <c r="Y42" i="2"/>
  <c r="Y242" i="2"/>
  <c r="W102" i="2"/>
  <c r="X102" i="2"/>
  <c r="AF147" i="1"/>
  <c r="AF259" i="1"/>
  <c r="Y109" i="2"/>
  <c r="AE105" i="1"/>
  <c r="X270" i="2"/>
  <c r="W270" i="2"/>
  <c r="AE273" i="1"/>
  <c r="Y127" i="2"/>
  <c r="Y38" i="2"/>
  <c r="AE179" i="1"/>
  <c r="AF251" i="1"/>
  <c r="Y27" i="2"/>
  <c r="Y18" i="2"/>
  <c r="X176" i="2"/>
  <c r="W176" i="2"/>
  <c r="Y202" i="2"/>
  <c r="X271" i="2"/>
  <c r="W271" i="2"/>
  <c r="AE192" i="1"/>
  <c r="AF87" i="1"/>
  <c r="Y248" i="2"/>
  <c r="AE274" i="1"/>
  <c r="Y171" i="2"/>
  <c r="X266" i="2"/>
  <c r="W266" i="2"/>
  <c r="AG30" i="1"/>
  <c r="Y240" i="2"/>
  <c r="AF269" i="1"/>
  <c r="AF166" i="1"/>
  <c r="AG27" i="1"/>
  <c r="AH107" i="1"/>
  <c r="T264" i="2"/>
  <c r="S264" i="2"/>
  <c r="AG173" i="1"/>
  <c r="AH223" i="1"/>
  <c r="AG248" i="1"/>
  <c r="AG223" i="1"/>
  <c r="S12" i="1"/>
  <c r="AG210" i="1"/>
  <c r="AG78" i="1"/>
  <c r="T126" i="2"/>
  <c r="S126" i="2"/>
  <c r="AH162" i="1"/>
  <c r="AG191" i="1"/>
  <c r="AH180" i="1"/>
  <c r="AH158" i="1"/>
  <c r="AG162" i="1"/>
  <c r="AH37" i="1"/>
  <c r="AG158" i="1"/>
  <c r="AH27" i="1"/>
  <c r="AH191" i="1"/>
  <c r="AG37" i="1"/>
  <c r="AH264" i="1"/>
  <c r="AH26" i="1"/>
  <c r="AH144" i="1"/>
  <c r="AH178" i="1"/>
  <c r="AG264" i="1"/>
  <c r="T176" i="2"/>
  <c r="S176" i="2"/>
  <c r="AG194" i="1"/>
  <c r="AH220" i="1"/>
  <c r="S109" i="2"/>
  <c r="T109" i="2"/>
  <c r="AG26" i="1"/>
  <c r="AG144" i="1"/>
  <c r="AH64" i="1"/>
  <c r="AH194" i="1"/>
  <c r="AG178" i="1"/>
  <c r="AG90" i="1"/>
  <c r="S168" i="2"/>
  <c r="T168" i="2"/>
  <c r="AG64" i="1"/>
  <c r="AG220" i="1"/>
  <c r="AH90" i="1"/>
  <c r="AH102" i="1"/>
  <c r="AG147" i="1"/>
  <c r="AH94" i="1"/>
  <c r="T157" i="2"/>
  <c r="S157" i="2"/>
  <c r="AG99" i="1"/>
  <c r="AG102" i="1"/>
  <c r="AH222" i="1"/>
  <c r="AG100" i="1"/>
  <c r="AG46" i="1"/>
  <c r="AG60" i="1"/>
  <c r="AG72" i="1"/>
  <c r="AH99" i="1"/>
  <c r="AG222" i="1"/>
  <c r="AH100" i="1"/>
  <c r="AG12" i="1"/>
  <c r="AH60" i="1"/>
  <c r="AH147" i="1"/>
  <c r="AH72" i="1"/>
  <c r="AH236" i="1"/>
  <c r="AH79" i="1"/>
  <c r="AG82" i="1"/>
  <c r="AG38" i="1"/>
  <c r="AH81" i="1"/>
  <c r="AH46" i="1"/>
  <c r="AH87" i="1"/>
  <c r="AG239" i="1"/>
  <c r="AH205" i="1"/>
  <c r="AH82" i="1"/>
  <c r="AH62" i="1"/>
  <c r="AH114" i="1"/>
  <c r="AH189" i="1"/>
  <c r="AG81" i="1"/>
  <c r="AG96" i="1"/>
  <c r="AH239" i="1"/>
  <c r="AG183" i="1"/>
  <c r="AH183" i="1"/>
  <c r="AG15" i="1"/>
  <c r="AG205" i="1"/>
  <c r="AG79" i="1"/>
  <c r="AH145" i="1"/>
  <c r="AH38" i="1"/>
  <c r="AH86" i="1"/>
  <c r="AG148" i="1"/>
  <c r="AH15" i="1"/>
  <c r="AG62" i="1"/>
  <c r="AH105" i="1"/>
  <c r="AH96" i="1"/>
  <c r="AH148" i="1"/>
  <c r="AG145" i="1"/>
  <c r="AG155" i="1"/>
  <c r="AH214" i="1"/>
  <c r="AH92" i="1"/>
  <c r="AG171" i="1"/>
  <c r="AG86" i="1"/>
  <c r="AH149" i="1"/>
  <c r="AH173" i="1"/>
  <c r="AG133" i="1"/>
  <c r="AH171" i="1"/>
  <c r="AH210" i="1"/>
  <c r="AG107" i="1"/>
  <c r="AH133" i="1"/>
  <c r="AG214" i="1"/>
  <c r="AG180" i="1"/>
  <c r="AH248" i="1"/>
  <c r="T205" i="2"/>
  <c r="S205" i="2"/>
  <c r="T138" i="1"/>
  <c r="R137" i="1"/>
  <c r="R56" i="1"/>
  <c r="T13" i="1"/>
  <c r="R39" i="1"/>
  <c r="R33" i="1"/>
  <c r="S207" i="1"/>
  <c r="R247" i="1"/>
  <c r="R32" i="1"/>
  <c r="R237" i="1"/>
  <c r="T25" i="1"/>
  <c r="R216" i="1"/>
  <c r="R58" i="1"/>
  <c r="R40" i="1"/>
  <c r="S164" i="1"/>
  <c r="R66" i="1"/>
  <c r="S13" i="1"/>
  <c r="R238" i="1"/>
  <c r="T114" i="1"/>
  <c r="T147" i="1"/>
  <c r="T104" i="1"/>
  <c r="S104" i="1"/>
  <c r="S136" i="1"/>
  <c r="R27" i="1"/>
  <c r="T240" i="1"/>
  <c r="S193" i="1"/>
  <c r="R108" i="1"/>
  <c r="R187" i="1"/>
  <c r="R20" i="1"/>
  <c r="R77" i="1"/>
  <c r="R141" i="1"/>
  <c r="R57" i="1"/>
  <c r="S48" i="1"/>
  <c r="S202" i="1"/>
  <c r="T193" i="1"/>
  <c r="R161" i="1"/>
  <c r="R31" i="1"/>
  <c r="R166" i="1"/>
  <c r="S114" i="1"/>
  <c r="R200" i="1"/>
  <c r="T207" i="1"/>
  <c r="T90" i="1"/>
  <c r="R150" i="1"/>
  <c r="T164" i="1"/>
  <c r="S130" i="1"/>
  <c r="R152" i="1"/>
  <c r="R154" i="1"/>
  <c r="R234" i="1"/>
  <c r="S240" i="1"/>
  <c r="T202" i="1"/>
  <c r="T10" i="1"/>
  <c r="R23" i="1"/>
  <c r="T225" i="1"/>
  <c r="T102" i="1"/>
  <c r="T48" i="1"/>
  <c r="T105" i="1"/>
  <c r="R37" i="1"/>
  <c r="R42" i="1"/>
  <c r="R197" i="1"/>
  <c r="S225" i="1"/>
  <c r="R246" i="1"/>
  <c r="T91" i="1"/>
  <c r="S191" i="1"/>
  <c r="R165" i="1"/>
  <c r="R22" i="1"/>
  <c r="R144" i="1"/>
  <c r="R188" i="1"/>
  <c r="S91" i="1"/>
  <c r="S105" i="1"/>
  <c r="T269" i="1"/>
  <c r="R68" i="1"/>
  <c r="S172" i="1"/>
  <c r="S10" i="1"/>
  <c r="S260" i="1"/>
  <c r="R143" i="1"/>
  <c r="R235" i="1"/>
  <c r="S63" i="1"/>
  <c r="T231" i="1"/>
  <c r="R151" i="1"/>
  <c r="R181" i="1"/>
  <c r="R169" i="1"/>
  <c r="R232" i="1"/>
  <c r="T260" i="1"/>
  <c r="S231" i="1"/>
  <c r="T63" i="1"/>
  <c r="S138" i="1"/>
  <c r="T217" i="1"/>
  <c r="T172" i="1"/>
  <c r="R98" i="1"/>
  <c r="S102" i="1"/>
  <c r="R50" i="1"/>
  <c r="R255" i="1"/>
  <c r="R196" i="1"/>
  <c r="R158" i="1"/>
  <c r="R43" i="1"/>
  <c r="S226" i="1"/>
  <c r="R29" i="1"/>
  <c r="S64" i="1"/>
  <c r="R67" i="1"/>
  <c r="R149" i="1"/>
  <c r="R219" i="1"/>
  <c r="S70" i="1"/>
  <c r="T226" i="1"/>
  <c r="R244" i="1"/>
  <c r="R38" i="1"/>
  <c r="R113" i="1"/>
  <c r="T254" i="1"/>
  <c r="R185" i="1"/>
  <c r="R75" i="1"/>
  <c r="T136" i="1"/>
  <c r="R34" i="1"/>
  <c r="T191" i="1"/>
  <c r="R73" i="1"/>
  <c r="T62" i="2" l="1"/>
  <c r="AG242" i="1"/>
  <c r="AH69" i="1"/>
  <c r="R201" i="1"/>
  <c r="AG69" i="1"/>
  <c r="AG176" i="1"/>
  <c r="AG22" i="1"/>
  <c r="AH98" i="1"/>
  <c r="AG33" i="1"/>
  <c r="AH244" i="1"/>
  <c r="AG225" i="1"/>
  <c r="AH225" i="1"/>
  <c r="AG224" i="1"/>
  <c r="AG14" i="1"/>
  <c r="AG106" i="1"/>
  <c r="AG177" i="1"/>
  <c r="S88" i="1"/>
  <c r="T152" i="2"/>
  <c r="S152" i="2"/>
  <c r="T211" i="2"/>
  <c r="S211" i="2"/>
  <c r="R251" i="1"/>
  <c r="R195" i="1"/>
  <c r="T14" i="2"/>
  <c r="S14" i="2"/>
  <c r="L9" i="1"/>
  <c r="T261" i="2"/>
  <c r="S261" i="2"/>
  <c r="T196" i="2"/>
  <c r="S196" i="2"/>
  <c r="R175" i="1"/>
  <c r="R256" i="1"/>
  <c r="T248" i="2"/>
  <c r="S248" i="2"/>
  <c r="T192" i="2"/>
  <c r="S192" i="2"/>
  <c r="R87" i="1"/>
  <c r="R264" i="1"/>
  <c r="R92" i="1"/>
  <c r="T172" i="2"/>
  <c r="S172" i="2"/>
  <c r="T253" i="2"/>
  <c r="S253" i="2"/>
  <c r="R106" i="1"/>
  <c r="R204" i="1"/>
  <c r="R76" i="1"/>
  <c r="R44" i="1"/>
  <c r="R211" i="1"/>
  <c r="AG211" i="1"/>
  <c r="S89" i="2"/>
  <c r="T89" i="2"/>
  <c r="R157" i="1"/>
  <c r="S73" i="2"/>
  <c r="T73" i="2"/>
  <c r="S84" i="2"/>
  <c r="T84" i="2"/>
  <c r="S81" i="2"/>
  <c r="T81" i="2"/>
  <c r="R163" i="1"/>
  <c r="R180" i="1"/>
  <c r="T154" i="2"/>
  <c r="S154" i="2"/>
  <c r="T201" i="2"/>
  <c r="S201" i="2"/>
  <c r="T41" i="2"/>
  <c r="S41" i="2"/>
  <c r="T208" i="2"/>
  <c r="S208" i="2"/>
  <c r="AH203" i="1"/>
  <c r="T160" i="2"/>
  <c r="S160" i="2"/>
  <c r="R89" i="1"/>
  <c r="R45" i="1"/>
  <c r="S233" i="2"/>
  <c r="T233" i="2"/>
  <c r="S200" i="2"/>
  <c r="T200" i="2"/>
  <c r="R212" i="1"/>
  <c r="R176" i="1"/>
  <c r="R109" i="1"/>
  <c r="R177" i="1"/>
  <c r="T209" i="2"/>
  <c r="S209" i="2"/>
  <c r="S173" i="2"/>
  <c r="T173" i="2"/>
  <c r="S42" i="2"/>
  <c r="T42" i="2"/>
  <c r="S174" i="2"/>
  <c r="T174" i="2"/>
  <c r="R62" i="1"/>
  <c r="R41" i="1"/>
  <c r="T86" i="2"/>
  <c r="S86" i="2"/>
  <c r="T106" i="2"/>
  <c r="S106" i="2"/>
  <c r="R236" i="1"/>
  <c r="R88" i="1"/>
  <c r="R139" i="1"/>
  <c r="R218" i="1"/>
  <c r="T59" i="2"/>
  <c r="S59" i="2"/>
  <c r="T133" i="2"/>
  <c r="S133" i="2"/>
  <c r="S85" i="2"/>
  <c r="T85" i="2"/>
  <c r="R78" i="1"/>
  <c r="T38" i="2"/>
  <c r="S38" i="2"/>
  <c r="AH91" i="1"/>
  <c r="R14" i="1"/>
  <c r="T93" i="2"/>
  <c r="S93" i="2"/>
  <c r="R174" i="1"/>
  <c r="S215" i="2"/>
  <c r="T215" i="2"/>
  <c r="R205" i="1"/>
  <c r="AG91" i="1"/>
  <c r="T11" i="2"/>
  <c r="S11" i="2"/>
  <c r="T171" i="2"/>
  <c r="S171" i="2"/>
  <c r="R85" i="1"/>
  <c r="T202" i="2"/>
  <c r="S202" i="2"/>
  <c r="R222" i="1"/>
  <c r="T136" i="2"/>
  <c r="S136" i="2"/>
  <c r="T75" i="2"/>
  <c r="S75" i="2"/>
  <c r="R182" i="1"/>
  <c r="T18" i="2"/>
  <c r="S18" i="2"/>
  <c r="R96" i="1"/>
  <c r="T179" i="2"/>
  <c r="S179" i="2"/>
  <c r="S82" i="2"/>
  <c r="T82" i="2"/>
  <c r="S219" i="2"/>
  <c r="T219" i="2"/>
  <c r="R94" i="1"/>
  <c r="R213" i="1"/>
  <c r="R239" i="1"/>
  <c r="R186" i="1"/>
  <c r="T236" i="2"/>
  <c r="S236" i="2"/>
  <c r="T183" i="2"/>
  <c r="S183" i="2"/>
  <c r="R72" i="1"/>
  <c r="S170" i="2"/>
  <c r="T170" i="2"/>
  <c r="R243" i="1"/>
  <c r="S240" i="2"/>
  <c r="T240" i="2"/>
  <c r="R46" i="1"/>
  <c r="R17" i="1"/>
  <c r="T69" i="2"/>
  <c r="S69" i="2"/>
  <c r="R155" i="1"/>
  <c r="R199" i="1"/>
  <c r="R214" i="1"/>
  <c r="R173" i="1"/>
  <c r="T43" i="2"/>
  <c r="S43" i="2"/>
  <c r="AG11" i="1"/>
  <c r="AH11" i="1"/>
  <c r="AG87" i="1"/>
  <c r="AH131" i="1"/>
  <c r="AG131" i="1"/>
  <c r="AG34" i="1"/>
  <c r="AG98" i="1"/>
  <c r="AG186" i="1"/>
  <c r="AH34" i="1"/>
  <c r="AG156" i="1"/>
  <c r="AH156" i="1"/>
  <c r="AG139" i="1"/>
  <c r="AG261" i="1"/>
  <c r="S208" i="1"/>
  <c r="AH36" i="1"/>
  <c r="AG21" i="1"/>
  <c r="AH88" i="1"/>
  <c r="AG112" i="1"/>
  <c r="AH218" i="1"/>
  <c r="AH112" i="1"/>
  <c r="AG16" i="1"/>
  <c r="AG56" i="1"/>
  <c r="AH56" i="1"/>
  <c r="AG250" i="1"/>
  <c r="AG80" i="1"/>
  <c r="AH80" i="1"/>
  <c r="AH42" i="1"/>
  <c r="AG92" i="1"/>
  <c r="AH186" i="1"/>
  <c r="AG42" i="1"/>
  <c r="AH250" i="1"/>
  <c r="AH273" i="1"/>
  <c r="AG273" i="1"/>
  <c r="AG274" i="1"/>
  <c r="AH78" i="1"/>
  <c r="AH274" i="1"/>
  <c r="AG251" i="1"/>
  <c r="AH252" i="1"/>
  <c r="AH251" i="1"/>
  <c r="AG252" i="1"/>
  <c r="AH166" i="1"/>
  <c r="AH142" i="1"/>
  <c r="AG179" i="1"/>
  <c r="AG259" i="1"/>
  <c r="AG142" i="1"/>
  <c r="AH192" i="1"/>
  <c r="AH179" i="1"/>
  <c r="AH259" i="1"/>
  <c r="AG192" i="1"/>
  <c r="AG269" i="1"/>
  <c r="AH265" i="1"/>
  <c r="AH269" i="1"/>
  <c r="AG265" i="1"/>
  <c r="AG208" i="1"/>
  <c r="AH208" i="1"/>
  <c r="S192" i="1"/>
  <c r="S83" i="1"/>
  <c r="S179" i="1"/>
  <c r="T241" i="1"/>
  <c r="T167" i="1"/>
  <c r="T131" i="1"/>
  <c r="S112" i="1"/>
  <c r="T84" i="1"/>
  <c r="T263" i="1"/>
  <c r="T258" i="1"/>
  <c r="S86" i="1"/>
  <c r="S167" i="1"/>
  <c r="S74" i="1"/>
  <c r="T83" i="1"/>
  <c r="T86" i="1"/>
  <c r="T74" i="1"/>
  <c r="S111" i="1"/>
  <c r="T132" i="1"/>
  <c r="S171" i="1"/>
  <c r="S168" i="1"/>
  <c r="S262" i="1"/>
  <c r="T59" i="1"/>
  <c r="T111" i="1"/>
  <c r="S132" i="1"/>
  <c r="T170" i="1"/>
  <c r="T171" i="1"/>
  <c r="T168" i="1"/>
  <c r="T262" i="1"/>
  <c r="T208" i="1"/>
  <c r="S59" i="1"/>
  <c r="S16" i="1"/>
  <c r="S170" i="1"/>
  <c r="S178" i="1"/>
  <c r="S210" i="1"/>
  <c r="T194" i="1"/>
  <c r="T261" i="1"/>
  <c r="T112" i="1"/>
  <c r="S84" i="1"/>
  <c r="T61" i="1"/>
  <c r="S71" i="1"/>
  <c r="S203" i="1"/>
  <c r="S215" i="1"/>
  <c r="S253" i="1"/>
  <c r="T190" i="1"/>
  <c r="T69" i="1"/>
  <c r="S194" i="1"/>
  <c r="S184" i="1"/>
  <c r="T203" i="1"/>
  <c r="T215" i="1"/>
  <c r="T178" i="1"/>
  <c r="T71" i="1"/>
  <c r="S190" i="1"/>
  <c r="T16" i="1"/>
  <c r="T192" i="1"/>
  <c r="S258" i="1"/>
  <c r="T146" i="1"/>
  <c r="T209" i="1"/>
  <c r="T93" i="1"/>
  <c r="S209" i="1"/>
  <c r="S103" i="1"/>
  <c r="S61" i="1"/>
  <c r="T210" i="1"/>
  <c r="S149" i="1"/>
  <c r="S69" i="1"/>
  <c r="T259" i="1"/>
  <c r="T80" i="1"/>
  <c r="S221" i="1"/>
  <c r="S257" i="1"/>
  <c r="S265" i="1"/>
  <c r="S95" i="1"/>
  <c r="T82" i="1"/>
  <c r="T267" i="1"/>
  <c r="S134" i="1"/>
  <c r="T265" i="1"/>
  <c r="T95" i="1"/>
  <c r="S250" i="1"/>
  <c r="T227" i="1"/>
  <c r="S206" i="1"/>
  <c r="S263" i="1"/>
  <c r="S228" i="1"/>
  <c r="S80" i="1"/>
  <c r="T134" i="1"/>
  <c r="T221" i="1"/>
  <c r="T249" i="1"/>
  <c r="S227" i="1"/>
  <c r="S249" i="1"/>
  <c r="S266" i="1"/>
  <c r="S101" i="1"/>
  <c r="T250" i="1"/>
  <c r="S49" i="1"/>
  <c r="S159" i="1"/>
  <c r="T179" i="1"/>
  <c r="S242" i="1"/>
  <c r="T206" i="1"/>
  <c r="T266" i="1"/>
  <c r="T101" i="1"/>
  <c r="T49" i="1"/>
  <c r="T159" i="1"/>
  <c r="T242" i="1"/>
  <c r="S115" i="1"/>
  <c r="T160" i="1"/>
  <c r="T129" i="1"/>
  <c r="T198" i="1"/>
  <c r="T115" i="1"/>
  <c r="S160" i="1"/>
  <c r="S81" i="1"/>
  <c r="S110" i="1"/>
  <c r="S131" i="1"/>
  <c r="S116" i="1"/>
  <c r="S93" i="1"/>
  <c r="T116" i="1"/>
  <c r="S146" i="1"/>
  <c r="T228" i="1"/>
  <c r="T184" i="1"/>
  <c r="T103" i="1"/>
  <c r="S259" i="1"/>
  <c r="T253" i="1"/>
  <c r="S97" i="1"/>
  <c r="S82" i="1"/>
  <c r="S267" i="1"/>
  <c r="S142" i="1"/>
  <c r="T257" i="1"/>
  <c r="T142" i="1"/>
  <c r="T97" i="1"/>
  <c r="S129" i="1"/>
  <c r="T149" i="1"/>
  <c r="S241" i="1"/>
  <c r="S198" i="1"/>
  <c r="S261" i="1"/>
  <c r="T81" i="1"/>
  <c r="T110" i="1"/>
  <c r="S9" i="1" l="1"/>
  <c r="T96" i="1"/>
  <c r="T85" i="1"/>
  <c r="S139" i="1"/>
  <c r="T264" i="1"/>
  <c r="S96" i="1"/>
  <c r="S14" i="1"/>
  <c r="T139" i="1"/>
  <c r="S264" i="1"/>
  <c r="T14" i="1"/>
  <c r="T239" i="1"/>
  <c r="S89" i="1"/>
  <c r="S85" i="1"/>
  <c r="S239" i="1"/>
  <c r="T89" i="1"/>
  <c r="S204" i="1"/>
  <c r="T236" i="1"/>
  <c r="T204" i="1"/>
  <c r="S87" i="1"/>
  <c r="T87" i="1"/>
  <c r="S195" i="1"/>
  <c r="S174" i="1"/>
  <c r="T195" i="1"/>
  <c r="T173" i="1"/>
  <c r="S176" i="1"/>
  <c r="S173" i="1"/>
  <c r="S94" i="1"/>
  <c r="S205" i="1"/>
  <c r="S106" i="1"/>
  <c r="T106" i="1"/>
  <c r="S222" i="1"/>
  <c r="T176" i="1"/>
  <c r="S236" i="1"/>
  <c r="T205" i="1"/>
  <c r="S72" i="1"/>
  <c r="T94" i="1"/>
  <c r="T72" i="1"/>
  <c r="T222" i="1"/>
  <c r="T174" i="1"/>
  <c r="T256" i="1"/>
  <c r="S256" i="1"/>
  <c r="S211" i="1"/>
  <c r="T92" i="1"/>
  <c r="S218" i="1"/>
  <c r="S180" i="1"/>
  <c r="T211" i="1"/>
  <c r="S92" i="1"/>
  <c r="T88" i="1"/>
  <c r="T218" i="1"/>
  <c r="T180" i="1"/>
  <c r="T9" i="1"/>
  <c r="L24" i="1" l="1"/>
  <c r="L22" i="1"/>
  <c r="L155" i="1"/>
  <c r="L235" i="1"/>
  <c r="L60" i="1"/>
  <c r="L32" i="1"/>
  <c r="L35" i="1"/>
  <c r="S47" i="1"/>
  <c r="L47" i="1"/>
  <c r="L46" i="1"/>
  <c r="L157" i="1"/>
  <c r="L51" i="1"/>
  <c r="S150" i="1"/>
  <c r="L150" i="1"/>
  <c r="S56" i="1"/>
  <c r="L56" i="1"/>
  <c r="S50" i="1"/>
  <c r="L50" i="1"/>
  <c r="L38" i="1"/>
  <c r="L151" i="1"/>
  <c r="L23" i="1"/>
  <c r="S169" i="1"/>
  <c r="L169" i="1"/>
  <c r="S151" i="1"/>
  <c r="S60" i="1"/>
  <c r="S22" i="1"/>
  <c r="T169" i="1"/>
  <c r="T235" i="1"/>
  <c r="S38" i="1"/>
  <c r="S235" i="1" l="1"/>
  <c r="S51" i="1"/>
  <c r="S46" i="1"/>
  <c r="S155" i="1"/>
  <c r="S24" i="1"/>
  <c r="S23" i="1"/>
  <c r="L54" i="1"/>
  <c r="S35" i="1"/>
  <c r="S32" i="1"/>
  <c r="S157" i="1"/>
  <c r="S54" i="1" l="1"/>
  <c r="L133" i="1"/>
  <c r="S196" i="1"/>
  <c r="L196" i="1"/>
  <c r="L148" i="1"/>
  <c r="S113" i="1"/>
  <c r="L113" i="1"/>
  <c r="L34" i="1"/>
  <c r="L251" i="1"/>
  <c r="L182" i="1"/>
  <c r="S137" i="1"/>
  <c r="L137" i="1"/>
  <c r="S40" i="1"/>
  <c r="L40" i="1"/>
  <c r="L73" i="1"/>
  <c r="L26" i="1"/>
  <c r="L154" i="1"/>
  <c r="L41" i="1"/>
  <c r="L58" i="1"/>
  <c r="L19" i="1"/>
  <c r="L52" i="1"/>
  <c r="L66" i="1"/>
  <c r="S234" i="1"/>
  <c r="L234" i="1"/>
  <c r="L158" i="1"/>
  <c r="L75" i="1"/>
  <c r="L247" i="1"/>
  <c r="L18" i="1"/>
  <c r="L224" i="1"/>
  <c r="S107" i="1"/>
  <c r="L107" i="1"/>
  <c r="L255" i="1"/>
  <c r="L214" i="1"/>
  <c r="L99" i="1"/>
  <c r="S220" i="1"/>
  <c r="L220" i="1"/>
  <c r="L188" i="1"/>
  <c r="L183" i="1"/>
  <c r="L212" i="1"/>
  <c r="L197" i="1"/>
  <c r="L252" i="1"/>
  <c r="S65" i="1"/>
  <c r="L65" i="1"/>
  <c r="S213" i="1"/>
  <c r="L213" i="1"/>
  <c r="L44" i="1"/>
  <c r="L245" i="1"/>
  <c r="L29" i="1"/>
  <c r="L109" i="1"/>
  <c r="L243" i="1"/>
  <c r="S248" i="1"/>
  <c r="L248" i="1"/>
  <c r="L237" i="1"/>
  <c r="L219" i="1"/>
  <c r="L27" i="1"/>
  <c r="S162" i="1"/>
  <c r="L162" i="1"/>
  <c r="L78" i="1"/>
  <c r="L108" i="1"/>
  <c r="L77" i="1"/>
  <c r="L30" i="1"/>
  <c r="L244" i="1"/>
  <c r="S199" i="1"/>
  <c r="L199" i="1"/>
  <c r="L57" i="1"/>
  <c r="L67" i="1"/>
  <c r="L17" i="1"/>
  <c r="T24" i="1"/>
  <c r="T224" i="1"/>
  <c r="T40" i="1"/>
  <c r="T41" i="1"/>
  <c r="T251" i="1"/>
  <c r="T214" i="1"/>
  <c r="T248" i="1"/>
  <c r="T46" i="1"/>
  <c r="T57" i="1"/>
  <c r="T34" i="1"/>
  <c r="T133" i="1"/>
  <c r="T23" i="1"/>
  <c r="T158" i="1"/>
  <c r="T35" i="1"/>
  <c r="T50" i="1"/>
  <c r="T155" i="1"/>
  <c r="S133" i="1"/>
  <c r="T157" i="1"/>
  <c r="T32" i="1"/>
  <c r="T56" i="1"/>
  <c r="T212" i="1"/>
  <c r="T47" i="1"/>
  <c r="T213" i="1"/>
  <c r="T43" i="1"/>
  <c r="T60" i="1"/>
  <c r="T151" i="1"/>
  <c r="T28" i="1"/>
  <c r="T30" i="1"/>
  <c r="S148" i="1"/>
  <c r="S34" i="1"/>
  <c r="T38" i="1"/>
  <c r="T39" i="1"/>
  <c r="T99" i="1"/>
  <c r="T51" i="1"/>
  <c r="T62" i="1"/>
  <c r="T150" i="1"/>
  <c r="T31" i="1"/>
  <c r="T108" i="1"/>
  <c r="S158" i="1"/>
  <c r="T42" i="1"/>
  <c r="T237" i="1"/>
  <c r="T37" i="1"/>
  <c r="T199" i="1"/>
  <c r="S247" i="1"/>
  <c r="T45" i="1"/>
  <c r="T219" i="1"/>
  <c r="S19" i="1" l="1"/>
  <c r="S224" i="1"/>
  <c r="S30" i="1"/>
  <c r="S188" i="1"/>
  <c r="S77" i="1"/>
  <c r="S237" i="1"/>
  <c r="S75" i="1"/>
  <c r="S26" i="1"/>
  <c r="S251" i="1"/>
  <c r="S29" i="1"/>
  <c r="S18" i="1"/>
  <c r="S41" i="1"/>
  <c r="S245" i="1"/>
  <c r="S214" i="1"/>
  <c r="S66" i="1"/>
  <c r="S73" i="1"/>
  <c r="S27" i="1"/>
  <c r="S197" i="1"/>
  <c r="S219" i="1"/>
  <c r="S154" i="1"/>
  <c r="S109" i="1"/>
  <c r="L43" i="1"/>
  <c r="L79" i="1"/>
  <c r="S52" i="1"/>
  <c r="L144" i="1"/>
  <c r="L11" i="1"/>
  <c r="L232" i="1"/>
  <c r="S28" i="1"/>
  <c r="L28" i="1"/>
  <c r="S233" i="1"/>
  <c r="L233" i="1"/>
  <c r="S183" i="1"/>
  <c r="S238" i="1"/>
  <c r="L238" i="1"/>
  <c r="L20" i="1"/>
  <c r="L42" i="1"/>
  <c r="L165" i="1"/>
  <c r="L175" i="1"/>
  <c r="S255" i="1"/>
  <c r="S108" i="1"/>
  <c r="S99" i="1"/>
  <c r="L62" i="1"/>
  <c r="L166" i="1"/>
  <c r="L187" i="1"/>
  <c r="L200" i="1"/>
  <c r="S223" i="1"/>
  <c r="L223" i="1"/>
  <c r="S212" i="1"/>
  <c r="S182" i="1"/>
  <c r="S252" i="1"/>
  <c r="L156" i="1"/>
  <c r="L189" i="1"/>
  <c r="S58" i="1"/>
  <c r="L39" i="1"/>
  <c r="L216" i="1"/>
  <c r="L31" i="1"/>
  <c r="L135" i="1"/>
  <c r="L37" i="1"/>
  <c r="S45" i="1"/>
  <c r="L45" i="1"/>
  <c r="L152" i="1"/>
  <c r="S33" i="1"/>
  <c r="L33" i="1"/>
  <c r="S246" i="1"/>
  <c r="L246" i="1"/>
  <c r="S17" i="1"/>
  <c r="L181" i="1"/>
  <c r="S127" i="1"/>
  <c r="L127" i="1"/>
  <c r="L153" i="1"/>
  <c r="S76" i="1"/>
  <c r="L76" i="1"/>
  <c r="S143" i="1"/>
  <c r="L143" i="1"/>
  <c r="L161" i="1"/>
  <c r="L177" i="1"/>
  <c r="S78" i="1"/>
  <c r="S57" i="1"/>
  <c r="S44" i="1"/>
  <c r="S244" i="1"/>
  <c r="L163" i="1"/>
  <c r="S243" i="1"/>
  <c r="S67" i="1"/>
  <c r="L201" i="1"/>
  <c r="L141" i="1"/>
  <c r="S185" i="1"/>
  <c r="L185" i="1"/>
  <c r="S98" i="1"/>
  <c r="L98" i="1"/>
  <c r="L100" i="1"/>
  <c r="L128" i="1"/>
  <c r="S68" i="1"/>
  <c r="L68" i="1"/>
  <c r="T52" i="1"/>
  <c r="T66" i="1"/>
  <c r="T200" i="1"/>
  <c r="T223" i="1"/>
  <c r="T26" i="1"/>
  <c r="T152" i="1"/>
  <c r="T33" i="1"/>
  <c r="T22" i="1"/>
  <c r="T245" i="1"/>
  <c r="T76" i="1"/>
  <c r="T163" i="1"/>
  <c r="T11" i="1"/>
  <c r="T143" i="1"/>
  <c r="T18" i="1"/>
  <c r="T65" i="1"/>
  <c r="T98" i="1"/>
  <c r="T44" i="1"/>
  <c r="T188" i="1"/>
  <c r="T109" i="1"/>
  <c r="S166" i="1"/>
  <c r="S42" i="1"/>
  <c r="T196" i="1"/>
  <c r="T113" i="1"/>
  <c r="T161" i="1"/>
  <c r="S165" i="1"/>
  <c r="T19" i="1"/>
  <c r="T137" i="1"/>
  <c r="T144" i="1"/>
  <c r="T185" i="1"/>
  <c r="T128" i="1"/>
  <c r="T156" i="1"/>
  <c r="T154" i="1"/>
  <c r="T189" i="1"/>
  <c r="S200" i="1"/>
  <c r="T162" i="1"/>
  <c r="T246" i="1"/>
  <c r="S11" i="1"/>
  <c r="T177" i="1"/>
  <c r="T17" i="1"/>
  <c r="T153" i="1"/>
  <c r="T127" i="1"/>
  <c r="T238" i="1"/>
  <c r="T201" i="1"/>
  <c r="S43" i="1"/>
  <c r="T75" i="1"/>
  <c r="T29" i="1"/>
  <c r="T141" i="1"/>
  <c r="T232" i="1"/>
  <c r="T58" i="1"/>
  <c r="T181" i="1"/>
  <c r="T148" i="1"/>
  <c r="T27" i="1"/>
  <c r="T234" i="1"/>
  <c r="T20" i="1"/>
  <c r="S152" i="1"/>
  <c r="T183" i="1"/>
  <c r="T78" i="1"/>
  <c r="T243" i="1"/>
  <c r="T79" i="1"/>
  <c r="T107" i="1"/>
  <c r="T247" i="1"/>
  <c r="T135" i="1"/>
  <c r="T197" i="1"/>
  <c r="T255" i="1"/>
  <c r="T233" i="1"/>
  <c r="S128" i="1"/>
  <c r="T67" i="1"/>
  <c r="T182" i="1"/>
  <c r="T166" i="1"/>
  <c r="T220" i="1"/>
  <c r="T244" i="1"/>
  <c r="T175" i="1"/>
  <c r="S201" i="1"/>
  <c r="T64" i="1"/>
  <c r="T252" i="1"/>
  <c r="T187" i="1"/>
  <c r="T100" i="1"/>
  <c r="S62" i="1" l="1"/>
  <c r="S156" i="1"/>
  <c r="S232" i="1"/>
  <c r="S37" i="1"/>
  <c r="S79" i="1"/>
  <c r="S153" i="1"/>
  <c r="S100" i="1"/>
  <c r="S141" i="1"/>
  <c r="S161" i="1"/>
  <c r="S175" i="1"/>
  <c r="S177" i="1"/>
  <c r="S163" i="1"/>
  <c r="S135" i="1"/>
  <c r="S189" i="1"/>
  <c r="S20" i="1"/>
  <c r="S31" i="1"/>
  <c r="S39" i="1"/>
  <c r="S144" i="1"/>
  <c r="S187" i="1"/>
  <c r="L21" i="1"/>
  <c r="L53" i="1"/>
  <c r="L36" i="1"/>
  <c r="L145" i="1"/>
  <c r="L186" i="1"/>
  <c r="S181" i="1"/>
  <c r="S216" i="1"/>
  <c r="T165" i="1"/>
  <c r="T54" i="1"/>
  <c r="T216" i="1"/>
  <c r="T21" i="1"/>
  <c r="T145" i="1"/>
  <c r="T36" i="1"/>
  <c r="T186" i="1"/>
  <c r="T77" i="1"/>
  <c r="S145" i="1" l="1"/>
  <c r="S21" i="1"/>
  <c r="S36" i="1"/>
  <c r="S186" i="1"/>
  <c r="S53" i="1"/>
  <c r="T68" i="1"/>
  <c r="T73" i="1"/>
  <c r="T5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jlangsdorf</author>
    <author>Pablo Elvira</author>
  </authors>
  <commentList>
    <comment ref="M79" authorId="0" shapeId="0" xr:uid="{F5FC6B55-B22E-4407-B672-6B39D6B4DDEF}">
      <text>
        <r>
          <rPr>
            <b/>
            <sz val="8"/>
            <color indexed="81"/>
            <rFont val="Tahoma"/>
            <family val="2"/>
          </rPr>
          <t>jlangsdorf:</t>
        </r>
        <r>
          <rPr>
            <sz val="8"/>
            <color indexed="81"/>
            <rFont val="Tahoma"/>
            <family val="2"/>
          </rPr>
          <t xml:space="preserve">
Detour Traffic from SR 19 closure for bridge work.</t>
        </r>
      </text>
    </comment>
    <comment ref="Z220" authorId="1" shapeId="0" xr:uid="{5592A1ED-1090-445F-B3C9-A1BD2D3C65D6}">
      <text>
        <r>
          <rPr>
            <b/>
            <sz val="9"/>
            <color indexed="81"/>
            <rFont val="Tahoma"/>
            <family val="2"/>
          </rPr>
          <t>CONSTRUCTION</t>
        </r>
      </text>
    </comment>
    <comment ref="AA220" authorId="1" shapeId="0" xr:uid="{F30307E9-A202-420B-BDBF-719637CB3971}">
      <text>
        <r>
          <rPr>
            <b/>
            <sz val="9"/>
            <color indexed="81"/>
            <rFont val="Tahoma"/>
            <family val="2"/>
          </rPr>
          <t>CONSTRUCTION</t>
        </r>
      </text>
    </comment>
    <comment ref="AG220" authorId="1" shapeId="0" xr:uid="{16649C30-62B5-4BBE-A350-44CAE5BD63A9}">
      <text>
        <r>
          <rPr>
            <b/>
            <sz val="9"/>
            <color indexed="81"/>
            <rFont val="Tahoma"/>
            <family val="2"/>
          </rPr>
          <t>CONSTRUCTION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<sst xmlns="http://schemas.openxmlformats.org/spreadsheetml/2006/main" count="10135" uniqueCount="1058">
  <si>
    <t>Existing Year</t>
  </si>
  <si>
    <t>Exiting</t>
  </si>
  <si>
    <t>Improved</t>
  </si>
  <si>
    <t>Daily/2way/Directional per Agency</t>
  </si>
  <si>
    <t>Seg</t>
  </si>
  <si>
    <t>Segment Information</t>
  </si>
  <si>
    <t>Exist</t>
  </si>
  <si>
    <t>Imp</t>
  </si>
  <si>
    <t>LOS</t>
  </si>
  <si>
    <t>Functional</t>
  </si>
  <si>
    <t>Facility</t>
  </si>
  <si>
    <t>Context</t>
  </si>
  <si>
    <t>Daily</t>
  </si>
  <si>
    <t>2-Way</t>
  </si>
  <si>
    <t>Dir</t>
  </si>
  <si>
    <t>Peak</t>
  </si>
  <si>
    <t>AM 2-Way</t>
  </si>
  <si>
    <t>PM 2-Way</t>
  </si>
  <si>
    <t>AM Directional</t>
  </si>
  <si>
    <t>PM Directional</t>
  </si>
  <si>
    <t>GR</t>
  </si>
  <si>
    <t>Adjusted Service Volumes</t>
  </si>
  <si>
    <t>ID</t>
  </si>
  <si>
    <t>Roadway</t>
  </si>
  <si>
    <t>From</t>
  </si>
  <si>
    <t>To</t>
  </si>
  <si>
    <t>Lns</t>
  </si>
  <si>
    <t>Std</t>
  </si>
  <si>
    <t>Class</t>
  </si>
  <si>
    <t>Type</t>
  </si>
  <si>
    <t>Classification</t>
  </si>
  <si>
    <t>Cap</t>
  </si>
  <si>
    <t>Volume</t>
  </si>
  <si>
    <t>V/C</t>
  </si>
  <si>
    <t>Vol</t>
  </si>
  <si>
    <t>NB/EB</t>
  </si>
  <si>
    <t>SB/WB</t>
  </si>
  <si>
    <t>B</t>
  </si>
  <si>
    <t>C</t>
  </si>
  <si>
    <t>D</t>
  </si>
  <si>
    <t>E</t>
  </si>
  <si>
    <t>Traffic &amp; Mobility Consultants' Summary of Lake County Roadway Paremeters</t>
  </si>
  <si>
    <t>Service Voumes Derived from MQ/LOS</t>
  </si>
  <si>
    <t>Existing</t>
  </si>
  <si>
    <t>Proposed</t>
  </si>
  <si>
    <t>2025 Existing Conditions</t>
  </si>
  <si>
    <t>5-Year</t>
  </si>
  <si>
    <t>Count</t>
  </si>
  <si>
    <t>State/</t>
  </si>
  <si>
    <t>CMS</t>
  </si>
  <si>
    <t>Post</t>
  </si>
  <si>
    <t>Peak Hr</t>
  </si>
  <si>
    <t>PM Peak</t>
  </si>
  <si>
    <t xml:space="preserve">Annual </t>
  </si>
  <si>
    <t>Daily Service Volumes</t>
  </si>
  <si>
    <t>Peak Service Volumes</t>
  </si>
  <si>
    <t>Station#</t>
  </si>
  <si>
    <t>County</t>
  </si>
  <si>
    <t>Seg ID</t>
  </si>
  <si>
    <t>AT</t>
  </si>
  <si>
    <t>FT</t>
  </si>
  <si>
    <t>Speed</t>
  </si>
  <si>
    <t>Grp</t>
  </si>
  <si>
    <t>Avg GR</t>
  </si>
  <si>
    <t>LOS Code</t>
  </si>
  <si>
    <t>415A</t>
  </si>
  <si>
    <t>Resources:</t>
  </si>
  <si>
    <t>2023 Lake County Congestion Management Plan (CMP) - Referenced for roadway segment descriptions based on CMP Count ID's</t>
  </si>
  <si>
    <t>2025 Lake County - Speed Class LOS - Source of roadway parameters including daily service volumes</t>
  </si>
  <si>
    <t>2025 Lake County Annual Counts - Source of daily and PM peak hour volumes</t>
  </si>
  <si>
    <t xml:space="preserve">FDOT Multimodal Quality / Level of Service Handbook, January 2023 - Referenced to derive peak hour peak direction service volumes </t>
  </si>
  <si>
    <t>MAP STA #</t>
  </si>
  <si>
    <t>ROAD NAME</t>
  </si>
  <si>
    <t>LOCATION</t>
  </si>
  <si>
    <t>Map Sheet</t>
  </si>
  <si>
    <t>SEC</t>
  </si>
  <si>
    <t>TWP</t>
  </si>
  <si>
    <t>RNG</t>
  </si>
  <si>
    <t xml:space="preserve"> ANNUAL ADJUSTED  DAILY TRAFFIC (AADT)</t>
  </si>
  <si>
    <t>ANNUAL ADJUSTED  DAILY TRAFFIC (AADT)</t>
  </si>
  <si>
    <t xml:space="preserve">5-YEAR ANNUAL AVERAGE  GROWTH  RATE PERCENT </t>
  </si>
  <si>
    <t>ADJUSTED PEAK HR VOLUME 2025</t>
  </si>
  <si>
    <t>BEGIN PEAK HOUR 2025</t>
  </si>
  <si>
    <t>ADJUSTED 2025 PM PEAK HOUR VOLUME 
(3-7 PM reported as 15:00-18:45)</t>
  </si>
  <si>
    <t>Total</t>
  </si>
  <si>
    <t>Pk Dir</t>
  </si>
  <si>
    <t>Time</t>
  </si>
  <si>
    <t>A</t>
  </si>
  <si>
    <t>N/A</t>
  </si>
  <si>
    <t>C-1</t>
  </si>
  <si>
    <t>-</t>
  </si>
  <si>
    <t>Red text denotes the count was not performed in that year and the previous year data was input.</t>
  </si>
  <si>
    <t xml:space="preserve">   ***** - Data not available for that year</t>
  </si>
  <si>
    <t xml:space="preserve"> N/A = not availablle due to lack of previous years data</t>
  </si>
  <si>
    <t xml:space="preserve">   U/C Denotes station under construction during data collection period.</t>
  </si>
  <si>
    <t xml:space="preserve">  5 -Year Annual Average Percentage Growth Rate is computed as follows:</t>
  </si>
  <si>
    <t xml:space="preserve">           "5-Year Annual Average Percentage Growth Rate  = (1+( 2025 AADT - 2020 AADT)/(2020 AADT))^(1/(2025-2020))-1"</t>
  </si>
  <si>
    <r>
      <rPr>
        <b/>
        <sz val="9"/>
        <color rgb="FFFFFFFF"/>
        <rFont val="Arial"/>
        <family val="2"/>
      </rPr>
      <t>SEGMENT ID</t>
    </r>
  </si>
  <si>
    <r>
      <rPr>
        <b/>
        <sz val="9"/>
        <color rgb="FFFFFFFF"/>
        <rFont val="Arial"/>
        <family val="2"/>
      </rPr>
      <t>COUNTY STATION</t>
    </r>
  </si>
  <si>
    <r>
      <rPr>
        <b/>
        <sz val="9"/>
        <color rgb="FFFFFFFF"/>
        <rFont val="Arial"/>
        <family val="2"/>
      </rPr>
      <t>FDOT STATION</t>
    </r>
  </si>
  <si>
    <r>
      <rPr>
        <b/>
        <sz val="9"/>
        <color rgb="FFFFFFFF"/>
        <rFont val="Arial"/>
        <family val="2"/>
      </rPr>
      <t>DATA SOURCE</t>
    </r>
  </si>
  <si>
    <r>
      <rPr>
        <b/>
        <sz val="9"/>
        <color rgb="FFFFFFFF"/>
        <rFont val="Arial"/>
        <family val="2"/>
      </rPr>
      <t>SPEED LIMIT</t>
    </r>
  </si>
  <si>
    <r>
      <rPr>
        <b/>
        <sz val="9"/>
        <color rgb="FFFFFFFF"/>
        <rFont val="Arial"/>
        <family val="2"/>
      </rPr>
      <t>SEGMENT LENGTH (MI)</t>
    </r>
  </si>
  <si>
    <t>RD NAME</t>
  </si>
  <si>
    <r>
      <rPr>
        <b/>
        <sz val="9"/>
        <color rgb="FFFFFFFF"/>
        <rFont val="Arial"/>
        <family val="2"/>
      </rPr>
      <t>FROM</t>
    </r>
  </si>
  <si>
    <r>
      <rPr>
        <b/>
        <sz val="9"/>
        <color rgb="FFFFFFFF"/>
        <rFont val="Arial"/>
        <family val="2"/>
      </rPr>
      <t>TO</t>
    </r>
  </si>
  <si>
    <r>
      <rPr>
        <b/>
        <sz val="9"/>
        <color rgb="FFFFFFFF"/>
        <rFont val="Arial"/>
        <family val="2"/>
      </rPr>
      <t>LANES (2023)</t>
    </r>
  </si>
  <si>
    <r>
      <rPr>
        <b/>
        <sz val="9"/>
        <color rgb="FFFFFFFF"/>
        <rFont val="Arial"/>
        <family val="2"/>
      </rPr>
      <t>LANES (2028)</t>
    </r>
  </si>
  <si>
    <r>
      <rPr>
        <b/>
        <sz val="9"/>
        <color rgb="FFFFFFFF"/>
        <rFont val="Arial"/>
        <family val="2"/>
      </rPr>
      <t>URBAN / RURAL</t>
    </r>
  </si>
  <si>
    <r>
      <rPr>
        <b/>
        <sz val="9"/>
        <color rgb="FFFFFFFF"/>
        <rFont val="Arial"/>
        <family val="2"/>
      </rPr>
      <t>DIVIDED / UNDIVIDED</t>
    </r>
  </si>
  <si>
    <t>CONTEXT CLASSIFICATION</t>
  </si>
  <si>
    <r>
      <rPr>
        <b/>
        <sz val="9"/>
        <color rgb="FFFFFFFF"/>
        <rFont val="Arial"/>
        <family val="2"/>
      </rPr>
      <t>MAINTAINING AGENCY</t>
    </r>
  </si>
  <si>
    <r>
      <rPr>
        <b/>
        <sz val="9"/>
        <color rgb="FFFFFFFF"/>
        <rFont val="Arial"/>
        <family val="2"/>
      </rPr>
      <t>JURISDICTION</t>
    </r>
  </si>
  <si>
    <r>
      <rPr>
        <b/>
        <sz val="9"/>
        <color rgb="FFFFFFFF"/>
        <rFont val="Arial"/>
        <family val="2"/>
      </rPr>
      <t>ADOPTED LOS STANDARD</t>
    </r>
  </si>
  <si>
    <r>
      <rPr>
        <b/>
        <sz val="9"/>
        <color rgb="FFFFFFFF"/>
        <rFont val="Arial"/>
        <family val="2"/>
      </rPr>
      <t>DAILY SERVICE VOLUME</t>
    </r>
  </si>
  <si>
    <r>
      <rPr>
        <b/>
        <sz val="9"/>
        <color rgb="FFFFFFFF"/>
        <rFont val="Arial"/>
        <family val="2"/>
      </rPr>
      <t>2023 AADT</t>
    </r>
  </si>
  <si>
    <r>
      <rPr>
        <b/>
        <sz val="9"/>
        <color rgb="FFFFFFFF"/>
        <rFont val="Arial"/>
        <family val="2"/>
      </rPr>
      <t>2023 DAILY
V/C</t>
    </r>
  </si>
  <si>
    <r>
      <rPr>
        <b/>
        <sz val="9"/>
        <color rgb="FFFFFFFF"/>
        <rFont val="Arial"/>
        <family val="2"/>
      </rPr>
      <t>2023 DAILY LOS</t>
    </r>
  </si>
  <si>
    <r>
      <rPr>
        <b/>
        <sz val="9"/>
        <color rgb="FFFFFFFF"/>
        <rFont val="Arial"/>
        <family val="2"/>
      </rPr>
      <t>PEAK HOUR DIRECTIONAL SERVICE VOLUME</t>
    </r>
  </si>
  <si>
    <r>
      <rPr>
        <b/>
        <sz val="9"/>
        <color rgb="FFFFFFFF"/>
        <rFont val="Arial"/>
        <family val="2"/>
      </rPr>
      <t>2023 PEAK HOUR NB/EB VOLUME</t>
    </r>
  </si>
  <si>
    <r>
      <rPr>
        <b/>
        <sz val="9"/>
        <color rgb="FFFFFFFF"/>
        <rFont val="Arial"/>
        <family val="2"/>
      </rPr>
      <t>2023 PEAK HOUR SB/WB VOLUME</t>
    </r>
  </si>
  <si>
    <r>
      <rPr>
        <b/>
        <sz val="9"/>
        <color rgb="FFFFFFFF"/>
        <rFont val="Arial"/>
        <family val="2"/>
      </rPr>
      <t>2023 PEAK HOUR V/C</t>
    </r>
  </si>
  <si>
    <r>
      <rPr>
        <b/>
        <sz val="9"/>
        <color rgb="FFFFFFFF"/>
        <rFont val="Arial"/>
        <family val="2"/>
      </rPr>
      <t>2023 PEAK HOUR LOS</t>
    </r>
  </si>
  <si>
    <r>
      <rPr>
        <b/>
        <sz val="9"/>
        <color rgb="FFFFFFFF"/>
        <rFont val="Arial"/>
        <family val="2"/>
      </rPr>
      <t>GROWTH RATE</t>
    </r>
  </si>
  <si>
    <r>
      <rPr>
        <b/>
        <sz val="9"/>
        <color rgb="FFFFFFFF"/>
        <rFont val="Arial"/>
        <family val="2"/>
      </rPr>
      <t>DAILY SERVICE VOLUME (2028)</t>
    </r>
  </si>
  <si>
    <r>
      <rPr>
        <b/>
        <sz val="9"/>
        <color rgb="FFFFFFFF"/>
        <rFont val="Arial"/>
        <family val="2"/>
      </rPr>
      <t>2028 AADT</t>
    </r>
  </si>
  <si>
    <r>
      <rPr>
        <b/>
        <sz val="9"/>
        <color rgb="FFFFFFFF"/>
        <rFont val="Arial"/>
        <family val="2"/>
      </rPr>
      <t>2028 DAILY
V/C</t>
    </r>
  </si>
  <si>
    <r>
      <rPr>
        <b/>
        <sz val="9"/>
        <color rgb="FFFFFFFF"/>
        <rFont val="Arial"/>
        <family val="2"/>
      </rPr>
      <t>2028 DAILY LOS</t>
    </r>
  </si>
  <si>
    <r>
      <rPr>
        <b/>
        <sz val="9"/>
        <color rgb="FFFFFFFF"/>
        <rFont val="Arial"/>
        <family val="2"/>
      </rPr>
      <t>PEAK HOUR DIRECTIONAL SERVICE VOLUME (2028)</t>
    </r>
  </si>
  <si>
    <r>
      <rPr>
        <b/>
        <sz val="9"/>
        <color rgb="FFFFFFFF"/>
        <rFont val="Arial"/>
        <family val="2"/>
      </rPr>
      <t>2028 PEAK HOUR NB/EB VOLUME</t>
    </r>
  </si>
  <si>
    <r>
      <rPr>
        <b/>
        <sz val="9"/>
        <color rgb="FFFFFFFF"/>
        <rFont val="Arial"/>
        <family val="2"/>
      </rPr>
      <t>2028 PEAK HOUR SB/WB VOLUME</t>
    </r>
  </si>
  <si>
    <r>
      <rPr>
        <b/>
        <sz val="9"/>
        <color rgb="FFFFFFFF"/>
        <rFont val="Arial"/>
        <family val="2"/>
      </rPr>
      <t>2028 PEAK HOUR V/C</t>
    </r>
  </si>
  <si>
    <r>
      <rPr>
        <b/>
        <sz val="9"/>
        <color rgb="FFFFFFFF"/>
        <rFont val="Arial"/>
        <family val="2"/>
      </rPr>
      <t>2028 PEAK HOUR LOS</t>
    </r>
  </si>
  <si>
    <t>ABRAMS RD</t>
  </si>
  <si>
    <t>SR 44</t>
  </si>
  <si>
    <t>WAYCROSS AVE</t>
  </si>
  <si>
    <t>URBAN</t>
  </si>
  <si>
    <t>UNDIVIDED</t>
  </si>
  <si>
    <t>C3R</t>
  </si>
  <si>
    <t>COUNTY</t>
  </si>
  <si>
    <t>CITY OF EUSTIS</t>
  </si>
  <si>
    <t>ANDERSON HILL RD</t>
  </si>
  <si>
    <t>LAKE SHORE DR</t>
  </si>
  <si>
    <t>US 27</t>
  </si>
  <si>
    <t>UNINCORPORATED LAKE COUNTY</t>
  </si>
  <si>
    <t>ARDICE AVE</t>
  </si>
  <si>
    <t>KURT ST</t>
  </si>
  <si>
    <t>SR 19</t>
  </si>
  <si>
    <t>DIVIDED</t>
  </si>
  <si>
    <t>C3C</t>
  </si>
  <si>
    <t>ARLINGTON AVE</t>
  </si>
  <si>
    <t>W LADY LAKE BLVD</t>
  </si>
  <si>
    <t>SOUTH TERMINI</t>
  </si>
  <si>
    <t>TOWN OF LADY LAKE</t>
  </si>
  <si>
    <t>AUSTIN MERRITT RD</t>
  </si>
  <si>
    <t>YOUTH CAMP RD</t>
  </si>
  <si>
    <t>CR 33</t>
  </si>
  <si>
    <t>RURAL</t>
  </si>
  <si>
    <t>C2</t>
  </si>
  <si>
    <t>BATES AVE</t>
  </si>
  <si>
    <t>N CENTER ST</t>
  </si>
  <si>
    <t>CR 44 / DELAND RD</t>
  </si>
  <si>
    <t>ESTES RD</t>
  </si>
  <si>
    <t>BAY RD</t>
  </si>
  <si>
    <t>BAY RD / CR 19A</t>
  </si>
  <si>
    <t>OLD US 441/ CR 500A</t>
  </si>
  <si>
    <t>CR 452/ LAKESHORE DR</t>
  </si>
  <si>
    <t>BLACKSTILL LAKE RD</t>
  </si>
  <si>
    <t>FOSGATE RD</t>
  </si>
  <si>
    <t>CR 50</t>
  </si>
  <si>
    <t>CITY OF CLERMONT</t>
  </si>
  <si>
    <t>BRIDGES RD</t>
  </si>
  <si>
    <t>SR 33</t>
  </si>
  <si>
    <t>BRITT RD</t>
  </si>
  <si>
    <t>HORSE RANCH RD</t>
  </si>
  <si>
    <t>CITY OF MOUNT DORA</t>
  </si>
  <si>
    <t>ADJACENT</t>
  </si>
  <si>
    <t>WOLF BRANCH RD</t>
  </si>
  <si>
    <t>CR 19A (DORA AVE)</t>
  </si>
  <si>
    <t>LAKE DORA DR</t>
  </si>
  <si>
    <t>CR 500A/ OLD 441</t>
  </si>
  <si>
    <t>CITY OF TAVARES</t>
  </si>
  <si>
    <t>DAVID WALKER RD</t>
  </si>
  <si>
    <t>US 441</t>
  </si>
  <si>
    <t>CR 19A</t>
  </si>
  <si>
    <t>CR 452</t>
  </si>
  <si>
    <t>CR 44</t>
  </si>
  <si>
    <t>EUSTIS/MOUNT DORA</t>
  </si>
  <si>
    <t>CR 44C/ CR 500A</t>
  </si>
  <si>
    <t>CR 25</t>
  </si>
  <si>
    <t>MARION COUNTY LINE</t>
  </si>
  <si>
    <t>GRIFFIN AVE</t>
  </si>
  <si>
    <t>US 27 / US 441</t>
  </si>
  <si>
    <t>CR 25A</t>
  </si>
  <si>
    <t>US 27/US 441</t>
  </si>
  <si>
    <t>CR 466A</t>
  </si>
  <si>
    <t>FRUITLAND PARK</t>
  </si>
  <si>
    <t>US 27 (NORTH)</t>
  </si>
  <si>
    <t>US 27 (SOUTH)</t>
  </si>
  <si>
    <t>CITY OF LEESBURG</t>
  </si>
  <si>
    <t>SR 33 / CR 33</t>
  </si>
  <si>
    <t>CR 48 /CR 470</t>
  </si>
  <si>
    <t>STATE</t>
  </si>
  <si>
    <t>SR 33 / SR 48 / CR 33 / CR 48</t>
  </si>
  <si>
    <t>CR 48</t>
  </si>
  <si>
    <t>PEBBLE ROCK RD</t>
  </si>
  <si>
    <t>SR 50</t>
  </si>
  <si>
    <t>CITY OF MASCOTTE</t>
  </si>
  <si>
    <t>CR 42</t>
  </si>
  <si>
    <t>CR 450</t>
  </si>
  <si>
    <t>CR 439</t>
  </si>
  <si>
    <t>CENTRAL AVE</t>
  </si>
  <si>
    <t>PALMETTO ST</t>
  </si>
  <si>
    <t>LAKE MACK DR</t>
  </si>
  <si>
    <t>CR 435</t>
  </si>
  <si>
    <t>SR 46</t>
  </si>
  <si>
    <t>DUBSDREAD DR</t>
  </si>
  <si>
    <t>ORANGE COUNTY LINE</t>
  </si>
  <si>
    <t>CR 437</t>
  </si>
  <si>
    <t>CR 44A</t>
  </si>
  <si>
    <t>SILVER LAKE RD</t>
  </si>
  <si>
    <t>CR 473</t>
  </si>
  <si>
    <t>APIARY RD</t>
  </si>
  <si>
    <t>HICKS DITCH RD</t>
  </si>
  <si>
    <t>ORANGE AVE</t>
  </si>
  <si>
    <t>CR 44 LEG A</t>
  </si>
  <si>
    <t>CR 445</t>
  </si>
  <si>
    <t>NF 552</t>
  </si>
  <si>
    <t>C1</t>
  </si>
  <si>
    <t>CR 445A</t>
  </si>
  <si>
    <t>SR 40</t>
  </si>
  <si>
    <t>CR 448</t>
  </si>
  <si>
    <t>CR 561</t>
  </si>
  <si>
    <t>LAKE INDUSTRIAL BLVD</t>
  </si>
  <si>
    <t>CR 448A</t>
  </si>
  <si>
    <t>CR 449 (SILVER LAKE)</t>
  </si>
  <si>
    <t>MORNINGSIDE DR</t>
  </si>
  <si>
    <t>CR 44A (LAKESIDE AVE/ ROSE ST</t>
  </si>
  <si>
    <t>SKYLINE DR</t>
  </si>
  <si>
    <t>CITY OF UMATILLA</t>
  </si>
  <si>
    <t>CR 450A/ CR44A</t>
  </si>
  <si>
    <t>CR 450A</t>
  </si>
  <si>
    <t>CR 44A (GRIFFIN RD)</t>
  </si>
  <si>
    <t>THOMAS RD</t>
  </si>
  <si>
    <t>CR 44C (EUDORA RD)</t>
  </si>
  <si>
    <t>CR 500A</t>
  </si>
  <si>
    <t>CR 44C (GRIFFIN RD)</t>
  </si>
  <si>
    <t>CR 468</t>
  </si>
  <si>
    <t>BABB RD</t>
  </si>
  <si>
    <t>E UMATILLA BLVD/ W 7TH ST</t>
  </si>
  <si>
    <t>CR 44A NORTH</t>
  </si>
  <si>
    <t>FELKINS RD</t>
  </si>
  <si>
    <t>SANDY LANE</t>
  </si>
  <si>
    <t>LAKE LANDING BLVD</t>
  </si>
  <si>
    <t>CR 452 (EUSTIS)</t>
  </si>
  <si>
    <t>CR 44 / CR 452</t>
  </si>
  <si>
    <t>ST CLAIR ABRAMS AVE</t>
  </si>
  <si>
    <t>CR 452 / EAST MAIN ST</t>
  </si>
  <si>
    <t>C4</t>
  </si>
  <si>
    <t>CR 452 (E MAIN ST)</t>
  </si>
  <si>
    <t>DORA AVE</t>
  </si>
  <si>
    <t>CR 452 (LAKE DORA DR)</t>
  </si>
  <si>
    <t>LAKE AVE</t>
  </si>
  <si>
    <t>CR 452 (LAKESHORE DR)</t>
  </si>
  <si>
    <t>OLD US 441 / CR 500A</t>
  </si>
  <si>
    <t>11TH AVE</t>
  </si>
  <si>
    <t>CR 455</t>
  </si>
  <si>
    <t>CR 561A</t>
  </si>
  <si>
    <t>RIDGEWOOD AVE</t>
  </si>
  <si>
    <t>TOWN OF MONTVERDE</t>
  </si>
  <si>
    <t>CR 455/ CR 50</t>
  </si>
  <si>
    <t>CR 455 / CR 50</t>
  </si>
  <si>
    <t>CR 46 (SANFORD RD)</t>
  </si>
  <si>
    <t>HIGHLAND ST</t>
  </si>
  <si>
    <t>CR 460 (MARTIN LUTHER KING BLVD</t>
  </si>
  <si>
    <t>CR 466</t>
  </si>
  <si>
    <t>SUMTER COUNTY LINE RD</t>
  </si>
  <si>
    <t>ROLLING ACRES RD</t>
  </si>
  <si>
    <t>CR 466 / LAKE GRIFFIN RD</t>
  </si>
  <si>
    <t>US 27/ US 441</t>
  </si>
  <si>
    <t>GRAYS AIRPORT RD</t>
  </si>
  <si>
    <t>MARION COUNTY RD</t>
  </si>
  <si>
    <t>SUMTER COUNTY LINE</t>
  </si>
  <si>
    <t>TIMBERTOP LN</t>
  </si>
  <si>
    <t>CR 468 / ROSE AVE</t>
  </si>
  <si>
    <t>F</t>
  </si>
  <si>
    <t>CR 466A (PICCIOLA RD)</t>
  </si>
  <si>
    <t>CR 466B</t>
  </si>
  <si>
    <t>COUNTY RD TERMINI</t>
  </si>
  <si>
    <t>EAGLE NEST RD</t>
  </si>
  <si>
    <t>PINE RIDGE DAIRY RD</t>
  </si>
  <si>
    <t>GRIFFIN RD</t>
  </si>
  <si>
    <t>CR 46A REALIGNMENT</t>
  </si>
  <si>
    <t>CR 470</t>
  </si>
  <si>
    <t>FLORIDA TURNPIKE</t>
  </si>
  <si>
    <t>BAY AVE</t>
  </si>
  <si>
    <t>FOUNTAIN LAKE BLVD</t>
  </si>
  <si>
    <t>CR 474</t>
  </si>
  <si>
    <t>GREEN SWAMP RD</t>
  </si>
  <si>
    <t>CR 478</t>
  </si>
  <si>
    <t>JAMARLY RD</t>
  </si>
  <si>
    <t>CITY OF GROVELAND</t>
  </si>
  <si>
    <t>CLEARWATER LAKE RD</t>
  </si>
  <si>
    <t>HAYWOOD WORM FARM RD</t>
  </si>
  <si>
    <t>LIME AVE</t>
  </si>
  <si>
    <t>HOWEY-IN-THE-HILLS</t>
  </si>
  <si>
    <t>RANCH RD</t>
  </si>
  <si>
    <t>C2T</t>
  </si>
  <si>
    <t>TOWN OF ASTATULA</t>
  </si>
  <si>
    <t>CR 50 (SUNSET AVE)</t>
  </si>
  <si>
    <t>N HANCOCK RD</t>
  </si>
  <si>
    <t>CITY OF MINNEOLA</t>
  </si>
  <si>
    <t>CR 500A/OLD 441/ALFRED ST</t>
  </si>
  <si>
    <t>CR 500A/OLD 441</t>
  </si>
  <si>
    <t>CR 44C / EUDORA AVE</t>
  </si>
  <si>
    <t>CR 44C / EUDORA DR</t>
  </si>
  <si>
    <t>LAKESHORE DR</t>
  </si>
  <si>
    <t>5TH AVE</t>
  </si>
  <si>
    <t>CR 500A/ 5TH AVE</t>
  </si>
  <si>
    <t>OLD 441</t>
  </si>
  <si>
    <t>N HIGHLAND ST</t>
  </si>
  <si>
    <t>CR 500A (HIGHLAND ST)</t>
  </si>
  <si>
    <t>ASTATULA/TAVARES</t>
  </si>
  <si>
    <t>SOUTH ASTATULA CITY LIMIT</t>
  </si>
  <si>
    <t>HOWEY CROSS RD</t>
  </si>
  <si>
    <t>TURNPIKE RD / CR 561A</t>
  </si>
  <si>
    <t>CR 561 / CR 561A</t>
  </si>
  <si>
    <t>EAST AVE/LAKE MINNEOLA DR/MAIN AVE</t>
  </si>
  <si>
    <t>EAST AVE</t>
  </si>
  <si>
    <t>CLERMONT/MINNEOLA</t>
  </si>
  <si>
    <t>8TH ST/OSCEOLA ST/4TH ST/CARROL ST/3R</t>
  </si>
  <si>
    <t>W MINNEOLA AVE</t>
  </si>
  <si>
    <t>State</t>
  </si>
  <si>
    <t>CR 561 (W MINNEOLA AVE)</t>
  </si>
  <si>
    <t>8TH ST</t>
  </si>
  <si>
    <t>LOG HOUSE RD</t>
  </si>
  <si>
    <t>FLORIDA BOYS RANCH RD</t>
  </si>
  <si>
    <t>TURNPIKE RD / CR 561</t>
  </si>
  <si>
    <t>SCRUB JAY LN</t>
  </si>
  <si>
    <t>CR 565A</t>
  </si>
  <si>
    <t>JALARMY RD</t>
  </si>
  <si>
    <t>CR 561 (LAKE MINNEOLA SHORES)</t>
  </si>
  <si>
    <t>CR 565</t>
  </si>
  <si>
    <t>KJELLSTROM LANE</t>
  </si>
  <si>
    <t>GROVELAND/MASCOTTE</t>
  </si>
  <si>
    <t>CR 565 (VILLA CITY RD)</t>
  </si>
  <si>
    <t>SLOANS RIDGE</t>
  </si>
  <si>
    <t>LAKE ERIE RD</t>
  </si>
  <si>
    <t>CLERMONT/GROVELAND</t>
  </si>
  <si>
    <t>CR 565B</t>
  </si>
  <si>
    <t>CANAL ST</t>
  </si>
  <si>
    <t>MAIN ST</t>
  </si>
  <si>
    <t>CITRUS TOWER BLVD</t>
  </si>
  <si>
    <t>OAKLEY SEAVER DR</t>
  </si>
  <si>
    <t>HOOKS ST</t>
  </si>
  <si>
    <t>JOHNS LAKE RD</t>
  </si>
  <si>
    <t>DAVID WALKER DR</t>
  </si>
  <si>
    <t>MOUNT HOMER RD</t>
  </si>
  <si>
    <t>FLINKS AVE/KURT AVE</t>
  </si>
  <si>
    <t>DEAD RIVER RD</t>
  </si>
  <si>
    <t>WEST TERMINI</t>
  </si>
  <si>
    <t>DONNELLY ST</t>
  </si>
  <si>
    <t>CITY OF MT. DORA</t>
  </si>
  <si>
    <t>DUDA RD</t>
  </si>
  <si>
    <t>EAGLES NEST RD</t>
  </si>
  <si>
    <t>EAST CROOKED LAKE RD</t>
  </si>
  <si>
    <t>LAKEVIEW DR</t>
  </si>
  <si>
    <t>BRDVIEW AVE</t>
  </si>
  <si>
    <t>EMERALDA AVE</t>
  </si>
  <si>
    <t>EMERALDA ISLAND RD</t>
  </si>
  <si>
    <t>EMPIRE CHURCH RD</t>
  </si>
  <si>
    <t>ANDERSON RD</t>
  </si>
  <si>
    <t>LAKE LINCOLN LANE</t>
  </si>
  <si>
    <t>EUDORA RD</t>
  </si>
  <si>
    <t>OLD MT DORA RD</t>
  </si>
  <si>
    <t>EXCALLIBUR RD</t>
  </si>
  <si>
    <t>FISH CAMP RD</t>
  </si>
  <si>
    <t>GRASSY LAKE RD/FOSGATE RD</t>
  </si>
  <si>
    <t>CR 50 (WASHINGTON ST)</t>
  </si>
  <si>
    <t>HANCOCK RD</t>
  </si>
  <si>
    <t>GOLFLINKS AVE</t>
  </si>
  <si>
    <t>SR 19 / BAY ST</t>
  </si>
  <si>
    <t>MARY ST</t>
  </si>
  <si>
    <t>GOOSE PRAIRIE RD</t>
  </si>
  <si>
    <t>GRAND HIGHWAY</t>
  </si>
  <si>
    <t>S. GRAND HIGHWAY</t>
  </si>
  <si>
    <t>CITRUS GROVE RD</t>
  </si>
  <si>
    <t>GRASSY LAKE RD</t>
  </si>
  <si>
    <t>GRIFFIN VIEW DR</t>
  </si>
  <si>
    <t>S GRAYS AIRPORT RD</t>
  </si>
  <si>
    <t>US 27 / US 412</t>
  </si>
  <si>
    <t>US 27 / US 411</t>
  </si>
  <si>
    <t>UNCLE DONALDS LANE</t>
  </si>
  <si>
    <t>LEE ST</t>
  </si>
  <si>
    <t>SULEN RD</t>
  </si>
  <si>
    <t>GROVE ST</t>
  </si>
  <si>
    <t>SR 19 (BADGER AVE)</t>
  </si>
  <si>
    <t>LAKEVIEW AVE</t>
  </si>
  <si>
    <t>HAMMOCK RIDGE</t>
  </si>
  <si>
    <t>N. HANCOCK RD</t>
  </si>
  <si>
    <t>SR 91 (FLORIDA TURNPIKE)</t>
  </si>
  <si>
    <t>OLD HWY 50 (W)</t>
  </si>
  <si>
    <t>OLD HWY 50 (E)</t>
  </si>
  <si>
    <t>N RIDGE BLVD</t>
  </si>
  <si>
    <t>S. HANCOCK RD</t>
  </si>
  <si>
    <t>HARTWOOD MARSH RD</t>
  </si>
  <si>
    <t>AVG (146,150)</t>
  </si>
  <si>
    <t>AVERAGE</t>
  </si>
  <si>
    <t>N. 90 DEGREE BEND</t>
  </si>
  <si>
    <t>HASELTON ST</t>
  </si>
  <si>
    <t>LIMIT AVE</t>
  </si>
  <si>
    <t>HUFFSTETLER DR</t>
  </si>
  <si>
    <t>W LAKEVIEW AVE</t>
  </si>
  <si>
    <t>MT HOMER RD / W ARDICE AVE</t>
  </si>
  <si>
    <t>US 27/US441</t>
  </si>
  <si>
    <t>E LADY LAKE BLVD</t>
  </si>
  <si>
    <t>BERCHFIELD RD</t>
  </si>
  <si>
    <t>FAIRVIEW AVE</t>
  </si>
  <si>
    <t>OLD 441/ CR 500A</t>
  </si>
  <si>
    <r>
      <rPr>
        <sz val="9"/>
        <color rgb="FF9B0005"/>
        <rFont val="Arial"/>
        <family val="2"/>
      </rPr>
      <t>NO COUNT</t>
    </r>
  </si>
  <si>
    <t>LAKE DR</t>
  </si>
  <si>
    <t>COUNTRY RD</t>
  </si>
  <si>
    <t>LAKE ELLA RD</t>
  </si>
  <si>
    <t>MICRO RACETRACK RD</t>
  </si>
  <si>
    <t>LAKE EUSTIS DR</t>
  </si>
  <si>
    <t>CLAY BLVD</t>
  </si>
  <si>
    <t>EUSTIS/TAVARES</t>
  </si>
  <si>
    <t>LAKE LOUISA RD</t>
  </si>
  <si>
    <t>VISTA DEL LAGO BLVD</t>
  </si>
  <si>
    <t>ANOTHER ANNA RD</t>
  </si>
  <si>
    <t>LAKE ST</t>
  </si>
  <si>
    <t>LAKESHORE DR (CLER)</t>
  </si>
  <si>
    <t>OSWALT RD</t>
  </si>
  <si>
    <t>TRANS.</t>
  </si>
  <si>
    <t>HARDER RD</t>
  </si>
  <si>
    <t>LAKESHORE DR (EUSTIS)</t>
  </si>
  <si>
    <t>SOUTH BAY ST / SR 19 SB</t>
  </si>
  <si>
    <t>E LAKEVIEW AVE</t>
  </si>
  <si>
    <t>JASMINE ST / CROOKED LAKE CT</t>
  </si>
  <si>
    <t>LANE PARK CUTOFF</t>
  </si>
  <si>
    <t>WILSON LAKE PARKWAY</t>
  </si>
  <si>
    <t>LIBBY RD</t>
  </si>
  <si>
    <t>LONE OAK DR</t>
  </si>
  <si>
    <t>E MAIN ST</t>
  </si>
  <si>
    <t>CR 452/ ST CLAIR ABRAMS ST</t>
  </si>
  <si>
    <t>C5</t>
  </si>
  <si>
    <t>MAIN ST (LEESBURG)</t>
  </si>
  <si>
    <t>THOMAS AVE</t>
  </si>
  <si>
    <t>DIXIE AVE / SR 44</t>
  </si>
  <si>
    <t>NICHOLS DR / SUNNYSIDE DR</t>
  </si>
  <si>
    <t>LAKE GRIFFIN RD</t>
  </si>
  <si>
    <t>MASCOTTE EMPIRE RD</t>
  </si>
  <si>
    <t>McLENDON ST</t>
  </si>
  <si>
    <t>CLAY AVE</t>
  </si>
  <si>
    <t>MORNINGSIDE DR (MOUNT DORA)</t>
  </si>
  <si>
    <t>MT HOMER RD</t>
  </si>
  <si>
    <t>OLD 441 (CR 500A)</t>
  </si>
  <si>
    <t>OLD EUSTIS RD</t>
  </si>
  <si>
    <t>E CROOKED LAKE DR</t>
  </si>
  <si>
    <t>OLD MOUNT DORA RD</t>
  </si>
  <si>
    <t>HASSELTON ST</t>
  </si>
  <si>
    <t>EDGEWATER DR</t>
  </si>
  <si>
    <t>PALMETTO DR</t>
  </si>
  <si>
    <t>SUNSET AVE</t>
  </si>
  <si>
    <t>PRESCOTT ST</t>
  </si>
  <si>
    <t>RADIO RD</t>
  </si>
  <si>
    <t>OAK ST</t>
  </si>
  <si>
    <t>ROUND LAKE RD</t>
  </si>
  <si>
    <t>ROYAL TRAILS RD</t>
  </si>
  <si>
    <t>SEAGRAPE AVE</t>
  </si>
  <si>
    <t>SHAY BLVD</t>
  </si>
  <si>
    <t>TARRSON BLVD</t>
  </si>
  <si>
    <t>SHIRLEY SHORES RD</t>
  </si>
  <si>
    <t>DEER ISLAND RD</t>
  </si>
  <si>
    <t>SLEEPY HOLLOW RD</t>
  </si>
  <si>
    <t>SUNNYSIDE DR</t>
  </si>
  <si>
    <t>BAKER RD</t>
  </si>
  <si>
    <t>CR 450 (UMATILLA BLVD)</t>
  </si>
  <si>
    <t>CR 450 (OCALA ST)</t>
  </si>
  <si>
    <t>EUSTIS/UMATILLA</t>
  </si>
  <si>
    <t>SR 19 (N)</t>
  </si>
  <si>
    <t>SR 19 (S)</t>
  </si>
  <si>
    <t>STEVENS AVE</t>
  </si>
  <si>
    <t>GOLF LINKS AVE</t>
  </si>
  <si>
    <t>SR 19 (DUNCAN DR)</t>
  </si>
  <si>
    <t>CR 500A/ LAKE SHORE BLVD</t>
  </si>
  <si>
    <t>CR 452 (MAIN ST)</t>
  </si>
  <si>
    <t>LANE PARK RD</t>
  </si>
  <si>
    <t>HOWEY-IN-THE-HILLS/TAVARES</t>
  </si>
  <si>
    <t>US 27 / SR 25</t>
  </si>
  <si>
    <t>LAKE CATHERINE RD</t>
  </si>
  <si>
    <t>SR 50/ SR 33</t>
  </si>
  <si>
    <t>POLK COUNTY LINE</t>
  </si>
  <si>
    <t>RIVER RD</t>
  </si>
  <si>
    <t>VOLUSIA COUNTY LINE</t>
  </si>
  <si>
    <t>S LONE OAK DR</t>
  </si>
  <si>
    <t>SR 44  (DIXIE AVE)</t>
  </si>
  <si>
    <t>S 9TH ST</t>
  </si>
  <si>
    <t>S LAKE ST</t>
  </si>
  <si>
    <t>SR 44 (OLD CR 44B)</t>
  </si>
  <si>
    <t>THRILL HILL RD</t>
  </si>
  <si>
    <t>CR 46A</t>
  </si>
  <si>
    <t>OVERLOOK DR</t>
  </si>
  <si>
    <t>SR 429 (WEKIVA PKWY)</t>
  </si>
  <si>
    <t>ORANGE C/L</t>
  </si>
  <si>
    <t>CR 46A (REALIGNED)</t>
  </si>
  <si>
    <t>SEMINOLE C/L</t>
  </si>
  <si>
    <t>VISTA VIEW</t>
  </si>
  <si>
    <t>CR 437 SOUTH</t>
  </si>
  <si>
    <t>CR 437 NORTH</t>
  </si>
  <si>
    <t>CR 565 / BAY LAKE RD</t>
  </si>
  <si>
    <t>GROVELAND FARMS RD</t>
  </si>
  <si>
    <t>SR 50 ONE WAY PAIRS</t>
  </si>
  <si>
    <t>SR 50 (E)</t>
  </si>
  <si>
    <t>SR 50 (W)</t>
  </si>
  <si>
    <t>SR 33 SOUTH</t>
  </si>
  <si>
    <t>CR 565A NORTH</t>
  </si>
  <si>
    <t>FREEWAY</t>
  </si>
  <si>
    <t>US 27/SR 25</t>
  </si>
  <si>
    <t>US 27/SR 25/SR 19 INTERCHANGE</t>
  </si>
  <si>
    <t>STEVES RD</t>
  </si>
  <si>
    <t>MAIN ST/DR NICHOLS DR</t>
  </si>
  <si>
    <t>BRIDGEWATER CT</t>
  </si>
  <si>
    <t>CR 460</t>
  </si>
  <si>
    <t>GRIFFIN RD (CR 44A)</t>
  </si>
  <si>
    <t>TURKEY FARM RD</t>
  </si>
  <si>
    <t>OLD HWY 50</t>
  </si>
  <si>
    <t>BRIMMING LAKE RD</t>
  </si>
  <si>
    <t>TUSCANOOGA RD</t>
  </si>
  <si>
    <t>EGG RD</t>
  </si>
  <si>
    <t>UNDERPASS RD</t>
  </si>
  <si>
    <t>AMERICAN LEGION RD</t>
  </si>
  <si>
    <t>US 192</t>
  </si>
  <si>
    <t>ALT US 441 / ALT US 27</t>
  </si>
  <si>
    <t>CR 466A / MILLER BLVD</t>
  </si>
  <si>
    <t>CR 460 (MARTIN LUTHER KING BLVD)</t>
  </si>
  <si>
    <t>CR 466A (LEE RD)</t>
  </si>
  <si>
    <t>CR 44A/ GRIFFIN RD</t>
  </si>
  <si>
    <t>US 27/US441 SPLIT</t>
  </si>
  <si>
    <t>CR 25A (NORTH)</t>
  </si>
  <si>
    <t>PLANTATION BLVD</t>
  </si>
  <si>
    <t>CR 561/ MAIN AVE</t>
  </si>
  <si>
    <t>HARDWOOD MARSH RD</t>
  </si>
  <si>
    <t>BOGGY MARSH RD</t>
  </si>
  <si>
    <t>US 441/ SR 500</t>
  </si>
  <si>
    <t>N CANAL ST</t>
  </si>
  <si>
    <t>E DIXIE AVE</t>
  </si>
  <si>
    <t>SR 19 / DUNCAN DR</t>
  </si>
  <si>
    <t>CR 452 / ST CLAIR ABRAMS AVE</t>
  </si>
  <si>
    <t>CR 452 / LAKE EUSTIS DR</t>
  </si>
  <si>
    <t>SR 19/ BAY ST</t>
  </si>
  <si>
    <t>DONNELLY ST/SR 44</t>
  </si>
  <si>
    <t>WASHINGTON AVE</t>
  </si>
  <si>
    <t>COUNTY CLUB RD</t>
  </si>
  <si>
    <t>WELLS AVE</t>
  </si>
  <si>
    <t>WOODLEA RD</t>
  </si>
  <si>
    <t>County Roadways</t>
  </si>
  <si>
    <t>State Roadways</t>
  </si>
  <si>
    <t>Peak Hour Directional</t>
  </si>
  <si>
    <t>Peak Hour Two-Way</t>
  </si>
  <si>
    <t>AADT</t>
  </si>
  <si>
    <t>Source</t>
  </si>
  <si>
    <t>C4_2L_D_WL_0R</t>
  </si>
  <si>
    <t>+5% adjustments for Divided</t>
  </si>
  <si>
    <t>C4_2L_D_WL_WR</t>
  </si>
  <si>
    <t>+5% adjustments for Right Turns</t>
  </si>
  <si>
    <t>C4_2L_U_0L_0R</t>
  </si>
  <si>
    <t>-20% adjustments for no left turns</t>
  </si>
  <si>
    <t>C4_2L_U_0L_WR</t>
  </si>
  <si>
    <t>C4_2L_U_WL_0R</t>
  </si>
  <si>
    <t>-10% Adjustments for County Roads</t>
  </si>
  <si>
    <t>C4_2L_U_WL_WR</t>
  </si>
  <si>
    <t>C4_4L_D_WL_0R</t>
  </si>
  <si>
    <t>C4_4L_D_WL_WR</t>
  </si>
  <si>
    <t>C4_4L_U_0L_0R</t>
  </si>
  <si>
    <t>-25% adjustments for no left turns</t>
  </si>
  <si>
    <t>C4_4L_U_0L_WR</t>
  </si>
  <si>
    <t>C4_4L_U_WL_0R</t>
  </si>
  <si>
    <t>-5% adjustments for left turns</t>
  </si>
  <si>
    <t>C4_4L_U_WL_WR</t>
  </si>
  <si>
    <t>C4_6L_D_WL_0R</t>
  </si>
  <si>
    <t>C4_6L_D_WL_WR</t>
  </si>
  <si>
    <t>C4_6L_U_WL_0R</t>
  </si>
  <si>
    <t>-5% adjustments for Undivided</t>
  </si>
  <si>
    <t>C4_6L_U_WL_WR</t>
  </si>
  <si>
    <t>C4_8L_D_WL_0R</t>
  </si>
  <si>
    <t>C4_8L_D_WL_WR</t>
  </si>
  <si>
    <t>C4_5L_D_WL_0R</t>
  </si>
  <si>
    <t>Average of 4L and 6L</t>
  </si>
  <si>
    <t>C4_3L_U_0L_0R</t>
  </si>
  <si>
    <t>Average of 2L and 4L</t>
  </si>
  <si>
    <t>C4_3L_U_0L_WR</t>
  </si>
  <si>
    <t>C4_3L_U_WL_0R</t>
  </si>
  <si>
    <t>C4_3L_U_WL_WR</t>
  </si>
  <si>
    <t>C4_3L_D_WL_0R</t>
  </si>
  <si>
    <t>C4_3L_D_WL_WR</t>
  </si>
  <si>
    <t>C3R_2L_D_WL_0R</t>
  </si>
  <si>
    <t>C3R_2L_D_WL_WR</t>
  </si>
  <si>
    <t>C3R_2L_D_0L_WR</t>
  </si>
  <si>
    <t>C3R_2L_U_0L_0R</t>
  </si>
  <si>
    <t>C3R_2L_U_0L_WR</t>
  </si>
  <si>
    <t>C3R_2L_U_WL_0R</t>
  </si>
  <si>
    <t>C3R_2L_U_WL_WR</t>
  </si>
  <si>
    <t>C3R_3L_U_0L_0R</t>
  </si>
  <si>
    <t>C3R_3L_U_0L_WR</t>
  </si>
  <si>
    <t>C3R_3L_U_WL_0R</t>
  </si>
  <si>
    <t>C3R_3L_U_WL_WR</t>
  </si>
  <si>
    <t>C3R_3L_D_WL_0R</t>
  </si>
  <si>
    <t>C3R_3L_D_WL_WR</t>
  </si>
  <si>
    <t>C3R_4L_D_WL_0R</t>
  </si>
  <si>
    <t>C3R_4L_D_WL_WR</t>
  </si>
  <si>
    <t>C3R_4L_U_0L_0R</t>
  </si>
  <si>
    <t>C3R_4L_U_0L_WR</t>
  </si>
  <si>
    <t>C3R_4L_U_WL_0R</t>
  </si>
  <si>
    <t>C3R_4L_U_WL_WR</t>
  </si>
  <si>
    <t>C3R_5L_U_0L_WR</t>
  </si>
  <si>
    <t>C3R_5L_D_WL_0R</t>
  </si>
  <si>
    <t>C3R_5L_D_WL_WR</t>
  </si>
  <si>
    <t>C3R_6L_D_WL_0R</t>
  </si>
  <si>
    <t>C3R_6L_D_WL_WR</t>
  </si>
  <si>
    <t>C3R_6L_U_WL_0R</t>
  </si>
  <si>
    <t>C3R_6L_U_WL_WR</t>
  </si>
  <si>
    <t>C3C_2L_D_WL_0R</t>
  </si>
  <si>
    <t>C3C_2L_D_WL_WR</t>
  </si>
  <si>
    <t>C3C_2L_D_0L_WR</t>
  </si>
  <si>
    <t>C3C_2L_U_0L_0R</t>
  </si>
  <si>
    <t>C3C_2L_U_0L_WR</t>
  </si>
  <si>
    <t>C3C_2L_U_WL_0R</t>
  </si>
  <si>
    <t>C3C_2L_U_WL_WR</t>
  </si>
  <si>
    <t>C3C_3L_U_0L_0R</t>
  </si>
  <si>
    <t>C3C_3L_U_0L_WR</t>
  </si>
  <si>
    <t>C3C_3L_U_WL_0R</t>
  </si>
  <si>
    <t>C3C_3L_U_WL_WR</t>
  </si>
  <si>
    <t>C3C_3L_D_WL_0R</t>
  </si>
  <si>
    <t>C3C_3L_D_WL_WR</t>
  </si>
  <si>
    <t>C3C_4L_D_WL_0R</t>
  </si>
  <si>
    <t>C3C_4L_D_WL_WR</t>
  </si>
  <si>
    <t>C3C_4L_U_0L_0R</t>
  </si>
  <si>
    <t>C3C_4L_U_0L_WR</t>
  </si>
  <si>
    <t>C3C_4L_U_WL_0R</t>
  </si>
  <si>
    <t>C3C_4L_U_WL_WR</t>
  </si>
  <si>
    <t>C3C_5L_U_0L_WR</t>
  </si>
  <si>
    <t>C3C_5L_D_WL_0R</t>
  </si>
  <si>
    <t>C3C_5L_D_WL_WR</t>
  </si>
  <si>
    <t>C3C_6L_D_WL_0R</t>
  </si>
  <si>
    <t>C3C_6L_D_WL_WR</t>
  </si>
  <si>
    <t>C3C_6L_U_WL_0R</t>
  </si>
  <si>
    <t>C3C_6L_U_WL_WR</t>
  </si>
  <si>
    <t>C2_2L_D_WL_0R</t>
  </si>
  <si>
    <t>C2_2L_D_WL_WR</t>
  </si>
  <si>
    <t>C2_2L_U_0L_0R</t>
  </si>
  <si>
    <t>C2_2L_U_0L_WR</t>
  </si>
  <si>
    <t>C2_2L_U_WL_0R</t>
  </si>
  <si>
    <t>C2_2L_U_WL_WR</t>
  </si>
  <si>
    <t>C2T_2L_D_WL_0R</t>
  </si>
  <si>
    <t>C2T_2L_D_WL_WR</t>
  </si>
  <si>
    <t>C2T_2L_U_0L_0R</t>
  </si>
  <si>
    <t>C2T_2L_U_0L_WR</t>
  </si>
  <si>
    <t>C2T_2L_U_WL_0R</t>
  </si>
  <si>
    <t>C2T_2L_U_WL_WR</t>
  </si>
  <si>
    <t>C5_2L_D_WL_0R</t>
  </si>
  <si>
    <t>C5_2L_D_WL_WR</t>
  </si>
  <si>
    <t>C5_2L_U_0L_0R</t>
  </si>
  <si>
    <t>C5_2L_U_0L_WR</t>
  </si>
  <si>
    <t>C5_2L_U_WL_0R</t>
  </si>
  <si>
    <t>C5_2L_U_WL_WR</t>
  </si>
  <si>
    <t>C5_4L_D_WL_0R</t>
  </si>
  <si>
    <t>C6_6L_D_WL_0R</t>
  </si>
  <si>
    <t>C6_6L_D_WL_WR</t>
  </si>
  <si>
    <t>2025 Lake County Counts</t>
  </si>
  <si>
    <t>Roadway Name</t>
  </si>
  <si>
    <t>Location</t>
  </si>
  <si>
    <t>State/County</t>
  </si>
  <si>
    <t>85th Percentile Speed - MPH</t>
  </si>
  <si>
    <t>Daily Truck%</t>
  </si>
  <si>
    <t>Lanes#</t>
  </si>
  <si>
    <t>Area Type</t>
  </si>
  <si>
    <t>Context Class</t>
  </si>
  <si>
    <t>Divided (D)/Undvided(U)</t>
  </si>
  <si>
    <t>WL/0L</t>
  </si>
  <si>
    <t>WR/0R</t>
  </si>
  <si>
    <t>LOS Target</t>
  </si>
  <si>
    <t>2025 AADT</t>
  </si>
  <si>
    <t>LOS C - Capacity</t>
  </si>
  <si>
    <t>LOS D - Capacity</t>
  </si>
  <si>
    <t>LOS E - Capacity</t>
  </si>
  <si>
    <t>2025 LOS</t>
  </si>
  <si>
    <t>U.S. 27/S.R. 25</t>
  </si>
  <si>
    <t>0.56 Mi N OF POLK CO LINE</t>
  </si>
  <si>
    <t>6L</t>
  </si>
  <si>
    <t>C6</t>
  </si>
  <si>
    <t>WL</t>
  </si>
  <si>
    <t>WR</t>
  </si>
  <si>
    <t>S.R. 33</t>
  </si>
  <si>
    <t>AT POLK CO LINE</t>
  </si>
  <si>
    <t>2L</t>
  </si>
  <si>
    <t>U</t>
  </si>
  <si>
    <t>0L</t>
  </si>
  <si>
    <t>0R</t>
  </si>
  <si>
    <t>C.R. 474</t>
  </si>
  <si>
    <t>0.04 Mi W OF U.S. 27/S.R. 25</t>
  </si>
  <si>
    <t>0.25 Mi E OF S.R. 33</t>
  </si>
  <si>
    <t>0.25 Mi S OF C.R. 561</t>
  </si>
  <si>
    <t>C.R. 561</t>
  </si>
  <si>
    <t>0.06 Mi W OF S.R. 33</t>
  </si>
  <si>
    <t>LAKESHORE DR (CLERMONT)</t>
  </si>
  <si>
    <t>0.06 Mi E OF C.R. 561</t>
  </si>
  <si>
    <t>LK LOUISA RD</t>
  </si>
  <si>
    <t>0.17 Mi W OF U.S. 27</t>
  </si>
  <si>
    <t>0.08 Mi S OF C.R. 565B/LOG HOUSE</t>
  </si>
  <si>
    <t>0.126 Mi E OF LAKESHORE DR (CLERMONT)</t>
  </si>
  <si>
    <t>0.05 Mi E OF C.R. 561</t>
  </si>
  <si>
    <t>0.122 Mi N OF LOG HOUSE RD/ OSWALT RD</t>
  </si>
  <si>
    <t>0.15 Mi E OF U.S. 27/S.R. 25</t>
  </si>
  <si>
    <t>.1Mi E HANCOCK</t>
  </si>
  <si>
    <t>0.17 Mi N OF HARTWOOD MARSH RD</t>
  </si>
  <si>
    <t>C.R. 565B</t>
  </si>
  <si>
    <t>0.10 Mi E OF C.R. 565A</t>
  </si>
  <si>
    <t>0.20 Mi S OF LAKESHORE DR</t>
  </si>
  <si>
    <t>1.09 Mi W OF ORANGE CO LINE</t>
  </si>
  <si>
    <t>HAMMOCK RIDGE RD</t>
  </si>
  <si>
    <t>0.21 W. OF US 27</t>
  </si>
  <si>
    <t>4L</t>
  </si>
  <si>
    <t xml:space="preserve">0.30 Mi W OF HAMMOCK RIDGE RD </t>
  </si>
  <si>
    <t>0.14 E. OF HAMMOCK RIDGE ROAD</t>
  </si>
  <si>
    <t>CITRUS TOWER BV</t>
  </si>
  <si>
    <t>0.18 E. OF US 27</t>
  </si>
  <si>
    <t xml:space="preserve">0.34 Mi E OF U.S. 27 </t>
  </si>
  <si>
    <t>0.11 Mi E OF LAKESHORE DR</t>
  </si>
  <si>
    <t>0.10 Mi N OF JOHNS LAKE RD</t>
  </si>
  <si>
    <t>0.44 Mi W. OF CITRUS TOWER BV</t>
  </si>
  <si>
    <t>EXCALIBUR RD</t>
  </si>
  <si>
    <t>0.11 Mi S OF HOOKS ST</t>
  </si>
  <si>
    <t>0.17 W. OF CITRUS TOWER BV</t>
  </si>
  <si>
    <t>E. OF US 27</t>
  </si>
  <si>
    <t>0.7 Mi W OF HANCOCK RD</t>
  </si>
  <si>
    <t>0.228 Mi S OF S.R. 50</t>
  </si>
  <si>
    <t>0.15 Mi S OF S.R. 50</t>
  </si>
  <si>
    <t>0.12 N. OF HOOKS ST</t>
  </si>
  <si>
    <t>HARTLE RD</t>
  </si>
  <si>
    <t>0.11 SOUTH OF SR 50</t>
  </si>
  <si>
    <t>0.102 Mi N OF S.R. 50</t>
  </si>
  <si>
    <t>0.14 Mi N OF S.R. 50</t>
  </si>
  <si>
    <t>C.R. 50</t>
  </si>
  <si>
    <t>0.06 Mi W OF ORANGE CO LINE</t>
  </si>
  <si>
    <t>C.R. 455</t>
  </si>
  <si>
    <t>0.25 Mi N OF S.R. 50</t>
  </si>
  <si>
    <t>0.08 Mi S OF S.R. 50</t>
  </si>
  <si>
    <t>C.R. 565A</t>
  </si>
  <si>
    <t>0.27 Mi S OF S.R. 50</t>
  </si>
  <si>
    <t>WELLNESS WAY</t>
  </si>
  <si>
    <t>B/W US 27 &amp; SCHOFIELD RD</t>
  </si>
  <si>
    <t>0.51 Mi W. OF 5 MILE RD</t>
  </si>
  <si>
    <t>SCHOFIELD RD</t>
  </si>
  <si>
    <t>0.20 Mi S. OF WELLNESS WAY</t>
  </si>
  <si>
    <t>0.57 Mi E. OF 5 MILE RD</t>
  </si>
  <si>
    <t>0.2 Mi N OF S.R. 50</t>
  </si>
  <si>
    <t>0.5 Mi W OF C.R. 455</t>
  </si>
  <si>
    <t>0.16 Mi S OF BRIDGE #114046</t>
  </si>
  <si>
    <t>0.10 Mi N OF MAGNOLIA CREEK LN</t>
  </si>
  <si>
    <t>0.113 Mi E OF U.S. 27</t>
  </si>
  <si>
    <t>NORTH OF SR 50</t>
  </si>
  <si>
    <t>NA</t>
  </si>
  <si>
    <t>0.14 Mi S OF C.R. 50</t>
  </si>
  <si>
    <t>C.R. 565 (VILLA CITY RD)</t>
  </si>
  <si>
    <t>0.134 Mi N OF S.R. 50</t>
  </si>
  <si>
    <t>EAST OF HANCOCK RD</t>
  </si>
  <si>
    <t>0.05 Mi W OF PARK TRAIL DR</t>
  </si>
  <si>
    <t>0.16 Mi N OF C.R. 50</t>
  </si>
  <si>
    <t>0.10 Mi N OF C.R. 565A</t>
  </si>
  <si>
    <t>0.1 Mi N OF WASHINGTON ST</t>
  </si>
  <si>
    <t>.25 Mi N OF S.R. 50</t>
  </si>
  <si>
    <t>C.R. 50/SUNSET AV</t>
  </si>
  <si>
    <t>0.03 Mi N OF S.R. 50</t>
  </si>
  <si>
    <t>C.R. 33</t>
  </si>
  <si>
    <t>0.17 Mi N OF S.R. 50</t>
  </si>
  <si>
    <t>0.036 Mi E OF C.R. 33</t>
  </si>
  <si>
    <t>0.19 Mi W OF GRASSY LAKE RD</t>
  </si>
  <si>
    <t>C.R. 478</t>
  </si>
  <si>
    <t>0.25 Mi E OF S.R. 19</t>
  </si>
  <si>
    <t>C.R. 561 (LAKE MINNEOLA SHORES)</t>
  </si>
  <si>
    <t>0.11 Mi W OF U.S. 27</t>
  </si>
  <si>
    <t>0.29 Mi N OF C.R. 561</t>
  </si>
  <si>
    <t>NORTH OF CITRUS GROVE RD</t>
  </si>
  <si>
    <t>CITRUS GROVE ROAD</t>
  </si>
  <si>
    <t>0.14 Mi E OF U.S. 27</t>
  </si>
  <si>
    <t>0.05 Mi W OF FOSGATE RD</t>
  </si>
  <si>
    <t>VILLA CITY RD</t>
  </si>
  <si>
    <t>0.5 MI N. OF SIMON BROWN RD</t>
  </si>
  <si>
    <t>0.25 mi SOUTH OF CR 561A</t>
  </si>
  <si>
    <t>C.R. 561A</t>
  </si>
  <si>
    <t>0.35 Mi E OF SCRUB JAY RD</t>
  </si>
  <si>
    <t>C.R. 561/C.R. 561A</t>
  </si>
  <si>
    <t>0.09 Mi E OF U.S. 27</t>
  </si>
  <si>
    <t>0.25 Mi WEST OF CR 455</t>
  </si>
  <si>
    <t>0.18 Mi E OF C.R. 561</t>
  </si>
  <si>
    <t>0.25 Mi N OF C.R. 561A</t>
  </si>
  <si>
    <t>0.17 Mi S OF U.S. 27</t>
  </si>
  <si>
    <t>0.53 Mi E OF C.R. 565</t>
  </si>
  <si>
    <t>C.R. 565</t>
  </si>
  <si>
    <t>0.25 Mi S OF U.S. 27</t>
  </si>
  <si>
    <t>0.13 Mi S OF C.R. 455</t>
  </si>
  <si>
    <t>0.14 Mi E OF C.R. 561</t>
  </si>
  <si>
    <t>0.19 Mi W OF C.R. 33</t>
  </si>
  <si>
    <t>0.23 Mi E OF C.R. 33</t>
  </si>
  <si>
    <t>AT SUMTER COUNTY LINE</t>
  </si>
  <si>
    <t>0.25 Mi N OF AUSTIN MERRITT RD</t>
  </si>
  <si>
    <t>DEWEY ROBBINS RD</t>
  </si>
  <si>
    <t>0.25 Mi EAST OF US 27</t>
  </si>
  <si>
    <t>0.55 Mi S OF C.R. 48</t>
  </si>
  <si>
    <t>C.R. 48</t>
  </si>
  <si>
    <t>0.19 Mi E OF C.R. 561</t>
  </si>
  <si>
    <t>0.25 Mi W OF S.R. 19</t>
  </si>
  <si>
    <t>C.R. 448A</t>
  </si>
  <si>
    <t>0.2 Mi N OF C.R. 48</t>
  </si>
  <si>
    <t>0.07 Mi S OF WOODLAND DR</t>
  </si>
  <si>
    <t>0.16 Mi E OF C.R. 448A</t>
  </si>
  <si>
    <t>0.12 Mi W OF C.R. 33</t>
  </si>
  <si>
    <t>0.28 Mi S OF C.R. 470/C.R. 48</t>
  </si>
  <si>
    <t>C.R. 448</t>
  </si>
  <si>
    <t>AT ORANGE CO LINE</t>
  </si>
  <si>
    <t>0.12 Mi W OF U.S. 27</t>
  </si>
  <si>
    <t>0.18 Mi E OF C.R. 33</t>
  </si>
  <si>
    <t>0.25 Mi E OF U.S. 27</t>
  </si>
  <si>
    <t>0.25 Mi N OF C.R. 448</t>
  </si>
  <si>
    <t>C.R. 470</t>
  </si>
  <si>
    <t>0.536 Mi E OF TURNPIKE OVERPASS</t>
  </si>
  <si>
    <t>0.06 Mi E OF SUMTER CO LINE</t>
  </si>
  <si>
    <t>0.34 Mi W OF U.S. 27</t>
  </si>
  <si>
    <t>0.45 Mi W OF C.R. 561</t>
  </si>
  <si>
    <t>0.21 Mi E OF C.R. 561</t>
  </si>
  <si>
    <t>0.1 Mi E OF S.R. 19</t>
  </si>
  <si>
    <t>OBRIEN RD</t>
  </si>
  <si>
    <t>1.24 Mi N OF S.R. 19</t>
  </si>
  <si>
    <t>CHERRY LAKE RD (C.R. 478)</t>
  </si>
  <si>
    <t>0.25 Mi E OF CORALWOOD LN</t>
  </si>
  <si>
    <t>S BUCKHILL RD</t>
  </si>
  <si>
    <t>0.24 Mi S OF C.R. 455</t>
  </si>
  <si>
    <t>0.18 Mi N OF TURNPIKE RD</t>
  </si>
  <si>
    <t>0.08 Mi E OF CROSBY RD</t>
  </si>
  <si>
    <t>NUMBER TWO RD</t>
  </si>
  <si>
    <t>0.18 Mi S OF C.R. 48</t>
  </si>
  <si>
    <t>0.5 Mi W OF S.R. 19</t>
  </si>
  <si>
    <t>TURKEY LAKE RD</t>
  </si>
  <si>
    <t>0.5 Mi S OF NUMBER TWO RD</t>
  </si>
  <si>
    <t>LAKE EMMA RD</t>
  </si>
  <si>
    <t>0.18 Mi S OF ORANGE AVE</t>
  </si>
  <si>
    <t>0.13 Mi W OF BLOOMFIELD AVE</t>
  </si>
  <si>
    <t>FOSTGATE RD</t>
  </si>
  <si>
    <t>0.13 Mi N OF RIDGEWOOD AVE</t>
  </si>
  <si>
    <t>0.25 Mi S OF RIDGEWOOD AVE</t>
  </si>
  <si>
    <t>0.26 Mi S OF S.R. 19</t>
  </si>
  <si>
    <t>0.1 Mi W OF S.R. 19</t>
  </si>
  <si>
    <t>3L</t>
  </si>
  <si>
    <t>C.R. 25A (LEESBURG)</t>
  </si>
  <si>
    <t>0.16 Mi W OF U.S. 27</t>
  </si>
  <si>
    <t>C.R. 452 (LAKESHORE DR)</t>
  </si>
  <si>
    <t>0.13 Mi E OF BAY RD</t>
  </si>
  <si>
    <t>0.2 Mi W OF S.R. 19</t>
  </si>
  <si>
    <t>0.06 Mi W OF COLLEY DR. (EAST)</t>
  </si>
  <si>
    <t>0.1 Mi S OF OLD 441</t>
  </si>
  <si>
    <t>DORA AV</t>
  </si>
  <si>
    <t>0.07 Mi S OF ALFRED ST</t>
  </si>
  <si>
    <t>OLD 441/ALFRED ST</t>
  </si>
  <si>
    <t>0.12 Mi E OF C.R. 19A/DORA AV</t>
  </si>
  <si>
    <t>0.106 Mi S OF SUNNYSIDE DR (EAST)</t>
  </si>
  <si>
    <t>0.09 Mi E OF LAKESHORE DR</t>
  </si>
  <si>
    <t>B/W HELMS RD &amp; LAKESHORE DR</t>
  </si>
  <si>
    <t>0.1 Mi N OF OLD 441</t>
  </si>
  <si>
    <t>OLD 441/SR 500A (ALFRED)</t>
  </si>
  <si>
    <t>0.11 Mi E OF S.R. 19</t>
  </si>
  <si>
    <t>0.06 Mi N OF OLD 441</t>
  </si>
  <si>
    <t>0.19 Mi W OF C.R. 19A/EUDORA RD</t>
  </si>
  <si>
    <t>0.20 Mi E OF EUDORA RD</t>
  </si>
  <si>
    <t>MORNINGSIDE DR (MT DORA)</t>
  </si>
  <si>
    <t>0.14 Mi N OF OLD 441</t>
  </si>
  <si>
    <t>0.04 Mi W OF TOMATO HILL RD</t>
  </si>
  <si>
    <t>C.R. 19A</t>
  </si>
  <si>
    <t>0.2 Mi S OF HOLLY DR</t>
  </si>
  <si>
    <t>0.09 Mi S OF MAIN ST (S.R. 44)</t>
  </si>
  <si>
    <t>0.10 Mi W OF U.S. 27/14th ST</t>
  </si>
  <si>
    <t>0.08 Mi E OF U.S. 27/14th ST</t>
  </si>
  <si>
    <t>0.05 Mi E OF S.R. 44 (TO U.S. 441)</t>
  </si>
  <si>
    <t>C.R. 468</t>
  </si>
  <si>
    <t>0.09 Mi N OF S.R. 44</t>
  </si>
  <si>
    <t>0.05 Mi E OF DRUID PL.</t>
  </si>
  <si>
    <t>0.12 Mi S OF U.S. 441</t>
  </si>
  <si>
    <t>C.R. 44C (EUDORA RD)</t>
  </si>
  <si>
    <t>0.32 Mi S OF U.S. 441</t>
  </si>
  <si>
    <t>0.20 Mi S OF U.S. 441</t>
  </si>
  <si>
    <t>C.R. 473</t>
  </si>
  <si>
    <t>0.21 Mi N OF U.S. 441</t>
  </si>
  <si>
    <t>S. MT HOMER RD</t>
  </si>
  <si>
    <t>0.11 Mi S OF U.S. 441</t>
  </si>
  <si>
    <t>95 Ft E OF KURT ST</t>
  </si>
  <si>
    <t>0.05 Mi E OF E CROOKED LK RD</t>
  </si>
  <si>
    <t>0.1 Mi N OF U.S. 441</t>
  </si>
  <si>
    <t>0.14 Mi N OF U.S. 441</t>
  </si>
  <si>
    <t>0.15 Mi S OF U.S. 441</t>
  </si>
  <si>
    <t>0.13 Mi N OF U.S. 441/S.R. 500</t>
  </si>
  <si>
    <t>0.08 Mi N OF U.S. 441</t>
  </si>
  <si>
    <t>C.R. 44</t>
  </si>
  <si>
    <t>0.55 Mi N OF U.S. 441</t>
  </si>
  <si>
    <t>0.11 Mi W OF EUDORA RD</t>
  </si>
  <si>
    <t>C.R. 44A (GRIFFIN RD)</t>
  </si>
  <si>
    <t>0.165 Mi W OF U.S. 27 (14th ST)</t>
  </si>
  <si>
    <t>C.R. 44C (GRIFFIN RD)</t>
  </si>
  <si>
    <t>0.061 Mi E OF C.R. 468</t>
  </si>
  <si>
    <t>0.1 Mi W OF KURT ST</t>
  </si>
  <si>
    <t>THOMAS AV</t>
  </si>
  <si>
    <t>0.081 Mi N OF C.R. 44A/C.R. 44C</t>
  </si>
  <si>
    <t>C.R. 44 LEG A</t>
  </si>
  <si>
    <t>0.10 Mi NW OF U.S. 441</t>
  </si>
  <si>
    <t>C.R. 449 (SILVER LAKE ROAD)</t>
  </si>
  <si>
    <t>0.37 Mi S OF MORNINGSIDE DR</t>
  </si>
  <si>
    <t>0.05 Mi W OF KURT ST (EUSTIS)</t>
  </si>
  <si>
    <t>C.R. 466A (PICCIOLA RD)</t>
  </si>
  <si>
    <t>0.20 Mi N OF PICCIOLA CUTOFF</t>
  </si>
  <si>
    <t>C.R. 467</t>
  </si>
  <si>
    <t>0.33 Mi W OF U.S. 27/U.S. 441</t>
  </si>
  <si>
    <t>0.08 Mi S OF MYRTLE LAKE/URICK ST</t>
  </si>
  <si>
    <t>C.R. 25A</t>
  </si>
  <si>
    <t>0.103 Mi N OF C.R. 25A/URICK ST</t>
  </si>
  <si>
    <t>0.10 Mi S OF TREASURE ISLAND RD</t>
  </si>
  <si>
    <t>0.09 Mi E OF KING ST</t>
  </si>
  <si>
    <t>0.06 Mi S OF S.R. 44</t>
  </si>
  <si>
    <t>ORANGE AV</t>
  </si>
  <si>
    <t>0.161 Mi E OF S.R. 19 (EUSTIS)</t>
  </si>
  <si>
    <t>0.04 Mi N OF BERCKMAN ST</t>
  </si>
  <si>
    <t>C.R. 466A</t>
  </si>
  <si>
    <t>0.10 Mi W OF U.S. 27/U.S. 441</t>
  </si>
  <si>
    <t>AT SUMTER CO LINE</t>
  </si>
  <si>
    <t>0.098 Mi N OF C.R. 466A</t>
  </si>
  <si>
    <t>0.084 Mi S OF C.R. 44</t>
  </si>
  <si>
    <t>C.R. 25A (FRUIT PK.)</t>
  </si>
  <si>
    <t>0.063 Mi S OF U.S. 27/U.S. 441</t>
  </si>
  <si>
    <t>C.R. 452 (EUSTIS)</t>
  </si>
  <si>
    <t>0.15 Mi W OF S.R. 19</t>
  </si>
  <si>
    <t>C.R. 466B</t>
  </si>
  <si>
    <t>0.20 Mi S OF EMMAUS RD</t>
  </si>
  <si>
    <t>0.13 Mi W OF C.R. 44/C.R. 44A</t>
  </si>
  <si>
    <t>0.083 Mi S OF C.R. 44</t>
  </si>
  <si>
    <t>0.07 Mi E OF C.R. 473</t>
  </si>
  <si>
    <t>EMERALDA AV</t>
  </si>
  <si>
    <t>0.05 Mi N OF C.R. 44</t>
  </si>
  <si>
    <t>0.15 Mi W OF SR 19</t>
  </si>
  <si>
    <t>0.14 Mi E OF SR 19</t>
  </si>
  <si>
    <t>C.R. 452</t>
  </si>
  <si>
    <t>0.16 Mi N OF C.R. 44</t>
  </si>
  <si>
    <t>0.39 Mi W OF GRAND ISLAND SHORES RD</t>
  </si>
  <si>
    <t>0.05 Mi W OF S.R. 19</t>
  </si>
  <si>
    <t>SOUTH FISH CAMP RD</t>
  </si>
  <si>
    <t>0.097 Mi N OF C.R. 44</t>
  </si>
  <si>
    <t>0.20 Mi W OF MICRO RACETRACK RD</t>
  </si>
  <si>
    <t>EAGLESNEST RD</t>
  </si>
  <si>
    <t>0.045 Mi E OF U.S. 27/U.S. 441</t>
  </si>
  <si>
    <t>0.169 Mi W OF U.S. 27/U.S. 441</t>
  </si>
  <si>
    <t>0.10 Mi N OF EAGLESNEST RD</t>
  </si>
  <si>
    <t>0.053 Mi N OF LAKE ELLA RD</t>
  </si>
  <si>
    <t>0.12 Mi W OF FELKINS RD</t>
  </si>
  <si>
    <t>0.08 Mi E OF U.S. 27/U.S. 441</t>
  </si>
  <si>
    <t>0.10 Mi N OF GRIFFIN VIEW DR</t>
  </si>
  <si>
    <t>ARLINGTON AV</t>
  </si>
  <si>
    <t>0.097 Mi S OF W LADY LAKE BV</t>
  </si>
  <si>
    <t>LADY LAKE BV</t>
  </si>
  <si>
    <t>C.R. 466</t>
  </si>
  <si>
    <t>0.10 Mi W OF CLAY AV</t>
  </si>
  <si>
    <t>0.17 Mi N OF C.R. 466</t>
  </si>
  <si>
    <t>0.27 Mi W OF CAROLINA AV</t>
  </si>
  <si>
    <t>0.10 Mi S OF U.S. 27/U.S. 441</t>
  </si>
  <si>
    <t>C.R. 450</t>
  </si>
  <si>
    <t>0.06 Mi W OF OWENS LN</t>
  </si>
  <si>
    <t>0.20 Mi S OF SOUTH EM-EN-EL GROVE RD</t>
  </si>
  <si>
    <t>0.08 Mi E OF SR 19</t>
  </si>
  <si>
    <t>C.R. 25 (TEAGUE TL)</t>
  </si>
  <si>
    <t>0.21 Mi S OF GRIFFIN AV</t>
  </si>
  <si>
    <t>GRIFFIN AV</t>
  </si>
  <si>
    <t>0.05 Mi E OF C.R. 25</t>
  </si>
  <si>
    <t>0.085 Mi W OF C.R. 25</t>
  </si>
  <si>
    <t>SHAY BV</t>
  </si>
  <si>
    <t>0.158 Mi N OF GRIFFIN AV</t>
  </si>
  <si>
    <t>U.S. 27/U.S. 441</t>
  </si>
  <si>
    <t>0.10 Mi S OF SUMTER CO LINE</t>
  </si>
  <si>
    <t>0.15 Mi E OF C.R. 25</t>
  </si>
  <si>
    <t xml:space="preserve">C.R. 25 </t>
  </si>
  <si>
    <t>AT MARION CO LINE</t>
  </si>
  <si>
    <t>0.18 Mi W  OF ST THOMAS AV, AT MARION CO LINE</t>
  </si>
  <si>
    <t>C.R. 42</t>
  </si>
  <si>
    <t>0.16 Mi E of Harbor Shores Rd</t>
  </si>
  <si>
    <t>CHERRY LAKE RD (C.R. 100)/NE 90th ST</t>
  </si>
  <si>
    <t>0.05 Mi N of Lake Ella Rd</t>
  </si>
  <si>
    <t>C.R. 435</t>
  </si>
  <si>
    <t>OLD 441/SR. 500A (MT DORA)</t>
  </si>
  <si>
    <t>0.03 Mi S OF ROBIE AV</t>
  </si>
  <si>
    <t>C.R. 46 (SANFORD RD)</t>
  </si>
  <si>
    <t>0.18 Mi W OF U.S. 441</t>
  </si>
  <si>
    <t>0.17 Mi S OF S.R. 46</t>
  </si>
  <si>
    <t xml:space="preserve">0.04 Mi N OF 5th AV </t>
  </si>
  <si>
    <t>C.R. 437</t>
  </si>
  <si>
    <t>0.25 Mi S OF S.R. 46</t>
  </si>
  <si>
    <t>0.091 Mi S OF S.R. 46</t>
  </si>
  <si>
    <t xml:space="preserve">SR46 </t>
  </si>
  <si>
    <t>EAST OF NORTH CR437</t>
  </si>
  <si>
    <t>0.13 Mi N OF S.R. 46</t>
  </si>
  <si>
    <t>S.R. 46</t>
  </si>
  <si>
    <t>0.18 Mi E OF SORRENTO AVE (BTN SORRENTO AVE &amp; SR 429 RAMP)</t>
  </si>
  <si>
    <t>EAST OF CR 435</t>
  </si>
  <si>
    <t>C.R. 46A</t>
  </si>
  <si>
    <t>0.70 Mi W OF SORRENTO AVE</t>
  </si>
  <si>
    <t>0.15 Mi S OF WOLF BRANCH RD</t>
  </si>
  <si>
    <t>0.25 Mi W OF C.R. 437</t>
  </si>
  <si>
    <t>0.12 Mi E OF U.S. 441</t>
  </si>
  <si>
    <t>LIMIT AV</t>
  </si>
  <si>
    <t>0.25 Mi W OF U.S. 441</t>
  </si>
  <si>
    <t>WAYCROSS AV</t>
  </si>
  <si>
    <t>0.126 Mi W OF S.R. 44</t>
  </si>
  <si>
    <t>0.17 Mi S OF S.R. 44</t>
  </si>
  <si>
    <t>0.25 Mi S OF S.R. 44</t>
  </si>
  <si>
    <t xml:space="preserve">CR46A </t>
  </si>
  <si>
    <t>0.25 Mi SOUTH OF SR44</t>
  </si>
  <si>
    <t>0.25 Mi N OF S.R. 44</t>
  </si>
  <si>
    <t>720 Ft E OF C.R. 44 (BYPASS)</t>
  </si>
  <si>
    <t>BATES AV</t>
  </si>
  <si>
    <t>0.07 Mi E OF C.R. 44</t>
  </si>
  <si>
    <t>C.R. 439</t>
  </si>
  <si>
    <t>0.10 Mi N OF S.R. 44</t>
  </si>
  <si>
    <t>0.14 Mi S OF C.R. 44A</t>
  </si>
  <si>
    <t>C.R. 44A</t>
  </si>
  <si>
    <t>0.25 Mi W OF ESTES RD</t>
  </si>
  <si>
    <t>0.25 MI N. OF CR 44A</t>
  </si>
  <si>
    <t>0.18 Mi W OF C.R. 439</t>
  </si>
  <si>
    <t>C.R. 44A (EAST)</t>
  </si>
  <si>
    <t>0.6 Mi E OF C.R. 439</t>
  </si>
  <si>
    <t>0.25 Mi W OF S.R. 44</t>
  </si>
  <si>
    <t>C.R. 450A</t>
  </si>
  <si>
    <t>0.25 Mi W OF C.R. 44A NORTH</t>
  </si>
  <si>
    <t>C.R. 44A (NORTH)</t>
  </si>
  <si>
    <t>0.2 Mi N OF C.R. 450A</t>
  </si>
  <si>
    <t>0.34 Mi N OF S.R. 44</t>
  </si>
  <si>
    <t>0.25 Mi S OF C.R. 42</t>
  </si>
  <si>
    <t>0.58 Mi E OF C.R. 450</t>
  </si>
  <si>
    <t>0.25 Mi W OF C.R. 450</t>
  </si>
  <si>
    <t>SORRENTO AVE</t>
  </si>
  <si>
    <t>B/W CR 437 N &amp; CR 437 S</t>
  </si>
  <si>
    <t>0.15 Mi N OF RANCHO LN</t>
  </si>
  <si>
    <t>0.16 Mi W OF CROWS BLUFF RD</t>
  </si>
  <si>
    <t>C.R. 445A</t>
  </si>
  <si>
    <t>0.11 Mi W OF ASTOR PARK CUTOFF RD</t>
  </si>
  <si>
    <t>S.R. 19</t>
  </si>
  <si>
    <t>S.R. 40</t>
  </si>
  <si>
    <t>This Spreadsheet should be used as a planning level analysis tool. A  detailed analysis is necessary to validate the actual operating conditions which may vary from this worksheet.
This Spreadsheet should be used as a planning level analysis tool. A  detailed analysis is necessary to validate the actual operating conditions which may vary from this worksheet.</t>
  </si>
  <si>
    <r>
      <rPr>
        <sz val="9"/>
        <color rgb="FFFF0000"/>
        <rFont val="Arial"/>
        <family val="2"/>
      </rPr>
      <t>Red text denotes the count was not performed in that year and the previous year data was input.</t>
    </r>
  </si>
  <si>
    <t>* Remove duplicate of 201</t>
  </si>
  <si>
    <r>
      <rPr>
        <sz val="9"/>
        <rFont val="Arial"/>
        <family val="2"/>
      </rPr>
      <t>***** - Data not available for that year</t>
    </r>
  </si>
  <si>
    <r>
      <rPr>
        <sz val="9"/>
        <rFont val="Arial"/>
        <family val="2"/>
      </rPr>
      <t>N/A = not availablle due to lack of previous years data</t>
    </r>
  </si>
  <si>
    <r>
      <rPr>
        <sz val="9"/>
        <rFont val="Arial"/>
        <family val="2"/>
      </rPr>
      <t>U/C Denotes station under construction during data collection period.</t>
    </r>
  </si>
  <si>
    <r>
      <rPr>
        <sz val="9"/>
        <rFont val="Arial"/>
        <family val="2"/>
      </rPr>
      <t>5 -Year Annual Average Percentage Growth Rate is computed as follows:</t>
    </r>
  </si>
  <si>
    <r>
      <rPr>
        <sz val="9"/>
        <rFont val="Arial"/>
        <family val="2"/>
      </rPr>
      <t>"5-Year Annual Average Percentage Growth Rate  = (1+( 2022 AADT - 2017 AADT)/(2017 AADT))^(1/(2022-2017))-1"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</si>
</sst>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0.0000"/>
    <numFmt numFmtId="166" formatCode="###0;###0"/>
    <numFmt numFmtId="167" formatCode="###0.00;###0.00"/>
    <numFmt numFmtId="168" formatCode="#,##0;#,##0"/>
    <numFmt numFmtId="169" formatCode="0.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1"/>
      <color rgb="FFFF0000"/>
      <name val="Arial"/>
      <family val="2"/>
    </font>
    <font>
      <b/>
      <sz val="11"/>
      <color theme="0"/>
      <name val="Arial"/>
      <family val="2"/>
    </font>
    <font>
      <sz val="10"/>
      <color theme="1"/>
      <name val="Calibri"/>
      <family val="2"/>
    </font>
    <font>
      <b/>
      <sz val="22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b/>
      <i/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sz val="10"/>
      <color theme="0"/>
      <name val="Calibri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b/>
      <sz val="9"/>
      <name val="Arial"/>
      <family val="2"/>
    </font>
    <font>
      <b/>
      <sz val="9"/>
      <color rgb="FFFFFFFF"/>
      <name val="Arial"/>
      <family val="2"/>
    </font>
    <font>
      <sz val="9"/>
      <color rgb="FF000000"/>
      <name val="Times New Roman"/>
      <family val="1"/>
    </font>
    <font>
      <sz val="9"/>
      <color rgb="FF9B0005"/>
      <name val="Arial"/>
      <family val="2"/>
    </font>
    <font>
      <b/>
      <sz val="12"/>
      <color rgb="FF000000"/>
      <name val="Segoe UI"/>
      <family val="2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  <font>
      <sz val="10"/>
      <name val="Segoe UI"/>
      <family val="2"/>
    </font>
    <font>
      <b/>
      <sz val="14"/>
      <color rgb="FF000000"/>
      <name val="Times New Roman"/>
      <family val="1"/>
    </font>
    <font>
      <b/>
      <sz val="9"/>
      <color rgb="FF000000"/>
      <name val="Arial"/>
      <family val="2"/>
    </font>
    <font>
      <b/>
      <sz val="10"/>
      <color rgb="FF000000"/>
      <name val="Times New Roman"/>
      <family val="1"/>
    </font>
    <font>
      <sz val="9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  <fill>
      <patternFill patternType="solid">
        <fgColor rgb="FF2690CF"/>
      </patternFill>
    </fill>
    <fill>
      <patternFill patternType="solid">
        <fgColor rgb="FFD8D8D8"/>
      </patternFill>
    </fill>
    <fill>
      <patternFill patternType="solid">
        <fgColor rgb="FFFFC6C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7DEE8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/>
      <top style="thick">
        <color indexed="8"/>
      </top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 style="medium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/>
      <top style="thick">
        <color indexed="8"/>
      </top>
      <bottom style="thin">
        <color indexed="8"/>
      </bottom>
      <diagonal/>
    </border>
    <border>
      <left style="medium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8"/>
      </left>
      <right style="thick">
        <color indexed="8"/>
      </right>
      <top/>
      <bottom style="medium">
        <color indexed="64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1">
    <xf numFmtId="0" fontId="0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8" fillId="0" borderId="0"/>
    <xf numFmtId="0" fontId="16" fillId="11" borderId="0"/>
    <xf numFmtId="0" fontId="20" fillId="2" borderId="0" applyNumberFormat="0" applyBorder="0" applyAlignment="0" applyProtection="0"/>
    <xf numFmtId="43" fontId="8" fillId="0" borderId="0" applyFont="0" applyFill="0" applyBorder="0" applyAlignment="0" applyProtection="0"/>
    <xf numFmtId="0" fontId="5" fillId="0" borderId="0"/>
    <xf numFmtId="0" fontId="16" fillId="0" borderId="0"/>
    <xf numFmtId="9" fontId="16" fillId="0" borderId="0" applyFont="0" applyFill="0" applyBorder="0" applyAlignment="0" applyProtection="0"/>
  </cellStyleXfs>
  <cellXfs count="328">
    <xf numFmtId="0" fontId="0" fillId="0" borderId="0" xfId="0"/>
    <xf numFmtId="0" fontId="2" fillId="3" borderId="0" xfId="1" applyFont="1" applyFill="1" applyAlignment="1">
      <alignment horizontal="center"/>
    </xf>
    <xf numFmtId="0" fontId="3" fillId="0" borderId="0" xfId="1" applyFont="1" applyAlignment="1">
      <alignment horizontal="left"/>
    </xf>
    <xf numFmtId="0" fontId="4" fillId="0" borderId="0" xfId="1" applyFont="1"/>
    <xf numFmtId="0" fontId="6" fillId="0" borderId="0" xfId="2" quotePrefix="1" applyFont="1" applyAlignment="1" applyProtection="1">
      <alignment horizontal="right"/>
      <protection locked="0"/>
    </xf>
    <xf numFmtId="0" fontId="4" fillId="0" borderId="0" xfId="1" applyFont="1" applyAlignment="1">
      <alignment horizontal="right"/>
    </xf>
    <xf numFmtId="0" fontId="4" fillId="0" borderId="0" xfId="1" quotePrefix="1" applyFont="1" applyAlignment="1">
      <alignment horizontal="center"/>
    </xf>
    <xf numFmtId="0" fontId="4" fillId="4" borderId="1" xfId="2" applyFont="1" applyFill="1" applyBorder="1" applyProtection="1">
      <protection locked="0"/>
    </xf>
    <xf numFmtId="0" fontId="2" fillId="3" borderId="0" xfId="1" applyFont="1" applyFill="1"/>
    <xf numFmtId="0" fontId="4" fillId="0" borderId="0" xfId="1" applyFont="1" applyAlignment="1">
      <alignment horizontal="center"/>
    </xf>
    <xf numFmtId="0" fontId="4" fillId="5" borderId="0" xfId="1" applyFont="1" applyFill="1"/>
    <xf numFmtId="0" fontId="7" fillId="6" borderId="2" xfId="1" applyFont="1" applyFill="1" applyBorder="1" applyAlignment="1" applyProtection="1">
      <alignment horizontal="center"/>
      <protection locked="0"/>
    </xf>
    <xf numFmtId="0" fontId="7" fillId="6" borderId="3" xfId="1" applyFont="1" applyFill="1" applyBorder="1" applyProtection="1">
      <protection locked="0"/>
    </xf>
    <xf numFmtId="0" fontId="7" fillId="6" borderId="4" xfId="1" applyFont="1" applyFill="1" applyBorder="1" applyProtection="1">
      <protection locked="0"/>
    </xf>
    <xf numFmtId="0" fontId="7" fillId="6" borderId="5" xfId="1" applyFont="1" applyFill="1" applyBorder="1" applyAlignment="1" applyProtection="1">
      <alignment horizontal="centerContinuous"/>
      <protection locked="0"/>
    </xf>
    <xf numFmtId="0" fontId="7" fillId="6" borderId="6" xfId="1" applyFont="1" applyFill="1" applyBorder="1" applyAlignment="1" applyProtection="1">
      <alignment horizontal="centerContinuous"/>
      <protection locked="0"/>
    </xf>
    <xf numFmtId="0" fontId="7" fillId="6" borderId="9" xfId="1" applyFont="1" applyFill="1" applyBorder="1" applyAlignment="1" applyProtection="1">
      <alignment horizontal="center"/>
      <protection locked="0"/>
    </xf>
    <xf numFmtId="0" fontId="7" fillId="6" borderId="10" xfId="1" applyFont="1" applyFill="1" applyBorder="1" applyProtection="1">
      <protection locked="0"/>
    </xf>
    <xf numFmtId="0" fontId="7" fillId="6" borderId="11" xfId="1" applyFont="1" applyFill="1" applyBorder="1" applyProtection="1">
      <protection locked="0"/>
    </xf>
    <xf numFmtId="0" fontId="7" fillId="7" borderId="9" xfId="1" applyFont="1" applyFill="1" applyBorder="1" applyAlignment="1" applyProtection="1">
      <alignment horizontal="center"/>
      <protection locked="0"/>
    </xf>
    <xf numFmtId="0" fontId="7" fillId="8" borderId="9" xfId="1" applyFont="1" applyFill="1" applyBorder="1" applyAlignment="1" applyProtection="1">
      <alignment horizontal="center"/>
      <protection locked="0"/>
    </xf>
    <xf numFmtId="0" fontId="7" fillId="9" borderId="9" xfId="1" applyFont="1" applyFill="1" applyBorder="1" applyAlignment="1" applyProtection="1">
      <alignment horizontal="center"/>
      <protection locked="0"/>
    </xf>
    <xf numFmtId="0" fontId="3" fillId="0" borderId="1" xfId="1" applyFont="1" applyBorder="1" applyAlignment="1">
      <alignment horizontal="centerContinuous"/>
    </xf>
    <xf numFmtId="0" fontId="7" fillId="6" borderId="12" xfId="1" applyFont="1" applyFill="1" applyBorder="1" applyAlignment="1" applyProtection="1">
      <alignment horizontal="center"/>
      <protection locked="0"/>
    </xf>
    <xf numFmtId="0" fontId="7" fillId="6" borderId="1" xfId="1" applyFont="1" applyFill="1" applyBorder="1" applyProtection="1">
      <protection locked="0"/>
    </xf>
    <xf numFmtId="0" fontId="7" fillId="7" borderId="12" xfId="1" applyFont="1" applyFill="1" applyBorder="1" applyAlignment="1" applyProtection="1">
      <alignment horizontal="center"/>
      <protection locked="0"/>
    </xf>
    <xf numFmtId="0" fontId="7" fillId="8" borderId="12" xfId="1" applyFont="1" applyFill="1" applyBorder="1" applyAlignment="1" applyProtection="1">
      <alignment horizontal="center"/>
      <protection locked="0"/>
    </xf>
    <xf numFmtId="0" fontId="7" fillId="9" borderId="12" xfId="1" applyFont="1" applyFill="1" applyBorder="1" applyAlignment="1" applyProtection="1">
      <alignment horizontal="center"/>
      <protection locked="0"/>
    </xf>
    <xf numFmtId="0" fontId="7" fillId="9" borderId="1" xfId="1" applyFont="1" applyFill="1" applyBorder="1" applyAlignment="1" applyProtection="1">
      <alignment horizontal="center"/>
      <protection locked="0"/>
    </xf>
    <xf numFmtId="0" fontId="7" fillId="9" borderId="13" xfId="1" applyFont="1" applyFill="1" applyBorder="1" applyAlignment="1" applyProtection="1">
      <alignment horizontal="center"/>
      <protection locked="0"/>
    </xf>
    <xf numFmtId="0" fontId="3" fillId="0" borderId="1" xfId="1" applyFont="1" applyBorder="1" applyAlignment="1">
      <alignment horizont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3" fontId="4" fillId="0" borderId="1" xfId="1" applyNumberFormat="1" applyFont="1" applyBorder="1" applyAlignment="1">
      <alignment horizontal="center" vertical="center"/>
    </xf>
    <xf numFmtId="4" fontId="4" fillId="0" borderId="1" xfId="1" applyNumberFormat="1" applyFont="1" applyBorder="1" applyAlignment="1">
      <alignment horizontal="center" vertical="center"/>
    </xf>
    <xf numFmtId="3" fontId="4" fillId="3" borderId="1" xfId="1" applyNumberFormat="1" applyFont="1" applyFill="1" applyBorder="1" applyAlignment="1">
      <alignment horizontal="center"/>
    </xf>
    <xf numFmtId="10" fontId="4" fillId="0" borderId="12" xfId="3" applyNumberFormat="1" applyFont="1" applyBorder="1" applyAlignment="1">
      <alignment horizontal="center" vertical="center"/>
    </xf>
    <xf numFmtId="3" fontId="4" fillId="3" borderId="1" xfId="1" applyNumberFormat="1" applyFont="1" applyFill="1" applyBorder="1" applyAlignment="1">
      <alignment horizontal="center" vertical="center"/>
    </xf>
    <xf numFmtId="0" fontId="9" fillId="0" borderId="7" xfId="4" applyFont="1" applyBorder="1" applyAlignment="1">
      <alignment horizontal="centerContinuous" vertical="center"/>
    </xf>
    <xf numFmtId="0" fontId="9" fillId="0" borderId="3" xfId="4" applyFont="1" applyBorder="1" applyAlignment="1">
      <alignment horizontal="centerContinuous" vertical="center"/>
    </xf>
    <xf numFmtId="0" fontId="8" fillId="0" borderId="3" xfId="4" applyBorder="1" applyAlignment="1">
      <alignment horizontal="left" vertical="top"/>
    </xf>
    <xf numFmtId="0" fontId="8" fillId="0" borderId="0" xfId="4"/>
    <xf numFmtId="0" fontId="8" fillId="0" borderId="14" xfId="4" applyBorder="1" applyAlignment="1">
      <alignment vertical="center"/>
    </xf>
    <xf numFmtId="0" fontId="8" fillId="0" borderId="0" xfId="4" applyAlignment="1">
      <alignment vertical="center"/>
    </xf>
    <xf numFmtId="0" fontId="10" fillId="0" borderId="0" xfId="4" applyFont="1" applyAlignment="1">
      <alignment vertical="top"/>
    </xf>
    <xf numFmtId="3" fontId="8" fillId="0" borderId="0" xfId="4" applyNumberFormat="1" applyAlignment="1">
      <alignment vertical="top"/>
    </xf>
    <xf numFmtId="0" fontId="8" fillId="0" borderId="0" xfId="4" applyAlignment="1">
      <alignment vertical="top"/>
    </xf>
    <xf numFmtId="0" fontId="8" fillId="0" borderId="0" xfId="4" applyAlignment="1">
      <alignment horizontal="left" vertical="top"/>
    </xf>
    <xf numFmtId="0" fontId="8" fillId="0" borderId="15" xfId="4" applyBorder="1" applyAlignment="1">
      <alignment horizontal="center"/>
    </xf>
    <xf numFmtId="0" fontId="7" fillId="10" borderId="2" xfId="4" applyFont="1" applyFill="1" applyBorder="1" applyAlignment="1" applyProtection="1">
      <alignment vertical="center" wrapText="1"/>
      <protection locked="0"/>
    </xf>
    <xf numFmtId="0" fontId="7" fillId="6" borderId="12" xfId="4" applyFont="1" applyFill="1" applyBorder="1" applyAlignment="1" applyProtection="1">
      <alignment horizontal="centerContinuous" vertical="center"/>
      <protection locked="0"/>
    </xf>
    <xf numFmtId="0" fontId="7" fillId="6" borderId="1" xfId="4" applyFont="1" applyFill="1" applyBorder="1" applyAlignment="1" applyProtection="1">
      <alignment horizontal="centerContinuous" vertical="center" wrapText="1"/>
      <protection locked="0"/>
    </xf>
    <xf numFmtId="0" fontId="7" fillId="6" borderId="1" xfId="4" applyFont="1" applyFill="1" applyBorder="1" applyAlignment="1" applyProtection="1">
      <alignment horizontal="centerContinuous" vertical="center"/>
      <protection locked="0"/>
    </xf>
    <xf numFmtId="0" fontId="7" fillId="10" borderId="2" xfId="4" applyFont="1" applyFill="1" applyBorder="1" applyAlignment="1" applyProtection="1">
      <alignment vertical="center"/>
      <protection locked="0"/>
    </xf>
    <xf numFmtId="0" fontId="7" fillId="0" borderId="0" xfId="4" applyFont="1" applyAlignment="1" applyProtection="1">
      <alignment horizontal="center" vertical="center"/>
      <protection locked="0"/>
    </xf>
    <xf numFmtId="0" fontId="7" fillId="6" borderId="5" xfId="4" applyFont="1" applyFill="1" applyBorder="1" applyAlignment="1" applyProtection="1">
      <alignment horizontal="centerContinuous" vertical="center"/>
      <protection locked="0"/>
    </xf>
    <xf numFmtId="0" fontId="7" fillId="6" borderId="6" xfId="4" applyFont="1" applyFill="1" applyBorder="1" applyAlignment="1" applyProtection="1">
      <alignment horizontal="centerContinuous" vertical="center"/>
      <protection locked="0"/>
    </xf>
    <xf numFmtId="0" fontId="7" fillId="6" borderId="8" xfId="4" applyFont="1" applyFill="1" applyBorder="1" applyAlignment="1" applyProtection="1">
      <alignment horizontal="centerContinuous" vertical="center"/>
      <protection locked="0"/>
    </xf>
    <xf numFmtId="0" fontId="7" fillId="6" borderId="2" xfId="4" applyFont="1" applyFill="1" applyBorder="1" applyProtection="1">
      <protection locked="0"/>
    </xf>
    <xf numFmtId="0" fontId="7" fillId="10" borderId="9" xfId="4" applyFont="1" applyFill="1" applyBorder="1" applyAlignment="1" applyProtection="1">
      <alignment horizontal="center" vertical="center" wrapText="1"/>
      <protection locked="0"/>
    </xf>
    <xf numFmtId="0" fontId="7" fillId="10" borderId="9" xfId="4" applyFont="1" applyFill="1" applyBorder="1" applyAlignment="1" applyProtection="1">
      <alignment vertical="center" wrapText="1"/>
      <protection locked="0"/>
    </xf>
    <xf numFmtId="0" fontId="7" fillId="6" borderId="9" xfId="4" applyFont="1" applyFill="1" applyBorder="1" applyAlignment="1" applyProtection="1">
      <alignment horizontal="center" vertical="center"/>
      <protection locked="0"/>
    </xf>
    <xf numFmtId="0" fontId="7" fillId="6" borderId="9" xfId="4" applyFont="1" applyFill="1" applyBorder="1" applyAlignment="1" applyProtection="1">
      <alignment horizontal="center" vertical="center" wrapText="1"/>
      <protection locked="0"/>
    </xf>
    <xf numFmtId="0" fontId="7" fillId="6" borderId="2" xfId="4" applyFont="1" applyFill="1" applyBorder="1" applyAlignment="1" applyProtection="1">
      <alignment horizontal="center" vertical="center" wrapText="1"/>
      <protection locked="0"/>
    </xf>
    <xf numFmtId="0" fontId="7" fillId="6" borderId="7" xfId="4" applyFont="1" applyFill="1" applyBorder="1" applyAlignment="1" applyProtection="1">
      <alignment horizontal="center" vertical="center" wrapText="1"/>
      <protection locked="0"/>
    </xf>
    <xf numFmtId="0" fontId="7" fillId="10" borderId="9" xfId="4" applyFont="1" applyFill="1" applyBorder="1" applyAlignment="1" applyProtection="1">
      <alignment vertical="center"/>
      <protection locked="0"/>
    </xf>
    <xf numFmtId="0" fontId="7" fillId="6" borderId="9" xfId="4" applyFont="1" applyFill="1" applyBorder="1" applyProtection="1">
      <protection locked="0"/>
    </xf>
    <xf numFmtId="0" fontId="7" fillId="10" borderId="12" xfId="4" applyFont="1" applyFill="1" applyBorder="1" applyAlignment="1" applyProtection="1">
      <alignment vertical="center"/>
      <protection locked="0"/>
    </xf>
    <xf numFmtId="0" fontId="7" fillId="10" borderId="12" xfId="4" applyFont="1" applyFill="1" applyBorder="1" applyAlignment="1" applyProtection="1">
      <alignment horizontal="center" vertical="center"/>
      <protection locked="0"/>
    </xf>
    <xf numFmtId="0" fontId="7" fillId="6" borderId="12" xfId="4" applyFont="1" applyFill="1" applyBorder="1" applyAlignment="1" applyProtection="1">
      <alignment horizontal="center" vertical="center"/>
      <protection locked="0"/>
    </xf>
    <xf numFmtId="0" fontId="7" fillId="6" borderId="12" xfId="4" applyFont="1" applyFill="1" applyBorder="1" applyAlignment="1" applyProtection="1">
      <alignment horizontal="center" vertical="center" wrapText="1"/>
      <protection locked="0"/>
    </xf>
    <xf numFmtId="0" fontId="7" fillId="6" borderId="1" xfId="4" applyFont="1" applyFill="1" applyBorder="1" applyAlignment="1" applyProtection="1">
      <alignment horizontal="center" vertical="center"/>
      <protection locked="0"/>
    </xf>
    <xf numFmtId="0" fontId="7" fillId="6" borderId="5" xfId="4" applyFont="1" applyFill="1" applyBorder="1" applyAlignment="1" applyProtection="1">
      <alignment horizontal="center" vertical="center"/>
      <protection locked="0"/>
    </xf>
    <xf numFmtId="0" fontId="7" fillId="6" borderId="12" xfId="4" applyFont="1" applyFill="1" applyBorder="1" applyAlignment="1" applyProtection="1">
      <alignment horizontal="center"/>
      <protection locked="0"/>
    </xf>
    <xf numFmtId="1" fontId="11" fillId="0" borderId="16" xfId="4" applyNumberFormat="1" applyFont="1" applyBorder="1" applyAlignment="1">
      <alignment horizontal="center" vertical="center" shrinkToFit="1"/>
    </xf>
    <xf numFmtId="0" fontId="12" fillId="0" borderId="17" xfId="4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top"/>
    </xf>
    <xf numFmtId="0" fontId="10" fillId="0" borderId="1" xfId="4" applyFont="1" applyBorder="1" applyAlignment="1">
      <alignment horizontal="left" vertical="top"/>
    </xf>
    <xf numFmtId="0" fontId="12" fillId="0" borderId="18" xfId="4" applyFont="1" applyBorder="1" applyAlignment="1">
      <alignment horizontal="center" vertical="center" wrapText="1"/>
    </xf>
    <xf numFmtId="0" fontId="12" fillId="0" borderId="1" xfId="4" applyFont="1" applyBorder="1" applyAlignment="1">
      <alignment horizontal="center" vertical="center" wrapText="1"/>
    </xf>
    <xf numFmtId="3" fontId="11" fillId="0" borderId="1" xfId="4" applyNumberFormat="1" applyFont="1" applyBorder="1" applyAlignment="1">
      <alignment horizontal="center" vertical="top" shrinkToFit="1"/>
    </xf>
    <xf numFmtId="3" fontId="11" fillId="0" borderId="19" xfId="4" applyNumberFormat="1" applyFont="1" applyBorder="1" applyAlignment="1">
      <alignment horizontal="center" vertical="top" shrinkToFit="1"/>
    </xf>
    <xf numFmtId="4" fontId="11" fillId="0" borderId="19" xfId="4" applyNumberFormat="1" applyFont="1" applyBorder="1" applyAlignment="1">
      <alignment horizontal="center" vertical="top" shrinkToFit="1"/>
    </xf>
    <xf numFmtId="3" fontId="11" fillId="0" borderId="20" xfId="4" applyNumberFormat="1" applyFont="1" applyBorder="1" applyAlignment="1">
      <alignment horizontal="center" vertical="top" shrinkToFit="1"/>
    </xf>
    <xf numFmtId="4" fontId="11" fillId="0" borderId="20" xfId="4" applyNumberFormat="1" applyFont="1" applyBorder="1" applyAlignment="1">
      <alignment horizontal="center" vertical="top" shrinkToFit="1"/>
    </xf>
    <xf numFmtId="165" fontId="11" fillId="0" borderId="21" xfId="4" applyNumberFormat="1" applyFont="1" applyBorder="1" applyAlignment="1">
      <alignment horizontal="center" vertical="top" shrinkToFit="1"/>
    </xf>
    <xf numFmtId="10" fontId="11" fillId="0" borderId="0" xfId="4" applyNumberFormat="1" applyFont="1" applyAlignment="1">
      <alignment horizontal="center" vertical="top" shrinkToFit="1"/>
    </xf>
    <xf numFmtId="3" fontId="11" fillId="0" borderId="22" xfId="4" applyNumberFormat="1" applyFont="1" applyBorder="1" applyAlignment="1">
      <alignment horizontal="center" vertical="top" shrinkToFit="1"/>
    </xf>
    <xf numFmtId="3" fontId="11" fillId="0" borderId="17" xfId="4" applyNumberFormat="1" applyFont="1" applyBorder="1" applyAlignment="1">
      <alignment horizontal="center" vertical="top" shrinkToFit="1"/>
    </xf>
    <xf numFmtId="3" fontId="11" fillId="0" borderId="23" xfId="4" applyNumberFormat="1" applyFont="1" applyBorder="1" applyAlignment="1">
      <alignment horizontal="center" vertical="top" shrinkToFit="1"/>
    </xf>
    <xf numFmtId="0" fontId="13" fillId="0" borderId="1" xfId="4" applyFont="1" applyBorder="1" applyAlignment="1">
      <alignment horizontal="center"/>
    </xf>
    <xf numFmtId="0" fontId="8" fillId="0" borderId="0" xfId="4" applyAlignment="1">
      <alignment horizontal="center"/>
    </xf>
    <xf numFmtId="0" fontId="8" fillId="0" borderId="1" xfId="4" applyBorder="1" applyAlignment="1">
      <alignment horizontal="center"/>
    </xf>
    <xf numFmtId="1" fontId="11" fillId="0" borderId="24" xfId="4" applyNumberFormat="1" applyFont="1" applyBorder="1" applyAlignment="1">
      <alignment horizontal="center" vertical="center" shrinkToFit="1"/>
    </xf>
    <xf numFmtId="0" fontId="12" fillId="0" borderId="25" xfId="4" applyFont="1" applyBorder="1" applyAlignment="1">
      <alignment horizontal="center" vertical="center" wrapText="1"/>
    </xf>
    <xf numFmtId="1" fontId="11" fillId="3" borderId="14" xfId="4" applyNumberFormat="1" applyFont="1" applyFill="1" applyBorder="1" applyAlignment="1">
      <alignment horizontal="center" vertical="center" shrinkToFit="1"/>
    </xf>
    <xf numFmtId="0" fontId="12" fillId="3" borderId="0" xfId="4" applyFont="1" applyFill="1" applyAlignment="1">
      <alignment horizontal="center" vertical="center" wrapText="1"/>
    </xf>
    <xf numFmtId="0" fontId="8" fillId="3" borderId="0" xfId="4" applyFill="1" applyAlignment="1">
      <alignment horizontal="center"/>
    </xf>
    <xf numFmtId="0" fontId="8" fillId="3" borderId="15" xfId="4" applyFill="1" applyBorder="1" applyAlignment="1">
      <alignment horizontal="center"/>
    </xf>
    <xf numFmtId="0" fontId="14" fillId="3" borderId="14" xfId="4" applyFont="1" applyFill="1" applyBorder="1" applyAlignment="1">
      <alignment horizontal="left" vertical="center"/>
    </xf>
    <xf numFmtId="0" fontId="15" fillId="3" borderId="14" xfId="4" applyFont="1" applyFill="1" applyBorder="1" applyAlignment="1">
      <alignment horizontal="left"/>
    </xf>
    <xf numFmtId="0" fontId="15" fillId="3" borderId="13" xfId="4" applyFont="1" applyFill="1" applyBorder="1" applyAlignment="1">
      <alignment horizontal="left"/>
    </xf>
    <xf numFmtId="0" fontId="12" fillId="3" borderId="10" xfId="4" applyFont="1" applyFill="1" applyBorder="1" applyAlignment="1">
      <alignment horizontal="center" vertical="center" wrapText="1"/>
    </xf>
    <xf numFmtId="0" fontId="8" fillId="3" borderId="10" xfId="4" applyFill="1" applyBorder="1" applyAlignment="1">
      <alignment horizontal="center"/>
    </xf>
    <xf numFmtId="0" fontId="8" fillId="3" borderId="11" xfId="4" applyFill="1" applyBorder="1" applyAlignment="1">
      <alignment horizontal="center"/>
    </xf>
    <xf numFmtId="1" fontId="11" fillId="0" borderId="0" xfId="4" applyNumberFormat="1" applyFont="1" applyAlignment="1">
      <alignment horizontal="center" vertical="center" shrinkToFit="1"/>
    </xf>
    <xf numFmtId="0" fontId="12" fillId="0" borderId="0" xfId="4" applyFont="1" applyAlignment="1">
      <alignment horizontal="center" vertical="center" wrapText="1"/>
    </xf>
    <xf numFmtId="0" fontId="17" fillId="11" borderId="27" xfId="5" applyFont="1" applyBorder="1" applyAlignment="1">
      <alignment horizontal="center"/>
    </xf>
    <xf numFmtId="0" fontId="17" fillId="11" borderId="28" xfId="5" applyFont="1" applyBorder="1" applyAlignment="1">
      <alignment horizontal="center"/>
    </xf>
    <xf numFmtId="0" fontId="18" fillId="11" borderId="27" xfId="5" applyFont="1" applyBorder="1" applyAlignment="1">
      <alignment horizontal="center" vertical="center" textRotation="255"/>
    </xf>
    <xf numFmtId="0" fontId="18" fillId="11" borderId="29" xfId="5" applyFont="1" applyBorder="1" applyAlignment="1">
      <alignment horizontal="center" vertical="center" textRotation="255"/>
    </xf>
    <xf numFmtId="0" fontId="19" fillId="11" borderId="30" xfId="5" applyFont="1" applyBorder="1" applyAlignment="1">
      <alignment horizontal="right" vertical="center"/>
    </xf>
    <xf numFmtId="0" fontId="19" fillId="11" borderId="28" xfId="5" applyFont="1" applyBorder="1" applyAlignment="1">
      <alignment horizontal="centerContinuous" vertical="center"/>
    </xf>
    <xf numFmtId="0" fontId="19" fillId="11" borderId="31" xfId="5" applyFont="1" applyBorder="1" applyAlignment="1">
      <alignment horizontal="centerContinuous" vertical="center"/>
    </xf>
    <xf numFmtId="0" fontId="20" fillId="3" borderId="33" xfId="6" quotePrefix="1" applyNumberFormat="1" applyFill="1" applyBorder="1" applyAlignment="1">
      <alignment horizontal="center" vertical="center" wrapText="1"/>
    </xf>
    <xf numFmtId="0" fontId="16" fillId="0" borderId="0" xfId="5" applyFill="1"/>
    <xf numFmtId="0" fontId="16" fillId="11" borderId="36" xfId="5" applyBorder="1"/>
    <xf numFmtId="0" fontId="16" fillId="11" borderId="0" xfId="5"/>
    <xf numFmtId="0" fontId="16" fillId="11" borderId="38" xfId="5" applyBorder="1" applyAlignment="1">
      <alignment horizontal="center"/>
    </xf>
    <xf numFmtId="0" fontId="16" fillId="11" borderId="39" xfId="5" applyBorder="1" applyAlignment="1">
      <alignment horizontal="center"/>
    </xf>
    <xf numFmtId="0" fontId="16" fillId="11" borderId="40" xfId="5" applyBorder="1" applyAlignment="1">
      <alignment horizontal="center"/>
    </xf>
    <xf numFmtId="0" fontId="16" fillId="11" borderId="41" xfId="5" applyBorder="1" applyAlignment="1">
      <alignment horizontal="center"/>
    </xf>
    <xf numFmtId="0" fontId="16" fillId="11" borderId="42" xfId="5" applyBorder="1" applyAlignment="1">
      <alignment horizontal="center"/>
    </xf>
    <xf numFmtId="0" fontId="16" fillId="0" borderId="38" xfId="5" applyFill="1" applyBorder="1" applyAlignment="1">
      <alignment horizontal="center"/>
    </xf>
    <xf numFmtId="0" fontId="17" fillId="11" borderId="44" xfId="5" applyFont="1" applyBorder="1" applyAlignment="1">
      <alignment horizontal="center" vertical="center" wrapText="1"/>
    </xf>
    <xf numFmtId="0" fontId="17" fillId="11" borderId="45" xfId="5" applyFont="1" applyBorder="1" applyAlignment="1">
      <alignment horizontal="center" vertical="center" wrapText="1"/>
    </xf>
    <xf numFmtId="0" fontId="17" fillId="11" borderId="46" xfId="5" applyFont="1" applyBorder="1" applyAlignment="1">
      <alignment horizontal="center" vertical="center" wrapText="1"/>
    </xf>
    <xf numFmtId="0" fontId="17" fillId="11" borderId="40" xfId="5" applyFont="1" applyBorder="1" applyAlignment="1">
      <alignment horizontal="center" vertical="center" wrapText="1"/>
    </xf>
    <xf numFmtId="0" fontId="17" fillId="11" borderId="47" xfId="5" applyFont="1" applyBorder="1" applyAlignment="1">
      <alignment horizontal="center" vertical="center" wrapText="1"/>
    </xf>
    <xf numFmtId="0" fontId="16" fillId="0" borderId="48" xfId="5" applyFill="1" applyBorder="1"/>
    <xf numFmtId="0" fontId="16" fillId="0" borderId="49" xfId="5" applyFill="1" applyBorder="1" applyAlignment="1">
      <alignment horizontal="left"/>
    </xf>
    <xf numFmtId="0" fontId="16" fillId="0" borderId="50" xfId="5" applyFill="1" applyBorder="1" applyAlignment="1">
      <alignment horizontal="left"/>
    </xf>
    <xf numFmtId="0" fontId="16" fillId="0" borderId="49" xfId="5" applyFill="1" applyBorder="1" applyAlignment="1">
      <alignment horizontal="center"/>
    </xf>
    <xf numFmtId="0" fontId="16" fillId="0" borderId="49" xfId="5" applyFill="1" applyBorder="1"/>
    <xf numFmtId="0" fontId="16" fillId="0" borderId="51" xfId="5" applyFill="1" applyBorder="1"/>
    <xf numFmtId="3" fontId="16" fillId="0" borderId="49" xfId="5" applyNumberFormat="1" applyFill="1" applyBorder="1" applyAlignment="1" applyProtection="1">
      <alignment horizontal="center"/>
      <protection locked="0"/>
    </xf>
    <xf numFmtId="3" fontId="21" fillId="0" borderId="49" xfId="5" applyNumberFormat="1" applyFont="1" applyFill="1" applyBorder="1" applyAlignment="1" applyProtection="1">
      <alignment horizontal="center"/>
      <protection locked="0"/>
    </xf>
    <xf numFmtId="3" fontId="13" fillId="0" borderId="49" xfId="5" applyNumberFormat="1" applyFont="1" applyFill="1" applyBorder="1" applyAlignment="1" applyProtection="1">
      <alignment horizontal="center"/>
      <protection locked="0"/>
    </xf>
    <xf numFmtId="10" fontId="16" fillId="0" borderId="51" xfId="5" applyNumberFormat="1" applyFill="1" applyBorder="1" applyAlignment="1">
      <alignment horizontal="center"/>
    </xf>
    <xf numFmtId="10" fontId="16" fillId="3" borderId="33" xfId="5" applyNumberFormat="1" applyFill="1" applyBorder="1" applyAlignment="1">
      <alignment horizontal="center"/>
    </xf>
    <xf numFmtId="37" fontId="16" fillId="0" borderId="48" xfId="7" applyNumberFormat="1" applyFont="1" applyFill="1" applyBorder="1" applyAlignment="1" applyProtection="1">
      <alignment horizontal="center"/>
      <protection locked="0"/>
    </xf>
    <xf numFmtId="20" fontId="16" fillId="0" borderId="49" xfId="5" applyNumberFormat="1" applyFill="1" applyBorder="1" applyAlignment="1" applyProtection="1">
      <alignment horizontal="center"/>
      <protection locked="0"/>
    </xf>
    <xf numFmtId="20" fontId="16" fillId="0" borderId="51" xfId="5" applyNumberFormat="1" applyFill="1" applyBorder="1" applyAlignment="1" applyProtection="1">
      <alignment horizontal="center"/>
      <protection locked="0"/>
    </xf>
    <xf numFmtId="0" fontId="16" fillId="0" borderId="52" xfId="5" applyFill="1" applyBorder="1"/>
    <xf numFmtId="0" fontId="16" fillId="0" borderId="53" xfId="5" applyFill="1" applyBorder="1" applyAlignment="1">
      <alignment horizontal="left"/>
    </xf>
    <xf numFmtId="0" fontId="16" fillId="0" borderId="54" xfId="5" applyFill="1" applyBorder="1" applyAlignment="1">
      <alignment horizontal="left"/>
    </xf>
    <xf numFmtId="0" fontId="16" fillId="0" borderId="53" xfId="5" applyFill="1" applyBorder="1" applyAlignment="1">
      <alignment horizontal="center"/>
    </xf>
    <xf numFmtId="0" fontId="16" fillId="0" borderId="53" xfId="5" applyFill="1" applyBorder="1"/>
    <xf numFmtId="0" fontId="16" fillId="0" borderId="55" xfId="5" applyFill="1" applyBorder="1"/>
    <xf numFmtId="3" fontId="16" fillId="0" borderId="53" xfId="5" applyNumberFormat="1" applyFill="1" applyBorder="1" applyAlignment="1" applyProtection="1">
      <alignment horizontal="center"/>
      <protection locked="0"/>
    </xf>
    <xf numFmtId="3" fontId="21" fillId="0" borderId="53" xfId="5" applyNumberFormat="1" applyFont="1" applyFill="1" applyBorder="1" applyAlignment="1" applyProtection="1">
      <alignment horizontal="center"/>
      <protection locked="0"/>
    </xf>
    <xf numFmtId="3" fontId="13" fillId="0" borderId="53" xfId="5" applyNumberFormat="1" applyFont="1" applyFill="1" applyBorder="1" applyAlignment="1" applyProtection="1">
      <alignment horizontal="center"/>
      <protection locked="0"/>
    </xf>
    <xf numFmtId="10" fontId="16" fillId="0" borderId="55" xfId="5" applyNumberFormat="1" applyFill="1" applyBorder="1" applyAlignment="1">
      <alignment horizontal="center"/>
    </xf>
    <xf numFmtId="37" fontId="16" fillId="0" borderId="52" xfId="7" applyNumberFormat="1" applyFont="1" applyFill="1" applyBorder="1" applyAlignment="1" applyProtection="1">
      <alignment horizontal="center"/>
      <protection locked="0"/>
    </xf>
    <xf numFmtId="20" fontId="16" fillId="0" borderId="53" xfId="5" applyNumberFormat="1" applyFill="1" applyBorder="1" applyAlignment="1" applyProtection="1">
      <alignment horizontal="center"/>
      <protection locked="0"/>
    </xf>
    <xf numFmtId="20" fontId="16" fillId="0" borderId="55" xfId="5" applyNumberFormat="1" applyFill="1" applyBorder="1" applyAlignment="1" applyProtection="1">
      <alignment horizontal="center"/>
      <protection locked="0"/>
    </xf>
    <xf numFmtId="10" fontId="16" fillId="0" borderId="33" xfId="5" applyNumberFormat="1" applyFill="1" applyBorder="1" applyAlignment="1">
      <alignment horizontal="center"/>
    </xf>
    <xf numFmtId="0" fontId="16" fillId="4" borderId="52" xfId="5" applyFill="1" applyBorder="1"/>
    <xf numFmtId="0" fontId="16" fillId="4" borderId="53" xfId="5" applyFill="1" applyBorder="1" applyAlignment="1">
      <alignment horizontal="left"/>
    </xf>
    <xf numFmtId="0" fontId="16" fillId="4" borderId="54" xfId="5" applyFill="1" applyBorder="1" applyAlignment="1">
      <alignment horizontal="left"/>
    </xf>
    <xf numFmtId="0" fontId="16" fillId="4" borderId="53" xfId="5" applyFill="1" applyBorder="1" applyAlignment="1">
      <alignment horizontal="center"/>
    </xf>
    <xf numFmtId="0" fontId="16" fillId="4" borderId="53" xfId="5" applyFill="1" applyBorder="1"/>
    <xf numFmtId="0" fontId="16" fillId="4" borderId="55" xfId="5" applyFill="1" applyBorder="1"/>
    <xf numFmtId="3" fontId="16" fillId="4" borderId="53" xfId="5" applyNumberFormat="1" applyFill="1" applyBorder="1" applyAlignment="1" applyProtection="1">
      <alignment horizontal="center"/>
      <protection locked="0"/>
    </xf>
    <xf numFmtId="3" fontId="21" fillId="4" borderId="53" xfId="5" applyNumberFormat="1" applyFont="1" applyFill="1" applyBorder="1" applyAlignment="1" applyProtection="1">
      <alignment horizontal="center"/>
      <protection locked="0"/>
    </xf>
    <xf numFmtId="10" fontId="16" fillId="4" borderId="55" xfId="5" applyNumberFormat="1" applyFill="1" applyBorder="1" applyAlignment="1">
      <alignment horizontal="center"/>
    </xf>
    <xf numFmtId="10" fontId="16" fillId="4" borderId="33" xfId="5" applyNumberFormat="1" applyFill="1" applyBorder="1" applyAlignment="1">
      <alignment horizontal="center"/>
    </xf>
    <xf numFmtId="37" fontId="16" fillId="4" borderId="52" xfId="7" applyNumberFormat="1" applyFont="1" applyFill="1" applyBorder="1" applyAlignment="1" applyProtection="1">
      <alignment horizontal="center"/>
      <protection locked="0"/>
    </xf>
    <xf numFmtId="20" fontId="16" fillId="4" borderId="53" xfId="5" applyNumberFormat="1" applyFill="1" applyBorder="1" applyAlignment="1" applyProtection="1">
      <alignment horizontal="center"/>
      <protection locked="0"/>
    </xf>
    <xf numFmtId="20" fontId="16" fillId="4" borderId="55" xfId="5" applyNumberFormat="1" applyFill="1" applyBorder="1" applyAlignment="1" applyProtection="1">
      <alignment horizontal="center"/>
      <protection locked="0"/>
    </xf>
    <xf numFmtId="0" fontId="16" fillId="4" borderId="0" xfId="5" applyFill="1"/>
    <xf numFmtId="0" fontId="16" fillId="0" borderId="56" xfId="5" applyFill="1" applyBorder="1"/>
    <xf numFmtId="0" fontId="16" fillId="0" borderId="57" xfId="5" applyFill="1" applyBorder="1" applyAlignment="1">
      <alignment horizontal="left"/>
    </xf>
    <xf numFmtId="3" fontId="16" fillId="0" borderId="52" xfId="5" applyNumberFormat="1" applyFill="1" applyBorder="1" applyAlignment="1" applyProtection="1">
      <alignment horizontal="center"/>
      <protection locked="0"/>
    </xf>
    <xf numFmtId="10" fontId="16" fillId="3" borderId="58" xfId="5" applyNumberFormat="1" applyFill="1" applyBorder="1" applyAlignment="1">
      <alignment horizontal="center"/>
    </xf>
    <xf numFmtId="0" fontId="16" fillId="0" borderId="52" xfId="5" applyFill="1" applyBorder="1" applyAlignment="1">
      <alignment horizontal="right"/>
    </xf>
    <xf numFmtId="0" fontId="16" fillId="0" borderId="53" xfId="5" quotePrefix="1" applyFill="1" applyBorder="1" applyAlignment="1">
      <alignment horizontal="center"/>
    </xf>
    <xf numFmtId="37" fontId="16" fillId="0" borderId="54" xfId="5" applyNumberFormat="1" applyFill="1" applyBorder="1" applyAlignment="1">
      <alignment horizontal="left"/>
    </xf>
    <xf numFmtId="37" fontId="16" fillId="0" borderId="53" xfId="5" applyNumberFormat="1" applyFill="1" applyBorder="1" applyAlignment="1">
      <alignment horizontal="center"/>
    </xf>
    <xf numFmtId="0" fontId="21" fillId="0" borderId="53" xfId="5" applyFont="1" applyFill="1" applyBorder="1" applyAlignment="1">
      <alignment horizontal="left"/>
    </xf>
    <xf numFmtId="0" fontId="16" fillId="0" borderId="53" xfId="5" quotePrefix="1" applyFill="1" applyBorder="1" applyAlignment="1">
      <alignment horizontal="right"/>
    </xf>
    <xf numFmtId="0" fontId="16" fillId="0" borderId="59" xfId="5" applyFill="1" applyBorder="1"/>
    <xf numFmtId="0" fontId="16" fillId="0" borderId="60" xfId="5" applyFill="1" applyBorder="1" applyAlignment="1">
      <alignment horizontal="left"/>
    </xf>
    <xf numFmtId="0" fontId="16" fillId="0" borderId="61" xfId="5" applyFill="1" applyBorder="1" applyAlignment="1">
      <alignment horizontal="left"/>
    </xf>
    <xf numFmtId="0" fontId="16" fillId="0" borderId="60" xfId="5" applyFill="1" applyBorder="1" applyAlignment="1">
      <alignment horizontal="center"/>
    </xf>
    <xf numFmtId="0" fontId="16" fillId="0" borderId="60" xfId="5" applyFill="1" applyBorder="1"/>
    <xf numFmtId="0" fontId="16" fillId="0" borderId="62" xfId="5" applyFill="1" applyBorder="1"/>
    <xf numFmtId="3" fontId="16" fillId="0" borderId="60" xfId="5" applyNumberFormat="1" applyFill="1" applyBorder="1" applyAlignment="1" applyProtection="1">
      <alignment horizontal="center"/>
      <protection locked="0"/>
    </xf>
    <xf numFmtId="3" fontId="21" fillId="0" borderId="60" xfId="5" applyNumberFormat="1" applyFont="1" applyFill="1" applyBorder="1" applyAlignment="1" applyProtection="1">
      <alignment horizontal="center"/>
      <protection locked="0"/>
    </xf>
    <xf numFmtId="3" fontId="13" fillId="0" borderId="60" xfId="5" applyNumberFormat="1" applyFont="1" applyFill="1" applyBorder="1" applyAlignment="1" applyProtection="1">
      <alignment horizontal="center"/>
      <protection locked="0"/>
    </xf>
    <xf numFmtId="10" fontId="16" fillId="0" borderId="62" xfId="5" applyNumberFormat="1" applyFill="1" applyBorder="1" applyAlignment="1">
      <alignment horizontal="center"/>
    </xf>
    <xf numFmtId="10" fontId="16" fillId="3" borderId="63" xfId="5" applyNumberFormat="1" applyFill="1" applyBorder="1" applyAlignment="1">
      <alignment horizontal="center"/>
    </xf>
    <xf numFmtId="37" fontId="16" fillId="0" borderId="59" xfId="7" applyNumberFormat="1" applyFont="1" applyFill="1" applyBorder="1" applyAlignment="1" applyProtection="1">
      <alignment horizontal="center"/>
      <protection locked="0"/>
    </xf>
    <xf numFmtId="20" fontId="16" fillId="0" borderId="60" xfId="5" applyNumberFormat="1" applyFill="1" applyBorder="1" applyAlignment="1" applyProtection="1">
      <alignment horizontal="center"/>
      <protection locked="0"/>
    </xf>
    <xf numFmtId="20" fontId="16" fillId="0" borderId="64" xfId="5" applyNumberFormat="1" applyFill="1" applyBorder="1" applyAlignment="1" applyProtection="1">
      <alignment horizontal="center"/>
      <protection locked="0"/>
    </xf>
    <xf numFmtId="0" fontId="16" fillId="0" borderId="0" xfId="5" applyFill="1" applyAlignment="1">
      <alignment horizontal="left"/>
    </xf>
    <xf numFmtId="0" fontId="16" fillId="0" borderId="0" xfId="5" applyFill="1" applyAlignment="1">
      <alignment horizontal="center"/>
    </xf>
    <xf numFmtId="3" fontId="16" fillId="0" borderId="0" xfId="5" applyNumberFormat="1" applyFill="1" applyAlignment="1">
      <alignment horizontal="center"/>
    </xf>
    <xf numFmtId="3" fontId="16" fillId="0" borderId="0" xfId="5" applyNumberFormat="1" applyFill="1" applyAlignment="1" applyProtection="1">
      <alignment horizontal="center"/>
      <protection locked="0"/>
    </xf>
    <xf numFmtId="3" fontId="21" fillId="0" borderId="0" xfId="5" applyNumberFormat="1" applyFont="1" applyFill="1" applyAlignment="1" applyProtection="1">
      <alignment horizontal="center"/>
      <protection locked="0"/>
    </xf>
    <xf numFmtId="10" fontId="16" fillId="0" borderId="0" xfId="5" applyNumberFormat="1" applyFill="1" applyAlignment="1">
      <alignment horizontal="center"/>
    </xf>
    <xf numFmtId="10" fontId="16" fillId="3" borderId="0" xfId="5" applyNumberFormat="1" applyFill="1" applyAlignment="1">
      <alignment horizontal="center"/>
    </xf>
    <xf numFmtId="37" fontId="16" fillId="0" borderId="0" xfId="7" applyNumberFormat="1" applyFont="1" applyFill="1" applyBorder="1" applyAlignment="1" applyProtection="1">
      <alignment horizontal="center"/>
      <protection locked="0"/>
    </xf>
    <xf numFmtId="20" fontId="16" fillId="0" borderId="0" xfId="5" applyNumberFormat="1" applyFill="1" applyAlignment="1" applyProtection="1">
      <alignment horizontal="center"/>
      <protection locked="0"/>
    </xf>
    <xf numFmtId="37" fontId="21" fillId="0" borderId="0" xfId="5" applyNumberFormat="1" applyFont="1" applyFill="1"/>
    <xf numFmtId="0" fontId="17" fillId="0" borderId="0" xfId="5" applyFont="1" applyFill="1"/>
    <xf numFmtId="37" fontId="16" fillId="0" borderId="0" xfId="5" applyNumberFormat="1" applyFill="1" applyAlignment="1">
      <alignment horizontal="center"/>
    </xf>
    <xf numFmtId="0" fontId="16" fillId="3" borderId="0" xfId="5" applyFill="1"/>
    <xf numFmtId="37" fontId="16" fillId="0" borderId="0" xfId="5" applyNumberFormat="1" applyFill="1" applyAlignment="1">
      <alignment horizontal="left"/>
    </xf>
    <xf numFmtId="0" fontId="16" fillId="0" borderId="0" xfId="5" quotePrefix="1" applyFill="1" applyAlignment="1">
      <alignment horizontal="left"/>
    </xf>
    <xf numFmtId="0" fontId="16" fillId="3" borderId="0" xfId="5" applyFill="1" applyAlignment="1">
      <alignment horizontal="center"/>
    </xf>
    <xf numFmtId="0" fontId="16" fillId="0" borderId="0" xfId="5" quotePrefix="1" applyFill="1" applyAlignment="1">
      <alignment horizontal="center"/>
    </xf>
    <xf numFmtId="0" fontId="22" fillId="0" borderId="0" xfId="5" applyFont="1" applyFill="1"/>
    <xf numFmtId="0" fontId="17" fillId="0" borderId="0" xfId="5" applyFont="1" applyFill="1" applyAlignment="1">
      <alignment horizontal="center"/>
    </xf>
    <xf numFmtId="0" fontId="26" fillId="12" borderId="17" xfId="2" applyFont="1" applyFill="1" applyBorder="1" applyAlignment="1">
      <alignment horizontal="center" wrapText="1"/>
    </xf>
    <xf numFmtId="0" fontId="27" fillId="12" borderId="17" xfId="2" applyFont="1" applyFill="1" applyBorder="1" applyAlignment="1">
      <alignment horizontal="center" wrapText="1"/>
    </xf>
    <xf numFmtId="0" fontId="28" fillId="12" borderId="17" xfId="2" applyFont="1" applyFill="1" applyBorder="1" applyAlignment="1">
      <alignment horizontal="center" wrapText="1"/>
    </xf>
    <xf numFmtId="0" fontId="5" fillId="0" borderId="0" xfId="2" applyAlignment="1">
      <alignment horizontal="center"/>
    </xf>
    <xf numFmtId="166" fontId="11" fillId="0" borderId="17" xfId="2" applyNumberFormat="1" applyFont="1" applyBorder="1" applyAlignment="1">
      <alignment horizontal="center" vertical="top" wrapText="1"/>
    </xf>
    <xf numFmtId="166" fontId="11" fillId="0" borderId="17" xfId="2" applyNumberFormat="1" applyFont="1" applyBorder="1" applyAlignment="1">
      <alignment horizontal="left" vertical="top" wrapText="1"/>
    </xf>
    <xf numFmtId="0" fontId="12" fillId="0" borderId="17" xfId="2" applyFont="1" applyBorder="1" applyAlignment="1">
      <alignment horizontal="left" vertical="top" wrapText="1"/>
    </xf>
    <xf numFmtId="167" fontId="11" fillId="0" borderId="17" xfId="2" applyNumberFormat="1" applyFont="1" applyBorder="1" applyAlignment="1">
      <alignment horizontal="center" vertical="top" wrapText="1"/>
    </xf>
    <xf numFmtId="0" fontId="12" fillId="0" borderId="17" xfId="2" applyFont="1" applyBorder="1" applyAlignment="1">
      <alignment horizontal="center" vertical="top" wrapText="1"/>
    </xf>
    <xf numFmtId="168" fontId="11" fillId="0" borderId="17" xfId="2" applyNumberFormat="1" applyFont="1" applyBorder="1" applyAlignment="1">
      <alignment horizontal="left" vertical="top" wrapText="1"/>
    </xf>
    <xf numFmtId="168" fontId="11" fillId="0" borderId="17" xfId="2" applyNumberFormat="1" applyFont="1" applyBorder="1" applyAlignment="1">
      <alignment horizontal="center" vertical="top" wrapText="1"/>
    </xf>
    <xf numFmtId="167" fontId="11" fillId="0" borderId="17" xfId="2" applyNumberFormat="1" applyFont="1" applyBorder="1" applyAlignment="1">
      <alignment horizontal="left" vertical="top" wrapText="1"/>
    </xf>
    <xf numFmtId="10" fontId="12" fillId="0" borderId="17" xfId="2" applyNumberFormat="1" applyFont="1" applyBorder="1" applyAlignment="1">
      <alignment horizontal="left" vertical="top" wrapText="1"/>
    </xf>
    <xf numFmtId="0" fontId="5" fillId="0" borderId="0" xfId="2" applyAlignment="1">
      <alignment horizontal="left" vertical="top"/>
    </xf>
    <xf numFmtId="0" fontId="28" fillId="0" borderId="17" xfId="2" applyFont="1" applyBorder="1" applyAlignment="1">
      <alignment horizontal="left" vertical="top" wrapText="1"/>
    </xf>
    <xf numFmtId="0" fontId="12" fillId="13" borderId="17" xfId="2" applyFont="1" applyFill="1" applyBorder="1" applyAlignment="1">
      <alignment horizontal="left" vertical="top" wrapText="1"/>
    </xf>
    <xf numFmtId="0" fontId="12" fillId="14" borderId="17" xfId="2" applyFont="1" applyFill="1" applyBorder="1" applyAlignment="1">
      <alignment horizontal="left" vertical="top" wrapText="1"/>
    </xf>
    <xf numFmtId="2" fontId="12" fillId="0" borderId="17" xfId="2" applyNumberFormat="1" applyFont="1" applyBorder="1" applyAlignment="1">
      <alignment horizontal="center" vertical="top" wrapText="1"/>
    </xf>
    <xf numFmtId="0" fontId="5" fillId="0" borderId="0" xfId="2" applyAlignment="1">
      <alignment horizontal="center" vertical="top"/>
    </xf>
    <xf numFmtId="2" fontId="5" fillId="0" borderId="0" xfId="2" applyNumberFormat="1" applyAlignment="1">
      <alignment horizontal="left" vertical="top"/>
    </xf>
    <xf numFmtId="0" fontId="30" fillId="0" borderId="0" xfId="8" applyFont="1" applyAlignment="1">
      <alignment horizontal="center"/>
    </xf>
    <xf numFmtId="0" fontId="31" fillId="0" borderId="0" xfId="8" applyFont="1"/>
    <xf numFmtId="0" fontId="30" fillId="0" borderId="0" xfId="8" applyFont="1"/>
    <xf numFmtId="0" fontId="31" fillId="0" borderId="0" xfId="8" applyFont="1" applyAlignment="1">
      <alignment horizontal="center"/>
    </xf>
    <xf numFmtId="0" fontId="32" fillId="0" borderId="0" xfId="8" applyFont="1" applyAlignment="1">
      <alignment horizontal="center" vertical="center"/>
    </xf>
    <xf numFmtId="0" fontId="33" fillId="0" borderId="5" xfId="9" quotePrefix="1" applyFont="1" applyBorder="1" applyAlignment="1">
      <alignment horizontal="left"/>
    </xf>
    <xf numFmtId="3" fontId="33" fillId="0" borderId="1" xfId="9" applyNumberFormat="1" applyFont="1" applyBorder="1" applyAlignment="1">
      <alignment horizontal="center"/>
    </xf>
    <xf numFmtId="3" fontId="33" fillId="0" borderId="65" xfId="9" applyNumberFormat="1" applyFont="1" applyBorder="1" applyAlignment="1">
      <alignment horizontal="center"/>
    </xf>
    <xf numFmtId="0" fontId="31" fillId="0" borderId="0" xfId="8" quotePrefix="1" applyFont="1"/>
    <xf numFmtId="0" fontId="33" fillId="0" borderId="1" xfId="9" quotePrefix="1" applyFont="1" applyBorder="1" applyAlignment="1">
      <alignment horizontal="left"/>
    </xf>
    <xf numFmtId="0" fontId="33" fillId="4" borderId="5" xfId="9" quotePrefix="1" applyFont="1" applyFill="1" applyBorder="1" applyAlignment="1">
      <alignment horizontal="left"/>
    </xf>
    <xf numFmtId="3" fontId="33" fillId="4" borderId="1" xfId="9" applyNumberFormat="1" applyFont="1" applyFill="1" applyBorder="1" applyAlignment="1">
      <alignment horizontal="center"/>
    </xf>
    <xf numFmtId="0" fontId="31" fillId="4" borderId="0" xfId="8" quotePrefix="1" applyFont="1" applyFill="1"/>
    <xf numFmtId="0" fontId="33" fillId="16" borderId="1" xfId="9" quotePrefix="1" applyFont="1" applyFill="1" applyBorder="1" applyAlignment="1">
      <alignment horizontal="left"/>
    </xf>
    <xf numFmtId="3" fontId="33" fillId="16" borderId="1" xfId="9" applyNumberFormat="1" applyFont="1" applyFill="1" applyBorder="1" applyAlignment="1">
      <alignment horizontal="center"/>
    </xf>
    <xf numFmtId="0" fontId="31" fillId="17" borderId="0" xfId="8" applyFont="1" applyFill="1"/>
    <xf numFmtId="0" fontId="31" fillId="0" borderId="14" xfId="8" applyFont="1" applyBorder="1" applyAlignment="1">
      <alignment horizontal="left" vertical="center"/>
    </xf>
    <xf numFmtId="3" fontId="33" fillId="0" borderId="10" xfId="9" applyNumberFormat="1" applyFont="1" applyBorder="1" applyAlignment="1">
      <alignment horizontal="center"/>
    </xf>
    <xf numFmtId="0" fontId="33" fillId="4" borderId="1" xfId="9" quotePrefix="1" applyFont="1" applyFill="1" applyBorder="1" applyAlignment="1">
      <alignment horizontal="left"/>
    </xf>
    <xf numFmtId="3" fontId="33" fillId="4" borderId="65" xfId="9" applyNumberFormat="1" applyFont="1" applyFill="1" applyBorder="1" applyAlignment="1">
      <alignment horizontal="center"/>
    </xf>
    <xf numFmtId="0" fontId="31" fillId="0" borderId="0" xfId="8" applyFont="1" applyAlignment="1">
      <alignment horizontal="left" vertical="center"/>
    </xf>
    <xf numFmtId="0" fontId="26" fillId="0" borderId="17" xfId="4" applyFont="1" applyBorder="1" applyAlignment="1">
      <alignment horizontal="center" vertical="center" wrapText="1"/>
    </xf>
    <xf numFmtId="169" fontId="26" fillId="0" borderId="17" xfId="4" applyNumberFormat="1" applyFont="1" applyBorder="1" applyAlignment="1">
      <alignment horizontal="center" vertical="center" wrapText="1"/>
    </xf>
    <xf numFmtId="164" fontId="26" fillId="0" borderId="17" xfId="10" applyNumberFormat="1" applyFont="1" applyBorder="1" applyAlignment="1">
      <alignment horizontal="center" vertical="center" wrapText="1"/>
    </xf>
    <xf numFmtId="3" fontId="35" fillId="4" borderId="17" xfId="4" applyNumberFormat="1" applyFont="1" applyFill="1" applyBorder="1" applyAlignment="1">
      <alignment horizontal="center" vertical="center" wrapText="1" shrinkToFit="1"/>
    </xf>
    <xf numFmtId="3" fontId="35" fillId="0" borderId="17" xfId="4" applyNumberFormat="1" applyFont="1" applyBorder="1" applyAlignment="1">
      <alignment horizontal="center" vertical="center" wrapText="1" shrinkToFit="1"/>
    </xf>
    <xf numFmtId="1" fontId="35" fillId="0" borderId="17" xfId="4" applyNumberFormat="1" applyFont="1" applyBorder="1" applyAlignment="1">
      <alignment horizontal="center" vertical="center" shrinkToFit="1"/>
    </xf>
    <xf numFmtId="0" fontId="36" fillId="0" borderId="0" xfId="4" applyFont="1" applyAlignment="1">
      <alignment horizontal="center" vertical="center"/>
    </xf>
    <xf numFmtId="1" fontId="11" fillId="0" borderId="17" xfId="4" applyNumberFormat="1" applyFont="1" applyBorder="1" applyAlignment="1">
      <alignment horizontal="center" vertical="center" shrinkToFit="1"/>
    </xf>
    <xf numFmtId="0" fontId="12" fillId="0" borderId="17" xfId="4" applyFont="1" applyBorder="1" applyAlignment="1">
      <alignment horizontal="left" vertical="top" wrapText="1"/>
    </xf>
    <xf numFmtId="169" fontId="12" fillId="0" borderId="17" xfId="4" applyNumberFormat="1" applyFont="1" applyBorder="1" applyAlignment="1">
      <alignment horizontal="center" vertical="center" wrapText="1"/>
    </xf>
    <xf numFmtId="3" fontId="8" fillId="0" borderId="0" xfId="4" applyNumberFormat="1" applyAlignment="1">
      <alignment horizontal="left" vertical="top"/>
    </xf>
    <xf numFmtId="164" fontId="12" fillId="0" borderId="17" xfId="10" applyNumberFormat="1" applyFont="1" applyBorder="1" applyAlignment="1">
      <alignment horizontal="center" vertical="center" wrapText="1"/>
    </xf>
    <xf numFmtId="1" fontId="11" fillId="18" borderId="17" xfId="4" applyNumberFormat="1" applyFont="1" applyFill="1" applyBorder="1" applyAlignment="1">
      <alignment horizontal="center" vertical="center" shrinkToFit="1"/>
    </xf>
    <xf numFmtId="0" fontId="12" fillId="18" borderId="17" xfId="4" applyFont="1" applyFill="1" applyBorder="1" applyAlignment="1">
      <alignment horizontal="left" vertical="top" wrapText="1"/>
    </xf>
    <xf numFmtId="0" fontId="12" fillId="18" borderId="17" xfId="4" applyFont="1" applyFill="1" applyBorder="1" applyAlignment="1">
      <alignment horizontal="center" vertical="center" wrapText="1"/>
    </xf>
    <xf numFmtId="169" fontId="12" fillId="18" borderId="17" xfId="4" applyNumberFormat="1" applyFont="1" applyFill="1" applyBorder="1" applyAlignment="1">
      <alignment horizontal="center" vertical="center" wrapText="1"/>
    </xf>
    <xf numFmtId="164" fontId="12" fillId="18" borderId="17" xfId="10" applyNumberFormat="1" applyFont="1" applyFill="1" applyBorder="1" applyAlignment="1">
      <alignment horizontal="center" vertical="center" wrapText="1"/>
    </xf>
    <xf numFmtId="3" fontId="11" fillId="18" borderId="17" xfId="4" applyNumberFormat="1" applyFont="1" applyFill="1" applyBorder="1" applyAlignment="1">
      <alignment horizontal="center" vertical="top" shrinkToFit="1"/>
    </xf>
    <xf numFmtId="1" fontId="11" fillId="0" borderId="17" xfId="4" applyNumberFormat="1" applyFont="1" applyBorder="1" applyAlignment="1">
      <alignment horizontal="center" vertical="top" shrinkToFit="1"/>
    </xf>
    <xf numFmtId="0" fontId="12" fillId="4" borderId="17" xfId="4" applyFont="1" applyFill="1" applyBorder="1" applyAlignment="1">
      <alignment horizontal="center" vertical="center" wrapText="1"/>
    </xf>
    <xf numFmtId="1" fontId="11" fillId="4" borderId="17" xfId="4" applyNumberFormat="1" applyFont="1" applyFill="1" applyBorder="1" applyAlignment="1">
      <alignment horizontal="center" vertical="center" shrinkToFit="1"/>
    </xf>
    <xf numFmtId="164" fontId="12" fillId="0" borderId="17" xfId="10" applyNumberFormat="1" applyFont="1" applyFill="1" applyBorder="1" applyAlignment="1">
      <alignment horizontal="center" vertical="center" wrapText="1"/>
    </xf>
    <xf numFmtId="169" fontId="12" fillId="4" borderId="17" xfId="4" applyNumberFormat="1" applyFont="1" applyFill="1" applyBorder="1" applyAlignment="1">
      <alignment horizontal="center" vertical="center" wrapText="1"/>
    </xf>
    <xf numFmtId="164" fontId="12" fillId="4" borderId="17" xfId="10" applyNumberFormat="1" applyFont="1" applyFill="1" applyBorder="1" applyAlignment="1">
      <alignment horizontal="center" vertical="center" wrapText="1"/>
    </xf>
    <xf numFmtId="3" fontId="11" fillId="4" borderId="17" xfId="4" applyNumberFormat="1" applyFont="1" applyFill="1" applyBorder="1" applyAlignment="1">
      <alignment horizontal="center" vertical="top" shrinkToFit="1"/>
    </xf>
    <xf numFmtId="0" fontId="12" fillId="4" borderId="17" xfId="4" applyFont="1" applyFill="1" applyBorder="1" applyAlignment="1">
      <alignment horizontal="center" vertical="center"/>
    </xf>
    <xf numFmtId="3" fontId="8" fillId="0" borderId="17" xfId="4" applyNumberFormat="1" applyBorder="1" applyAlignment="1">
      <alignment horizontal="center" vertical="top"/>
    </xf>
    <xf numFmtId="0" fontId="8" fillId="0" borderId="17" xfId="4" applyBorder="1" applyAlignment="1">
      <alignment horizontal="center" vertical="top"/>
    </xf>
    <xf numFmtId="1" fontId="11" fillId="18" borderId="17" xfId="4" applyNumberFormat="1" applyFont="1" applyFill="1" applyBorder="1" applyAlignment="1">
      <alignment horizontal="center" vertical="top" shrinkToFit="1"/>
    </xf>
    <xf numFmtId="0" fontId="8" fillId="0" borderId="0" xfId="4" applyAlignment="1">
      <alignment horizontal="center" vertical="center"/>
    </xf>
    <xf numFmtId="169" fontId="8" fillId="0" borderId="0" xfId="4" applyNumberFormat="1" applyAlignment="1">
      <alignment horizontal="center" vertical="center"/>
    </xf>
    <xf numFmtId="164" fontId="0" fillId="0" borderId="0" xfId="10" applyNumberFormat="1" applyFont="1" applyAlignment="1">
      <alignment horizontal="center" vertical="center"/>
    </xf>
    <xf numFmtId="3" fontId="8" fillId="0" borderId="0" xfId="4" applyNumberFormat="1" applyAlignment="1">
      <alignment horizontal="center" vertical="top"/>
    </xf>
    <xf numFmtId="0" fontId="8" fillId="0" borderId="0" xfId="4" applyAlignment="1">
      <alignment horizontal="center" vertical="top"/>
    </xf>
    <xf numFmtId="0" fontId="12" fillId="0" borderId="0" xfId="4" applyFont="1" applyAlignment="1">
      <alignment horizontal="left" vertical="top" wrapText="1" indent="4"/>
    </xf>
    <xf numFmtId="0" fontId="12" fillId="4" borderId="0" xfId="4" applyFont="1" applyFill="1" applyAlignment="1">
      <alignment horizontal="left" vertical="top" wrapText="1" indent="4"/>
    </xf>
    <xf numFmtId="3" fontId="12" fillId="0" borderId="0" xfId="4" applyNumberFormat="1" applyFont="1" applyAlignment="1">
      <alignment horizontal="left" vertical="top" wrapText="1" indent="4"/>
    </xf>
    <xf numFmtId="2" fontId="4" fillId="0" borderId="12" xfId="3" applyNumberFormat="1" applyFont="1" applyBorder="1" applyAlignment="1">
      <alignment horizontal="center" vertical="center"/>
    </xf>
    <xf numFmtId="0" fontId="7" fillId="6" borderId="7" xfId="1" applyFont="1" applyFill="1" applyBorder="1" applyAlignment="1" applyProtection="1">
      <alignment horizontal="center"/>
      <protection locked="0"/>
    </xf>
    <xf numFmtId="0" fontId="7" fillId="6" borderId="3" xfId="1" applyFont="1" applyFill="1" applyBorder="1" applyAlignment="1" applyProtection="1">
      <alignment horizontal="center"/>
      <protection locked="0"/>
    </xf>
    <xf numFmtId="0" fontId="7" fillId="6" borderId="4" xfId="1" applyFont="1" applyFill="1" applyBorder="1" applyAlignment="1" applyProtection="1">
      <alignment horizontal="center"/>
      <protection locked="0"/>
    </xf>
    <xf numFmtId="0" fontId="3" fillId="0" borderId="5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7" fillId="7" borderId="1" xfId="1" applyFont="1" applyFill="1" applyBorder="1" applyAlignment="1" applyProtection="1">
      <alignment horizontal="center"/>
      <protection locked="0"/>
    </xf>
    <xf numFmtId="0" fontId="7" fillId="8" borderId="5" xfId="1" applyFont="1" applyFill="1" applyBorder="1" applyAlignment="1" applyProtection="1">
      <alignment horizontal="center"/>
      <protection locked="0"/>
    </xf>
    <xf numFmtId="0" fontId="7" fillId="8" borderId="6" xfId="1" applyFont="1" applyFill="1" applyBorder="1" applyAlignment="1" applyProtection="1">
      <alignment horizontal="center"/>
      <protection locked="0"/>
    </xf>
    <xf numFmtId="0" fontId="7" fillId="8" borderId="8" xfId="1" applyFont="1" applyFill="1" applyBorder="1" applyAlignment="1" applyProtection="1">
      <alignment horizontal="center"/>
      <protection locked="0"/>
    </xf>
    <xf numFmtId="0" fontId="7" fillId="9" borderId="5" xfId="1" applyFont="1" applyFill="1" applyBorder="1" applyAlignment="1" applyProtection="1">
      <alignment horizontal="center"/>
      <protection locked="0"/>
    </xf>
    <xf numFmtId="0" fontId="7" fillId="9" borderId="6" xfId="1" applyFont="1" applyFill="1" applyBorder="1" applyAlignment="1" applyProtection="1">
      <alignment horizontal="center"/>
      <protection locked="0"/>
    </xf>
    <xf numFmtId="0" fontId="7" fillId="9" borderId="8" xfId="1" applyFont="1" applyFill="1" applyBorder="1" applyAlignment="1" applyProtection="1">
      <alignment horizontal="center"/>
      <protection locked="0"/>
    </xf>
    <xf numFmtId="0" fontId="7" fillId="6" borderId="2" xfId="1" applyFont="1" applyFill="1" applyBorder="1" applyAlignment="1" applyProtection="1">
      <alignment horizontal="center"/>
      <protection locked="0"/>
    </xf>
    <xf numFmtId="0" fontId="7" fillId="6" borderId="9" xfId="1" applyFont="1" applyFill="1" applyBorder="1" applyAlignment="1" applyProtection="1">
      <alignment horizontal="center"/>
      <protection locked="0"/>
    </xf>
    <xf numFmtId="0" fontId="9" fillId="0" borderId="3" xfId="4" applyFont="1" applyBorder="1" applyAlignment="1">
      <alignment horizontal="center" vertical="top"/>
    </xf>
    <xf numFmtId="0" fontId="9" fillId="0" borderId="4" xfId="4" applyFont="1" applyBorder="1" applyAlignment="1">
      <alignment horizontal="center" vertical="top"/>
    </xf>
    <xf numFmtId="0" fontId="17" fillId="11" borderId="31" xfId="5" applyFont="1" applyBorder="1" applyAlignment="1">
      <alignment horizontal="center" vertical="center" wrapText="1"/>
    </xf>
    <xf numFmtId="0" fontId="17" fillId="11" borderId="28" xfId="5" applyFont="1" applyBorder="1" applyAlignment="1">
      <alignment horizontal="center" vertical="center" wrapText="1"/>
    </xf>
    <xf numFmtId="0" fontId="17" fillId="11" borderId="34" xfId="5" applyFont="1" applyBorder="1" applyAlignment="1">
      <alignment horizontal="center" vertical="center" wrapText="1"/>
    </xf>
    <xf numFmtId="0" fontId="17" fillId="11" borderId="26" xfId="5" quotePrefix="1" applyFont="1" applyBorder="1" applyAlignment="1">
      <alignment horizontal="center" vertical="center" wrapText="1"/>
    </xf>
    <xf numFmtId="0" fontId="16" fillId="11" borderId="35" xfId="5" applyBorder="1"/>
    <xf numFmtId="0" fontId="17" fillId="11" borderId="29" xfId="5" applyFont="1" applyBorder="1" applyAlignment="1">
      <alignment horizontal="center" vertical="center" wrapText="1"/>
    </xf>
    <xf numFmtId="0" fontId="16" fillId="11" borderId="37" xfId="5" applyBorder="1"/>
    <xf numFmtId="0" fontId="19" fillId="0" borderId="28" xfId="5" applyFont="1" applyFill="1" applyBorder="1" applyAlignment="1">
      <alignment horizontal="center" vertical="center"/>
    </xf>
    <xf numFmtId="0" fontId="17" fillId="11" borderId="32" xfId="5" applyFont="1" applyBorder="1" applyAlignment="1">
      <alignment horizontal="center" vertical="center" wrapText="1"/>
    </xf>
    <xf numFmtId="0" fontId="16" fillId="11" borderId="43" xfId="5" applyBorder="1"/>
    <xf numFmtId="0" fontId="17" fillId="11" borderId="26" xfId="5" applyFont="1" applyBorder="1" applyAlignment="1">
      <alignment horizontal="center" vertical="center" wrapText="1"/>
    </xf>
    <xf numFmtId="0" fontId="31" fillId="0" borderId="66" xfId="8" applyFont="1" applyBorder="1" applyAlignment="1">
      <alignment horizontal="left" vertical="center"/>
    </xf>
    <xf numFmtId="0" fontId="30" fillId="15" borderId="0" xfId="8" applyFont="1" applyFill="1" applyAlignment="1">
      <alignment horizontal="center"/>
    </xf>
    <xf numFmtId="0" fontId="31" fillId="0" borderId="14" xfId="8" applyFont="1" applyBorder="1" applyAlignment="1">
      <alignment horizontal="left" vertical="center"/>
    </xf>
    <xf numFmtId="0" fontId="12" fillId="0" borderId="0" xfId="4" applyFont="1" applyAlignment="1">
      <alignment horizontal="left" vertical="top" wrapText="1" indent="8"/>
    </xf>
    <xf numFmtId="0" fontId="34" fillId="0" borderId="0" xfId="4" applyFont="1" applyAlignment="1">
      <alignment horizontal="center" vertical="center"/>
    </xf>
    <xf numFmtId="0" fontId="12" fillId="0" borderId="0" xfId="4" applyFont="1" applyAlignment="1">
      <alignment horizontal="left" vertical="top" wrapText="1" indent="4"/>
    </xf>
    <xf numFmtId="0" fontId="12" fillId="0" borderId="0" xfId="4" applyFont="1" applyAlignment="1">
      <alignment horizontal="left" vertical="top" wrapText="1" indent="5"/>
    </xf>
  </cellXfs>
  <cellStyles count="11">
    <cellStyle name="Comma 2" xfId="7" xr:uid="{7B96152A-5A22-4F82-840E-9F499397129E}"/>
    <cellStyle name="Formula updated" xfId="6" xr:uid="{0FBCA238-70AB-4855-8617-8FB92E7697B8}"/>
    <cellStyle name="Normal" xfId="0" builtinId="0"/>
    <cellStyle name="Normal 2" xfId="4" xr:uid="{037401B5-DA9B-4D8A-9D8B-FD0658AB0F25}"/>
    <cellStyle name="Normal 3" xfId="9" xr:uid="{662D012E-CD5D-41D6-A7A9-104CA84D05B7}"/>
    <cellStyle name="Normal 5 20" xfId="1" xr:uid="{A29EFD41-2F9C-4678-A3B0-A10233FA6896}"/>
    <cellStyle name="Normal 6" xfId="5" xr:uid="{194C0A00-7611-44AD-BB86-933004C35572}"/>
    <cellStyle name="Normal 6 2 2" xfId="2" xr:uid="{E3334CAC-9896-4BE6-9171-2A1BB5D6805F}"/>
    <cellStyle name="Normal 7" xfId="8" xr:uid="{87123C1F-3335-441D-9ABE-1DBAD9374E3E}"/>
    <cellStyle name="Percent 2" xfId="10" xr:uid="{EB02BFD2-79D9-4F22-B20E-E30D6FCDAD85}"/>
    <cellStyle name="Percent 6" xfId="3" xr:uid="{38008978-204E-48CA-BA2D-CBB6EE4AC51C}"/>
  </cellStyles>
  <dxfs count="2"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190501</xdr:colOff>
      <xdr:row>29</xdr:row>
      <xdr:rowOff>38100</xdr:rowOff>
    </xdr:from>
    <xdr:to>
      <xdr:col>69</xdr:col>
      <xdr:colOff>405597</xdr:colOff>
      <xdr:row>63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834EAF-ABB9-470C-9629-BB951CB06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80501" y="5362575"/>
          <a:ext cx="16217096" cy="6210300"/>
        </a:xfrm>
        <a:prstGeom prst="rect">
          <a:avLst/>
        </a:prstGeom>
      </xdr:spPr>
    </xdr:pic>
    <xdr:clientData/>
  </xdr:twoCellAnchor>
  <xdr:twoCellAnchor editAs="oneCell">
    <xdr:from>
      <xdr:col>39</xdr:col>
      <xdr:colOff>276225</xdr:colOff>
      <xdr:row>4</xdr:row>
      <xdr:rowOff>19050</xdr:rowOff>
    </xdr:from>
    <xdr:to>
      <xdr:col>61</xdr:col>
      <xdr:colOff>36663</xdr:colOff>
      <xdr:row>12</xdr:row>
      <xdr:rowOff>133154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5A97F6-8389-4AC2-8F95-5024501EB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566225" y="819150"/>
          <a:ext cx="11495238" cy="1561904"/>
        </a:xfrm>
        <a:prstGeom prst="rect">
          <a:avLst/>
        </a:prstGeom>
      </xdr:spPr>
    </xdr:pic>
    <xdr:clientData/>
  </xdr:twoCellAnchor>
  <xdr:twoCellAnchor editAs="oneCell">
    <xdr:from>
      <xdr:col>39</xdr:col>
      <xdr:colOff>85725</xdr:colOff>
      <xdr:row>13</xdr:row>
      <xdr:rowOff>171450</xdr:rowOff>
    </xdr:from>
    <xdr:to>
      <xdr:col>57</xdr:col>
      <xdr:colOff>474999</xdr:colOff>
      <xdr:row>22</xdr:row>
      <xdr:rowOff>95055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6C28FF-4F19-4A8F-BDA7-44432BC4E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375725" y="2600325"/>
          <a:ext cx="9990474" cy="1552380"/>
        </a:xfrm>
        <a:prstGeom prst="rect">
          <a:avLst/>
        </a:prstGeom>
      </xdr:spPr>
    </xdr:pic>
    <xdr:clientData/>
  </xdr:twoCellAnchor>
  <xdr:twoCellAnchor editAs="oneCell">
    <xdr:from>
      <xdr:col>39</xdr:col>
      <xdr:colOff>412376</xdr:colOff>
      <xdr:row>79</xdr:row>
      <xdr:rowOff>134470</xdr:rowOff>
    </xdr:from>
    <xdr:to>
      <xdr:col>54</xdr:col>
      <xdr:colOff>141037</xdr:colOff>
      <xdr:row>91</xdr:row>
      <xdr:rowOff>132495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B4531B-B352-4E54-BA0E-A420968D3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702376" y="14507695"/>
          <a:ext cx="7729661" cy="2169725"/>
        </a:xfrm>
        <a:prstGeom prst="rect">
          <a:avLst/>
        </a:prstGeom>
      </xdr:spPr>
    </xdr:pic>
    <xdr:clientData/>
  </xdr:twoCellAnchor>
  <xdr:twoCellAnchor editAs="oneCell">
    <xdr:from>
      <xdr:col>39</xdr:col>
      <xdr:colOff>57150</xdr:colOff>
      <xdr:row>62</xdr:row>
      <xdr:rowOff>133350</xdr:rowOff>
    </xdr:from>
    <xdr:to>
      <xdr:col>75</xdr:col>
      <xdr:colOff>24299</xdr:colOff>
      <xdr:row>75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198B4C-0048-4842-826E-9A9982D53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347150" y="11430000"/>
          <a:ext cx="19169549" cy="2276475"/>
        </a:xfrm>
        <a:prstGeom prst="rect">
          <a:avLst/>
        </a:prstGeom>
      </xdr:spPr>
    </xdr:pic>
    <xdr:clientData/>
  </xdr:twoCellAnchor>
  <xdr:twoCellAnchor editAs="oneCell">
    <xdr:from>
      <xdr:col>39</xdr:col>
      <xdr:colOff>418140</xdr:colOff>
      <xdr:row>92</xdr:row>
      <xdr:rowOff>33298</xdr:rowOff>
    </xdr:from>
    <xdr:to>
      <xdr:col>56</xdr:col>
      <xdr:colOff>261674</xdr:colOff>
      <xdr:row>129</xdr:row>
      <xdr:rowOff>40556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DE4D40-EA9C-44B2-BC7F-4F3246FFF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708140" y="16759198"/>
          <a:ext cx="8911334" cy="67033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afficmobilitycon-my.sharepoint.com/personal/danielw_trafficmobility_com/Documents/Desktop/Lake%20County%202025.xlsx" TargetMode="External"/><Relationship Id="rId1" Type="http://schemas.openxmlformats.org/officeDocument/2006/relationships/externalLinkPath" Target="https://trafficmobilitycon-my.sharepoint.com/personal/danielw_trafficmobility_com/Documents/Desktop/Lake%20Count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apefileFinalReview"/>
      <sheetName val="2023Shapefile"/>
      <sheetName val="2024Shapefile"/>
      <sheetName val="2025Shapefile"/>
      <sheetName val="Input"/>
      <sheetName val="TMC Master - Lake County"/>
      <sheetName val="2025 Annual Counts"/>
      <sheetName val="Lake Co CMS"/>
      <sheetName val="Service Volumes"/>
      <sheetName val="Summary Table"/>
      <sheetName val="2025 counts"/>
      <sheetName val="NewNames"/>
      <sheetName val="AF"/>
      <sheetName val="SF"/>
      <sheetName val="LC048"/>
      <sheetName val="LC049"/>
      <sheetName val="LC050"/>
      <sheetName val="LC051"/>
      <sheetName val="LC639"/>
      <sheetName val="LC001"/>
      <sheetName val="LC002"/>
      <sheetName val="LC003"/>
      <sheetName val="LC004"/>
      <sheetName val="LC005"/>
      <sheetName val="LC006"/>
      <sheetName val="LC007"/>
      <sheetName val="LC008"/>
      <sheetName val="LC009"/>
      <sheetName val="LC010"/>
      <sheetName val="LC011"/>
      <sheetName val="LC012"/>
      <sheetName val="LC013"/>
      <sheetName val="LC014"/>
      <sheetName val="LC015"/>
      <sheetName val="LC016"/>
      <sheetName val="LC017"/>
      <sheetName val="LC018"/>
      <sheetName val="LC019"/>
      <sheetName val="LC020"/>
      <sheetName val="LC021"/>
      <sheetName val="LC022"/>
      <sheetName val="LC023"/>
      <sheetName val="LC024"/>
      <sheetName val="LC025"/>
      <sheetName val="LC026"/>
      <sheetName val="LC027"/>
      <sheetName val="LC028"/>
      <sheetName val="LC029"/>
      <sheetName val="LC030"/>
      <sheetName val="LC031"/>
      <sheetName val="LC032"/>
      <sheetName val="LC033"/>
      <sheetName val="LC034"/>
      <sheetName val="LC035"/>
      <sheetName val="LC036"/>
      <sheetName val="LC037"/>
      <sheetName val="LC038"/>
      <sheetName val="LC039"/>
      <sheetName val="LC040"/>
      <sheetName val="LC041"/>
      <sheetName val="LC042"/>
      <sheetName val="LC043"/>
      <sheetName val="LC044"/>
      <sheetName val="LC045"/>
      <sheetName val="LC046"/>
      <sheetName val="LC047"/>
      <sheetName val="LC201"/>
      <sheetName val="LC202"/>
      <sheetName val="LC203"/>
      <sheetName val="LC204"/>
      <sheetName val="LC205"/>
      <sheetName val="LC206"/>
      <sheetName val="LC207"/>
      <sheetName val="LC208"/>
      <sheetName val="LC209"/>
      <sheetName val="LC210"/>
      <sheetName val="LC211"/>
      <sheetName val="LC212"/>
      <sheetName val="LC213"/>
      <sheetName val="LC214"/>
      <sheetName val="LC215"/>
      <sheetName val="LC216"/>
      <sheetName val="LC217"/>
      <sheetName val="LC218"/>
      <sheetName val="LC219"/>
      <sheetName val="LC220"/>
      <sheetName val="LC221"/>
      <sheetName val="LC222"/>
      <sheetName val="LC223"/>
      <sheetName val="LC224"/>
      <sheetName val="LC225"/>
      <sheetName val="LC226"/>
      <sheetName val="LC227"/>
      <sheetName val="LC228"/>
      <sheetName val="LC229"/>
      <sheetName val="LC230"/>
      <sheetName val="LC231"/>
      <sheetName val="LC232"/>
      <sheetName val="LC233"/>
      <sheetName val="LC234"/>
      <sheetName val="LC235"/>
      <sheetName val="LC236"/>
      <sheetName val="LC237"/>
      <sheetName val="LC238"/>
      <sheetName val="LC239"/>
      <sheetName val="LC240"/>
      <sheetName val="LC241"/>
      <sheetName val="LC242"/>
      <sheetName val="LC243"/>
      <sheetName val="LC244"/>
      <sheetName val="LC245"/>
      <sheetName val="LC246"/>
      <sheetName val="LC247"/>
      <sheetName val="LC248"/>
      <sheetName val="LC249"/>
      <sheetName val="LC250"/>
      <sheetName val="LC251"/>
      <sheetName val="LC252"/>
      <sheetName val="LC253"/>
      <sheetName val="LC254"/>
      <sheetName val="LC255"/>
      <sheetName val="LC256"/>
      <sheetName val="LC257"/>
      <sheetName val="LC258"/>
      <sheetName val="LC259"/>
      <sheetName val="LC260"/>
      <sheetName val="LC261"/>
      <sheetName val="LC262"/>
      <sheetName val="LC263"/>
      <sheetName val="LC264"/>
      <sheetName val="LC265"/>
      <sheetName val="LC266"/>
      <sheetName val="LC267"/>
      <sheetName val="LC268"/>
      <sheetName val="LC269"/>
      <sheetName val="LC270"/>
      <sheetName val="LC271"/>
      <sheetName val="LC401"/>
      <sheetName val="LC402"/>
      <sheetName val="LC403"/>
      <sheetName val="LC404"/>
      <sheetName val="LC405"/>
      <sheetName val="LC406"/>
      <sheetName val="LC407"/>
      <sheetName val="LC408"/>
      <sheetName val="LC409"/>
      <sheetName val="LC410"/>
      <sheetName val="LC411"/>
      <sheetName val="LC412"/>
      <sheetName val="LC413"/>
      <sheetName val="LC414"/>
      <sheetName val="LC415"/>
      <sheetName val="LC415A"/>
      <sheetName val="LC416"/>
      <sheetName val="LC417"/>
      <sheetName val="LC418"/>
      <sheetName val="LC419"/>
      <sheetName val="LC420"/>
      <sheetName val="LC421"/>
      <sheetName val="LC422"/>
      <sheetName val="LC423"/>
      <sheetName val="LC424"/>
      <sheetName val="LC425"/>
      <sheetName val="LC426"/>
      <sheetName val="LC427"/>
      <sheetName val="LC428"/>
      <sheetName val="LC429"/>
      <sheetName val="LC430"/>
      <sheetName val="LC431"/>
      <sheetName val="LC432"/>
      <sheetName val="LC433"/>
      <sheetName val="LC434"/>
      <sheetName val="LC435"/>
      <sheetName val="LC436"/>
      <sheetName val="LC437"/>
      <sheetName val="LC438"/>
      <sheetName val="LC439"/>
      <sheetName val="LC440"/>
      <sheetName val="LC441"/>
      <sheetName val="LC442"/>
      <sheetName val="LC443"/>
      <sheetName val="LC444"/>
      <sheetName val="LC445"/>
      <sheetName val="LC446"/>
      <sheetName val="LC447"/>
      <sheetName val="LC448"/>
      <sheetName val="LC449"/>
      <sheetName val="LC450"/>
      <sheetName val="LC451"/>
      <sheetName val="LC452"/>
      <sheetName val="LC453"/>
      <sheetName val="LC454"/>
      <sheetName val="LC455"/>
      <sheetName val="LC456"/>
      <sheetName val="LC457"/>
      <sheetName val="LC458"/>
      <sheetName val="LC459"/>
      <sheetName val="LC460"/>
      <sheetName val="LC461"/>
      <sheetName val="LC462"/>
      <sheetName val="LC463"/>
      <sheetName val="LC464"/>
      <sheetName val="LC465"/>
      <sheetName val="LC466"/>
      <sheetName val="LC467"/>
      <sheetName val="LC468"/>
      <sheetName val="LC469"/>
      <sheetName val="LC470"/>
      <sheetName val="LC471"/>
      <sheetName val="LC472"/>
      <sheetName val="LC473"/>
      <sheetName val="LC474"/>
      <sheetName val="LC475"/>
      <sheetName val="LC476"/>
      <sheetName val="LC477"/>
      <sheetName val="LC478"/>
      <sheetName val="LC479"/>
      <sheetName val="LC480"/>
      <sheetName val="LC481"/>
      <sheetName val="LC482"/>
      <sheetName val="LC483"/>
      <sheetName val="LC484"/>
      <sheetName val="LC485"/>
      <sheetName val="LC486"/>
      <sheetName val="LC487"/>
      <sheetName val="LC488"/>
      <sheetName val="LC489"/>
      <sheetName val="LC490"/>
      <sheetName val="LC491"/>
      <sheetName val="LC492"/>
      <sheetName val="LC493"/>
      <sheetName val="LC494"/>
      <sheetName val="LC495"/>
      <sheetName val="LC496"/>
      <sheetName val="LC497"/>
      <sheetName val="LC498"/>
      <sheetName val="LC499"/>
      <sheetName val="LC500"/>
      <sheetName val="LC501"/>
      <sheetName val="LC502"/>
      <sheetName val="LC503"/>
      <sheetName val="LC504"/>
      <sheetName val="LC505"/>
      <sheetName val="LC506"/>
      <sheetName val="LC507"/>
      <sheetName val="LC508"/>
      <sheetName val="LC509"/>
      <sheetName val="LC510"/>
      <sheetName val="LC511"/>
      <sheetName val="LC512"/>
      <sheetName val="LC513"/>
      <sheetName val="LC514"/>
      <sheetName val="LC515"/>
      <sheetName val="LC516"/>
      <sheetName val="LC517"/>
      <sheetName val="LC518"/>
      <sheetName val="LC519"/>
      <sheetName val="LC520"/>
      <sheetName val="LC521"/>
      <sheetName val="LC522"/>
      <sheetName val="LC523"/>
      <sheetName val="LC524"/>
      <sheetName val="LC525"/>
      <sheetName val="LC526"/>
      <sheetName val="LC527"/>
      <sheetName val="LC528"/>
      <sheetName val="LC529"/>
      <sheetName val="LC530"/>
      <sheetName val="LC531"/>
      <sheetName val="LC532"/>
      <sheetName val="LC533"/>
      <sheetName val="LC534"/>
      <sheetName val="LC535"/>
      <sheetName val="LC536"/>
      <sheetName val="LC537"/>
      <sheetName val="LC538"/>
      <sheetName val="LC539"/>
      <sheetName val="LC540"/>
      <sheetName val="LC541"/>
      <sheetName val="LC542"/>
      <sheetName val="LC601"/>
      <sheetName val="LC602"/>
      <sheetName val="LC603"/>
      <sheetName val="LC604"/>
      <sheetName val="LC605"/>
      <sheetName val="LC606"/>
      <sheetName val="LC607"/>
      <sheetName val="LC608"/>
      <sheetName val="LC609"/>
      <sheetName val="LC610"/>
      <sheetName val="LC611"/>
      <sheetName val="LC612"/>
      <sheetName val="LC613"/>
      <sheetName val="LC614"/>
      <sheetName val="LC615"/>
      <sheetName val="LC616"/>
      <sheetName val="LC617"/>
      <sheetName val="LC618"/>
      <sheetName val="LC619"/>
      <sheetName val="LC620"/>
      <sheetName val="LC621"/>
      <sheetName val="LC622"/>
      <sheetName val="LC623"/>
      <sheetName val="LC624"/>
      <sheetName val="LC625"/>
      <sheetName val="LC626"/>
      <sheetName val="LC627"/>
      <sheetName val="LC628"/>
      <sheetName val="LC629"/>
      <sheetName val="LC630"/>
      <sheetName val="LC631"/>
      <sheetName val="LC632"/>
      <sheetName val="LC633"/>
      <sheetName val="LC634"/>
      <sheetName val="LC635"/>
      <sheetName val="LC636"/>
      <sheetName val="LC637"/>
      <sheetName val="LC638"/>
      <sheetName val="LC801"/>
      <sheetName val="LC802"/>
      <sheetName val="LC803"/>
      <sheetName val="LC804"/>
      <sheetName val="LC805"/>
      <sheetName val="LC806"/>
      <sheetName val="LC807"/>
      <sheetName val="LC808"/>
      <sheetName val="LC543"/>
      <sheetName val="LC272"/>
      <sheetName val="LC273"/>
      <sheetName val="LC274"/>
      <sheetName val="LC275"/>
      <sheetName val="LC276"/>
      <sheetName val="LC277"/>
      <sheetName val="LC544"/>
      <sheetName val="LC278"/>
      <sheetName val="LC279"/>
      <sheetName val="LC280"/>
      <sheetName val="LC281"/>
      <sheetName val="LC282"/>
      <sheetName val="LC28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C6">
            <v>3930</v>
          </cell>
          <cell r="D6" t="str">
            <v>US 27/SR 25</v>
          </cell>
          <cell r="E6" t="str">
            <v>CR 474</v>
          </cell>
          <cell r="F6" t="str">
            <v>US 192</v>
          </cell>
          <cell r="J6" t="str">
            <v>C6</v>
          </cell>
          <cell r="K6" t="str">
            <v>6L</v>
          </cell>
          <cell r="L6"/>
          <cell r="M6" t="str">
            <v>D</v>
          </cell>
          <cell r="N6">
            <v>57855</v>
          </cell>
          <cell r="O6">
            <v>2866.5</v>
          </cell>
          <cell r="R6">
            <v>30726.48</v>
          </cell>
          <cell r="S6">
            <v>0.53</v>
          </cell>
          <cell r="T6" t="str">
            <v>D</v>
          </cell>
          <cell r="U6">
            <v>960.4319999999999</v>
          </cell>
          <cell r="V6">
            <v>932.68799999999987</v>
          </cell>
          <cell r="W6">
            <v>0.34</v>
          </cell>
          <cell r="X6" t="str">
            <v>D</v>
          </cell>
          <cell r="Y6">
            <v>-9.8644727175400182E-2</v>
          </cell>
          <cell r="AE6"/>
          <cell r="AF6">
            <v>0</v>
          </cell>
          <cell r="AG6">
            <v>2866.5</v>
          </cell>
          <cell r="AH6">
            <v>3087</v>
          </cell>
        </row>
        <row r="7">
          <cell r="C7">
            <v>3150</v>
          </cell>
          <cell r="D7" t="str">
            <v>SR 33</v>
          </cell>
          <cell r="E7" t="str">
            <v>CR 474</v>
          </cell>
          <cell r="F7" t="str">
            <v>POLK COUNTY LINE</v>
          </cell>
          <cell r="J7" t="str">
            <v>C2</v>
          </cell>
          <cell r="K7" t="str">
            <v>2L</v>
          </cell>
          <cell r="L7"/>
          <cell r="M7" t="str">
            <v>C</v>
          </cell>
          <cell r="N7">
            <v>8200</v>
          </cell>
          <cell r="O7">
            <v>430</v>
          </cell>
          <cell r="R7">
            <v>10989.158399999998</v>
          </cell>
          <cell r="S7">
            <v>1.34</v>
          </cell>
          <cell r="T7" t="str">
            <v>D</v>
          </cell>
          <cell r="U7">
            <v>429.46559999999994</v>
          </cell>
          <cell r="V7">
            <v>465.40799999999996</v>
          </cell>
          <cell r="W7">
            <v>1.08</v>
          </cell>
          <cell r="X7" t="str">
            <v>D</v>
          </cell>
          <cell r="Y7">
            <v>0.12004328867603786</v>
          </cell>
          <cell r="AE7"/>
          <cell r="AF7">
            <v>430</v>
          </cell>
          <cell r="AG7">
            <v>730</v>
          </cell>
          <cell r="AH7">
            <v>1490</v>
          </cell>
        </row>
        <row r="8">
          <cell r="C8">
            <v>1200</v>
          </cell>
          <cell r="D8" t="str">
            <v>CR 474</v>
          </cell>
          <cell r="E8" t="str">
            <v>GREEN SWAMP RD</v>
          </cell>
          <cell r="F8" t="str">
            <v>US 27</v>
          </cell>
          <cell r="J8" t="str">
            <v>C3R</v>
          </cell>
          <cell r="K8" t="str">
            <v>2L</v>
          </cell>
          <cell r="L8"/>
          <cell r="M8" t="str">
            <v>C</v>
          </cell>
          <cell r="N8">
            <v>17640</v>
          </cell>
          <cell r="O8">
            <v>873</v>
          </cell>
          <cell r="R8">
            <v>5849.6255999999994</v>
          </cell>
          <cell r="S8">
            <v>0.33</v>
          </cell>
          <cell r="T8" t="str">
            <v>C</v>
          </cell>
          <cell r="U8">
            <v>209.66399999999999</v>
          </cell>
          <cell r="V8">
            <v>297.52319999999997</v>
          </cell>
          <cell r="W8">
            <v>0.34</v>
          </cell>
          <cell r="X8" t="str">
            <v>C</v>
          </cell>
          <cell r="Y8">
            <v>-1.1012455135477217E-2</v>
          </cell>
          <cell r="AE8"/>
          <cell r="AF8">
            <v>873</v>
          </cell>
          <cell r="AG8">
            <v>999</v>
          </cell>
          <cell r="AH8">
            <v>1000</v>
          </cell>
        </row>
        <row r="9">
          <cell r="C9">
            <v>1190</v>
          </cell>
          <cell r="D9" t="str">
            <v>CR 474</v>
          </cell>
          <cell r="E9" t="str">
            <v>SR 33</v>
          </cell>
          <cell r="F9" t="str">
            <v>GREEN SWAMP RD</v>
          </cell>
          <cell r="J9" t="str">
            <v>C2</v>
          </cell>
          <cell r="K9" t="str">
            <v>2L</v>
          </cell>
          <cell r="L9"/>
          <cell r="M9" t="str">
            <v>C</v>
          </cell>
          <cell r="N9">
            <v>7380</v>
          </cell>
          <cell r="O9">
            <v>430</v>
          </cell>
          <cell r="R9">
            <v>5527.7568000000001</v>
          </cell>
          <cell r="S9">
            <v>0.75</v>
          </cell>
          <cell r="T9" t="str">
            <v>C</v>
          </cell>
          <cell r="U9">
            <v>236.85119999999998</v>
          </cell>
          <cell r="V9">
            <v>323.48159999999996</v>
          </cell>
          <cell r="W9">
            <v>0.75</v>
          </cell>
          <cell r="X9" t="str">
            <v>C</v>
          </cell>
          <cell r="Y9">
            <v>-2.2143800159961868E-2</v>
          </cell>
          <cell r="AE9"/>
          <cell r="AF9">
            <v>430</v>
          </cell>
          <cell r="AG9">
            <v>730</v>
          </cell>
          <cell r="AH9">
            <v>1490</v>
          </cell>
        </row>
        <row r="10">
          <cell r="C10">
            <v>3140</v>
          </cell>
          <cell r="D10" t="str">
            <v>SR 33</v>
          </cell>
          <cell r="E10" t="str">
            <v>CR 561</v>
          </cell>
          <cell r="F10" t="str">
            <v>CR 474</v>
          </cell>
          <cell r="J10" t="str">
            <v>C2</v>
          </cell>
          <cell r="K10" t="str">
            <v>2L</v>
          </cell>
          <cell r="L10"/>
          <cell r="M10" t="str">
            <v>C</v>
          </cell>
          <cell r="N10">
            <v>8200</v>
          </cell>
          <cell r="O10">
            <v>430</v>
          </cell>
          <cell r="R10">
            <v>11838.873599999999</v>
          </cell>
          <cell r="S10">
            <v>1.44</v>
          </cell>
          <cell r="T10" t="str">
            <v>D</v>
          </cell>
          <cell r="U10">
            <v>469.09439999999995</v>
          </cell>
          <cell r="V10">
            <v>488.44799999999992</v>
          </cell>
          <cell r="W10">
            <v>1.1399999999999999</v>
          </cell>
          <cell r="X10" t="str">
            <v>D</v>
          </cell>
          <cell r="Y10">
            <v>0.13874710236699772</v>
          </cell>
          <cell r="AE10"/>
          <cell r="AF10">
            <v>430</v>
          </cell>
          <cell r="AG10">
            <v>730</v>
          </cell>
          <cell r="AH10">
            <v>1490</v>
          </cell>
        </row>
        <row r="11">
          <cell r="C11">
            <v>1530</v>
          </cell>
          <cell r="D11" t="str">
            <v>CR 561</v>
          </cell>
          <cell r="E11" t="str">
            <v>FLORIDA BOYS RANCH RD</v>
          </cell>
          <cell r="F11" t="str">
            <v>SR 33</v>
          </cell>
          <cell r="J11" t="str">
            <v>C2</v>
          </cell>
          <cell r="K11" t="str">
            <v>2L</v>
          </cell>
          <cell r="L11"/>
          <cell r="M11" t="str">
            <v>C</v>
          </cell>
          <cell r="N11">
            <v>7380</v>
          </cell>
          <cell r="O11">
            <v>430</v>
          </cell>
          <cell r="R11">
            <v>2726.6304</v>
          </cell>
          <cell r="S11">
            <v>0.37</v>
          </cell>
          <cell r="T11" t="str">
            <v>C</v>
          </cell>
          <cell r="U11">
            <v>145.7664</v>
          </cell>
          <cell r="V11">
            <v>156.74880000000002</v>
          </cell>
          <cell r="W11">
            <v>0.36</v>
          </cell>
          <cell r="X11" t="str">
            <v>C</v>
          </cell>
          <cell r="Y11">
            <v>-0.15103367750474794</v>
          </cell>
          <cell r="AE11"/>
          <cell r="AF11">
            <v>430</v>
          </cell>
          <cell r="AG11">
            <v>730</v>
          </cell>
          <cell r="AH11">
            <v>1490</v>
          </cell>
        </row>
        <row r="12">
          <cell r="C12">
            <v>2260</v>
          </cell>
          <cell r="D12" t="str">
            <v>LAKE ERIE RD</v>
          </cell>
          <cell r="E12" t="str">
            <v>CR 565</v>
          </cell>
          <cell r="F12" t="str">
            <v>SR 33</v>
          </cell>
          <cell r="J12" t="str">
            <v>C2</v>
          </cell>
          <cell r="K12" t="str">
            <v>2L</v>
          </cell>
          <cell r="L12"/>
          <cell r="M12" t="str">
            <v>C</v>
          </cell>
          <cell r="N12">
            <v>7380</v>
          </cell>
          <cell r="O12">
            <v>430</v>
          </cell>
          <cell r="R12" t="str">
            <v>N/A</v>
          </cell>
          <cell r="S12" t="e">
            <v>#VALUE!</v>
          </cell>
          <cell r="T12" t="str">
            <v>F</v>
          </cell>
          <cell r="U12" t="str">
            <v>N/A</v>
          </cell>
          <cell r="V12" t="str">
            <v>N/A</v>
          </cell>
          <cell r="W12">
            <v>0</v>
          </cell>
          <cell r="X12" t="str">
            <v>B</v>
          </cell>
          <cell r="Y12" t="str">
            <v>N/A</v>
          </cell>
          <cell r="AE12"/>
          <cell r="AF12">
            <v>430</v>
          </cell>
          <cell r="AG12">
            <v>730</v>
          </cell>
          <cell r="AH12">
            <v>1490</v>
          </cell>
        </row>
        <row r="13">
          <cell r="C13">
            <v>2330</v>
          </cell>
          <cell r="D13" t="str">
            <v>LAKESHORE DR (CLER)</v>
          </cell>
          <cell r="E13" t="str">
            <v>CR 561</v>
          </cell>
          <cell r="F13" t="str">
            <v>OSWALT RD</v>
          </cell>
          <cell r="J13" t="str">
            <v>C2T</v>
          </cell>
          <cell r="K13" t="str">
            <v>2L</v>
          </cell>
          <cell r="L13"/>
          <cell r="M13" t="str">
            <v>C</v>
          </cell>
          <cell r="N13">
            <v>13041</v>
          </cell>
          <cell r="O13">
            <v>680</v>
          </cell>
          <cell r="R13">
            <v>3556.3008</v>
          </cell>
          <cell r="S13">
            <v>0.27</v>
          </cell>
          <cell r="T13" t="str">
            <v>C</v>
          </cell>
          <cell r="U13">
            <v>141.77279999999999</v>
          </cell>
          <cell r="V13">
            <v>187.69919999999999</v>
          </cell>
          <cell r="W13">
            <v>0.28000000000000003</v>
          </cell>
          <cell r="X13" t="str">
            <v>C</v>
          </cell>
          <cell r="Y13">
            <v>-0.10470758396602398</v>
          </cell>
          <cell r="AE13"/>
          <cell r="AF13">
            <v>680</v>
          </cell>
          <cell r="AG13">
            <v>888</v>
          </cell>
          <cell r="AH13">
            <v>889</v>
          </cell>
        </row>
        <row r="14">
          <cell r="C14">
            <v>2290</v>
          </cell>
          <cell r="D14" t="str">
            <v>LAKE LOUISA RD</v>
          </cell>
          <cell r="E14" t="str">
            <v>VISTA DEL LAGO BLVD</v>
          </cell>
          <cell r="F14" t="str">
            <v>US 27</v>
          </cell>
          <cell r="J14" t="str">
            <v>C3R</v>
          </cell>
          <cell r="K14" t="str">
            <v>2L</v>
          </cell>
          <cell r="L14"/>
          <cell r="M14" t="str">
            <v>D</v>
          </cell>
          <cell r="N14">
            <v>21168</v>
          </cell>
          <cell r="O14">
            <v>1048.95</v>
          </cell>
          <cell r="R14">
            <v>4236.2111999999997</v>
          </cell>
          <cell r="S14">
            <v>0.2</v>
          </cell>
          <cell r="T14" t="str">
            <v>C</v>
          </cell>
          <cell r="U14">
            <v>126.7968</v>
          </cell>
          <cell r="V14">
            <v>238.61760000000001</v>
          </cell>
          <cell r="W14">
            <v>0.23</v>
          </cell>
          <cell r="X14" t="str">
            <v>C</v>
          </cell>
          <cell r="Y14">
            <v>-7.2827100747962725E-2</v>
          </cell>
          <cell r="AE14"/>
          <cell r="AF14">
            <v>916.65000000000009</v>
          </cell>
          <cell r="AG14">
            <v>1048.95</v>
          </cell>
          <cell r="AH14">
            <v>1050</v>
          </cell>
        </row>
        <row r="15">
          <cell r="C15">
            <v>1520</v>
          </cell>
          <cell r="D15" t="str">
            <v>CR 561</v>
          </cell>
          <cell r="E15" t="str">
            <v>LOG HOUSE RD</v>
          </cell>
          <cell r="F15" t="str">
            <v>FLORIDA BOYS RANCH RD</v>
          </cell>
          <cell r="J15" t="str">
            <v>C3R</v>
          </cell>
          <cell r="K15" t="str">
            <v>2L</v>
          </cell>
          <cell r="L15"/>
          <cell r="M15" t="str">
            <v>D</v>
          </cell>
          <cell r="N15">
            <v>21168</v>
          </cell>
          <cell r="O15">
            <v>1048.95</v>
          </cell>
          <cell r="R15">
            <v>3249.5616</v>
          </cell>
          <cell r="S15">
            <v>0.15</v>
          </cell>
          <cell r="T15" t="str">
            <v>C</v>
          </cell>
          <cell r="U15">
            <v>117.0432</v>
          </cell>
          <cell r="V15">
            <v>201.83039999999997</v>
          </cell>
          <cell r="W15">
            <v>0.19</v>
          </cell>
          <cell r="X15" t="str">
            <v>C</v>
          </cell>
          <cell r="Y15">
            <v>-0.12071399074705647</v>
          </cell>
          <cell r="AE15"/>
          <cell r="AF15">
            <v>916.65000000000009</v>
          </cell>
          <cell r="AG15">
            <v>1048.95</v>
          </cell>
          <cell r="AH15">
            <v>1050</v>
          </cell>
        </row>
        <row r="16">
          <cell r="C16">
            <v>2700</v>
          </cell>
          <cell r="D16" t="str">
            <v>OSWALT RD</v>
          </cell>
          <cell r="E16" t="str">
            <v>LAKESHORE DR</v>
          </cell>
          <cell r="F16" t="str">
            <v>EDGEWATER DR</v>
          </cell>
          <cell r="J16" t="str">
            <v>C3R</v>
          </cell>
          <cell r="K16" t="str">
            <v>2L</v>
          </cell>
          <cell r="L16"/>
          <cell r="M16" t="str">
            <v>D</v>
          </cell>
          <cell r="N16">
            <v>21168</v>
          </cell>
          <cell r="O16">
            <v>1048.95</v>
          </cell>
          <cell r="R16">
            <v>4272.1536000000006</v>
          </cell>
          <cell r="S16">
            <v>0.2</v>
          </cell>
          <cell r="T16" t="str">
            <v>C</v>
          </cell>
          <cell r="U16">
            <v>129.792</v>
          </cell>
          <cell r="V16">
            <v>254.59199999999998</v>
          </cell>
          <cell r="W16">
            <v>0.24</v>
          </cell>
          <cell r="X16" t="str">
            <v>C</v>
          </cell>
          <cell r="Y16">
            <v>-7.1259081997475882E-2</v>
          </cell>
          <cell r="AE16"/>
          <cell r="AF16">
            <v>916.65000000000009</v>
          </cell>
          <cell r="AG16">
            <v>1048.95</v>
          </cell>
          <cell r="AH16">
            <v>1050</v>
          </cell>
        </row>
        <row r="17">
          <cell r="C17">
            <v>2450</v>
          </cell>
          <cell r="D17" t="str">
            <v>LOG HOUSE RD</v>
          </cell>
          <cell r="E17" t="str">
            <v>CR 561</v>
          </cell>
          <cell r="F17" t="str">
            <v>LAKESHORE DR</v>
          </cell>
          <cell r="J17" t="str">
            <v>C3R</v>
          </cell>
          <cell r="K17" t="str">
            <v>2L</v>
          </cell>
          <cell r="L17"/>
          <cell r="M17" t="str">
            <v>D</v>
          </cell>
          <cell r="N17">
            <v>16128</v>
          </cell>
          <cell r="O17">
            <v>799.2</v>
          </cell>
          <cell r="R17">
            <v>4170.3168000000005</v>
          </cell>
          <cell r="S17">
            <v>0.26</v>
          </cell>
          <cell r="T17" t="str">
            <v>C</v>
          </cell>
          <cell r="U17">
            <v>237.61920000000001</v>
          </cell>
          <cell r="V17">
            <v>185.70240000000001</v>
          </cell>
          <cell r="W17">
            <v>0.3</v>
          </cell>
          <cell r="X17" t="str">
            <v>C</v>
          </cell>
          <cell r="Y17">
            <v>-7.5729657910438952E-2</v>
          </cell>
          <cell r="AE17"/>
          <cell r="AF17">
            <v>698.40000000000009</v>
          </cell>
          <cell r="AG17">
            <v>799.2</v>
          </cell>
          <cell r="AH17">
            <v>800</v>
          </cell>
        </row>
        <row r="18">
          <cell r="C18">
            <v>2340</v>
          </cell>
          <cell r="D18" t="str">
            <v>LAKESHORE DR (CLER)</v>
          </cell>
          <cell r="E18" t="str">
            <v>OSWALT RD</v>
          </cell>
          <cell r="F18" t="str">
            <v>HARDER RD</v>
          </cell>
          <cell r="J18" t="str">
            <v>C3R</v>
          </cell>
          <cell r="K18" t="str">
            <v>2L</v>
          </cell>
          <cell r="L18"/>
          <cell r="M18" t="str">
            <v>C</v>
          </cell>
          <cell r="N18">
            <v>18522</v>
          </cell>
          <cell r="O18">
            <v>916.65000000000009</v>
          </cell>
          <cell r="R18">
            <v>12112.5888</v>
          </cell>
          <cell r="S18">
            <v>0.65</v>
          </cell>
          <cell r="T18" t="str">
            <v>C</v>
          </cell>
          <cell r="U18">
            <v>659.94240000000002</v>
          </cell>
          <cell r="V18">
            <v>409.34399999999999</v>
          </cell>
          <cell r="W18">
            <v>0.72</v>
          </cell>
          <cell r="X18" t="str">
            <v>C</v>
          </cell>
          <cell r="Y18">
            <v>0.14396464613074511</v>
          </cell>
          <cell r="AE18"/>
          <cell r="AF18">
            <v>916.65000000000009</v>
          </cell>
          <cell r="AG18">
            <v>1048.95</v>
          </cell>
          <cell r="AH18">
            <v>1050</v>
          </cell>
        </row>
        <row r="19">
          <cell r="C19">
            <v>2100</v>
          </cell>
          <cell r="D19" t="str">
            <v>HARTWOOD MARSH RD</v>
          </cell>
          <cell r="E19" t="str">
            <v>US 27</v>
          </cell>
          <cell r="F19" t="str">
            <v>HANCOCK RD</v>
          </cell>
          <cell r="J19" t="str">
            <v>C4</v>
          </cell>
          <cell r="K19" t="str">
            <v>2L</v>
          </cell>
          <cell r="L19"/>
          <cell r="M19" t="str">
            <v>D</v>
          </cell>
          <cell r="N19">
            <v>16632</v>
          </cell>
          <cell r="O19">
            <v>822</v>
          </cell>
          <cell r="R19">
            <v>16952.831999999999</v>
          </cell>
          <cell r="S19">
            <v>1.02</v>
          </cell>
          <cell r="T19" t="str">
            <v>E</v>
          </cell>
          <cell r="U19">
            <v>734.82240000000002</v>
          </cell>
          <cell r="V19">
            <v>682.90560000000005</v>
          </cell>
          <cell r="W19">
            <v>0.89</v>
          </cell>
          <cell r="X19" t="str">
            <v>D</v>
          </cell>
          <cell r="Y19">
            <v>0.22352728809698186</v>
          </cell>
          <cell r="AE19"/>
          <cell r="AF19">
            <v>0</v>
          </cell>
          <cell r="AG19">
            <v>822</v>
          </cell>
          <cell r="AH19">
            <v>1125</v>
          </cell>
        </row>
        <row r="20">
          <cell r="C20" t="e">
            <v>#N/A</v>
          </cell>
          <cell r="D20" t="str">
            <v>HARTWOOD MARSH RD</v>
          </cell>
          <cell r="E20" t="str">
            <v>.1Mi E HANCOCK</v>
          </cell>
          <cell r="F20" t="e">
            <v>#N/A</v>
          </cell>
          <cell r="J20" t="str">
            <v>C4</v>
          </cell>
          <cell r="K20" t="str">
            <v>2L</v>
          </cell>
          <cell r="L20"/>
          <cell r="M20" t="str">
            <v>D</v>
          </cell>
          <cell r="N20">
            <v>16632</v>
          </cell>
          <cell r="O20">
            <v>822</v>
          </cell>
          <cell r="R20">
            <v>13489.3824</v>
          </cell>
          <cell r="S20">
            <v>0.81</v>
          </cell>
          <cell r="T20" t="str">
            <v>D</v>
          </cell>
          <cell r="U20">
            <v>577.0752</v>
          </cell>
          <cell r="V20">
            <v>719.84640000000002</v>
          </cell>
          <cell r="W20">
            <v>0.88</v>
          </cell>
          <cell r="X20" t="str">
            <v>D</v>
          </cell>
          <cell r="Y20">
            <v>0.16886302692991806</v>
          </cell>
          <cell r="AE20"/>
          <cell r="AF20">
            <v>0</v>
          </cell>
          <cell r="AG20">
            <v>822</v>
          </cell>
          <cell r="AH20">
            <v>1125</v>
          </cell>
        </row>
        <row r="21">
          <cell r="C21">
            <v>2090</v>
          </cell>
          <cell r="D21" t="str">
            <v>S. HANCOCK RD</v>
          </cell>
          <cell r="E21" t="str">
            <v>JOHNS LAKE RD</v>
          </cell>
          <cell r="F21" t="str">
            <v>HARTWOOD MARSH RD</v>
          </cell>
          <cell r="J21" t="str">
            <v>C4</v>
          </cell>
          <cell r="K21" t="str">
            <v>2L</v>
          </cell>
          <cell r="L21"/>
          <cell r="M21" t="str">
            <v>D</v>
          </cell>
          <cell r="N21">
            <v>16632</v>
          </cell>
          <cell r="O21">
            <v>822</v>
          </cell>
          <cell r="R21">
            <v>11852.0064</v>
          </cell>
          <cell r="S21">
            <v>0.71</v>
          </cell>
          <cell r="T21" t="str">
            <v>D</v>
          </cell>
          <cell r="U21">
            <v>486.2208</v>
          </cell>
          <cell r="V21">
            <v>510.18240000000003</v>
          </cell>
          <cell r="W21">
            <v>0.62</v>
          </cell>
          <cell r="X21" t="str">
            <v>D</v>
          </cell>
          <cell r="Y21">
            <v>0.13899963157020934</v>
          </cell>
          <cell r="AE21"/>
          <cell r="AF21">
            <v>0</v>
          </cell>
          <cell r="AG21">
            <v>822</v>
          </cell>
          <cell r="AH21">
            <v>1125</v>
          </cell>
        </row>
        <row r="22">
          <cell r="C22">
            <v>1640</v>
          </cell>
          <cell r="D22" t="str">
            <v>CR 565B</v>
          </cell>
          <cell r="E22" t="str">
            <v>SR 33</v>
          </cell>
          <cell r="F22" t="str">
            <v>CR 561</v>
          </cell>
          <cell r="J22" t="str">
            <v>C2</v>
          </cell>
          <cell r="K22" t="str">
            <v>2L</v>
          </cell>
          <cell r="L22"/>
          <cell r="M22" t="str">
            <v>C</v>
          </cell>
          <cell r="N22">
            <v>5904</v>
          </cell>
          <cell r="O22">
            <v>430</v>
          </cell>
          <cell r="R22">
            <v>2779.5455999999999</v>
          </cell>
          <cell r="S22">
            <v>0.47</v>
          </cell>
          <cell r="T22" t="str">
            <v>C</v>
          </cell>
          <cell r="U22">
            <v>116.8128</v>
          </cell>
          <cell r="V22">
            <v>158.7456</v>
          </cell>
          <cell r="W22">
            <v>0.37</v>
          </cell>
          <cell r="X22" t="str">
            <v>C</v>
          </cell>
          <cell r="Y22">
            <v>-0.14776381721142196</v>
          </cell>
          <cell r="AE22"/>
          <cell r="AF22">
            <v>430</v>
          </cell>
          <cell r="AG22">
            <v>730</v>
          </cell>
          <cell r="AH22">
            <v>1490</v>
          </cell>
        </row>
        <row r="23">
          <cell r="C23">
            <v>2280</v>
          </cell>
          <cell r="D23" t="str">
            <v>LAKE LOUISA RD</v>
          </cell>
          <cell r="E23" t="str">
            <v>LAKESHORE DR</v>
          </cell>
          <cell r="F23" t="str">
            <v>VISTA DEL LAGO BLVD</v>
          </cell>
          <cell r="J23" t="str">
            <v>C3R</v>
          </cell>
          <cell r="K23" t="str">
            <v>2L</v>
          </cell>
          <cell r="L23"/>
          <cell r="M23" t="str">
            <v>D</v>
          </cell>
          <cell r="N23">
            <v>21168</v>
          </cell>
          <cell r="O23">
            <v>1048.95</v>
          </cell>
          <cell r="R23">
            <v>4225.2287999999999</v>
          </cell>
          <cell r="S23">
            <v>0.2</v>
          </cell>
          <cell r="T23" t="str">
            <v>C</v>
          </cell>
          <cell r="U23">
            <v>197.6832</v>
          </cell>
          <cell r="V23">
            <v>193.68959999999998</v>
          </cell>
          <cell r="W23">
            <v>0.19</v>
          </cell>
          <cell r="X23" t="str">
            <v>C</v>
          </cell>
          <cell r="Y23">
            <v>-7.3308340184965903E-2</v>
          </cell>
          <cell r="AE23"/>
          <cell r="AF23">
            <v>916.65000000000009</v>
          </cell>
          <cell r="AG23">
            <v>1048.95</v>
          </cell>
          <cell r="AH23">
            <v>1050</v>
          </cell>
        </row>
        <row r="24">
          <cell r="C24">
            <v>2110</v>
          </cell>
          <cell r="D24" t="str">
            <v>HARTWOOD MARSH RD</v>
          </cell>
          <cell r="E24" t="str">
            <v>N. 90 DEGREE BEND</v>
          </cell>
          <cell r="F24" t="str">
            <v>ORANGE COUNTY LINE</v>
          </cell>
          <cell r="J24" t="str">
            <v>C3R</v>
          </cell>
          <cell r="K24" t="str">
            <v>2L</v>
          </cell>
          <cell r="L24"/>
          <cell r="M24" t="str">
            <v>D</v>
          </cell>
          <cell r="N24">
            <v>21168</v>
          </cell>
          <cell r="O24">
            <v>1048.95</v>
          </cell>
          <cell r="R24">
            <v>9764.5631999999987</v>
          </cell>
          <cell r="S24">
            <v>0.46</v>
          </cell>
          <cell r="T24" t="str">
            <v>C</v>
          </cell>
          <cell r="U24">
            <v>611.79840000000002</v>
          </cell>
          <cell r="V24">
            <v>299.84640000000002</v>
          </cell>
          <cell r="W24">
            <v>0.57999999999999996</v>
          </cell>
          <cell r="X24" t="str">
            <v>C</v>
          </cell>
          <cell r="Y24">
            <v>9.5710370911161746E-2</v>
          </cell>
          <cell r="AE24"/>
          <cell r="AF24">
            <v>916.65000000000009</v>
          </cell>
          <cell r="AG24">
            <v>1048.95</v>
          </cell>
          <cell r="AH24">
            <v>1050</v>
          </cell>
        </row>
        <row r="25">
          <cell r="C25">
            <v>2050</v>
          </cell>
          <cell r="D25" t="str">
            <v>HAMMOCK RIDGE</v>
          </cell>
          <cell r="E25" t="str">
            <v>LAKE SHORE DR</v>
          </cell>
          <cell r="F25" t="str">
            <v>US 27</v>
          </cell>
          <cell r="J25" t="str">
            <v>C4</v>
          </cell>
          <cell r="K25" t="str">
            <v>4L</v>
          </cell>
          <cell r="L25"/>
          <cell r="M25" t="str">
            <v>D</v>
          </cell>
          <cell r="N25">
            <v>34114.5</v>
          </cell>
          <cell r="O25">
            <v>1481.55</v>
          </cell>
          <cell r="R25">
            <v>16106.0352</v>
          </cell>
          <cell r="S25">
            <v>0.47</v>
          </cell>
          <cell r="T25" t="str">
            <v>C</v>
          </cell>
          <cell r="U25">
            <v>524.26559999999995</v>
          </cell>
          <cell r="V25">
            <v>529.8528</v>
          </cell>
          <cell r="W25">
            <v>0.36</v>
          </cell>
          <cell r="X25" t="str">
            <v>C</v>
          </cell>
          <cell r="Y25">
            <v>0.21105240626732669</v>
          </cell>
          <cell r="AE25"/>
          <cell r="AF25">
            <v>1143.45</v>
          </cell>
          <cell r="AG25">
            <v>1481.55</v>
          </cell>
          <cell r="AH25">
            <v>1908.9</v>
          </cell>
        </row>
        <row r="26">
          <cell r="C26">
            <v>2350</v>
          </cell>
          <cell r="D26" t="str">
            <v>LAKESHORE DR (CLER)</v>
          </cell>
          <cell r="E26" t="str">
            <v>HARDER RD</v>
          </cell>
          <cell r="F26" t="str">
            <v>LAKE LOUISA RD</v>
          </cell>
          <cell r="J26" t="str">
            <v>C3R</v>
          </cell>
          <cell r="K26" t="str">
            <v>2L</v>
          </cell>
          <cell r="L26"/>
          <cell r="M26" t="str">
            <v>D</v>
          </cell>
          <cell r="N26">
            <v>21168</v>
          </cell>
          <cell r="O26">
            <v>1048.95</v>
          </cell>
          <cell r="R26">
            <v>16509.542399999998</v>
          </cell>
          <cell r="S26">
            <v>0.78</v>
          </cell>
          <cell r="T26" t="str">
            <v>C</v>
          </cell>
          <cell r="U26">
            <v>523.16160000000002</v>
          </cell>
          <cell r="V26">
            <v>850.63679999999999</v>
          </cell>
          <cell r="W26">
            <v>0.81</v>
          </cell>
          <cell r="X26" t="str">
            <v>C</v>
          </cell>
          <cell r="Y26">
            <v>0.21706063397586184</v>
          </cell>
          <cell r="AE26"/>
          <cell r="AF26">
            <v>916.65000000000009</v>
          </cell>
          <cell r="AG26">
            <v>1048.95</v>
          </cell>
          <cell r="AH26">
            <v>1050</v>
          </cell>
        </row>
        <row r="27">
          <cell r="C27">
            <v>2354</v>
          </cell>
          <cell r="D27" t="str">
            <v>LAKESHORE DR (CLER)</v>
          </cell>
          <cell r="E27" t="str">
            <v>LAKE LOUISA RD</v>
          </cell>
          <cell r="F27" t="str">
            <v>ANDERSON HILL RD</v>
          </cell>
          <cell r="J27" t="str">
            <v>C3R</v>
          </cell>
          <cell r="K27" t="str">
            <v>2L</v>
          </cell>
          <cell r="L27"/>
          <cell r="M27" t="str">
            <v>D</v>
          </cell>
          <cell r="N27">
            <v>20160</v>
          </cell>
          <cell r="O27">
            <v>999</v>
          </cell>
          <cell r="R27">
            <v>6618.3936000000003</v>
          </cell>
          <cell r="S27">
            <v>0.33</v>
          </cell>
          <cell r="T27" t="str">
            <v>C</v>
          </cell>
          <cell r="U27">
            <v>417.33119999999997</v>
          </cell>
          <cell r="V27">
            <v>212.6592</v>
          </cell>
          <cell r="W27">
            <v>0.42</v>
          </cell>
          <cell r="X27" t="str">
            <v>C</v>
          </cell>
          <cell r="Y27">
            <v>1.3714658236947397E-2</v>
          </cell>
          <cell r="AE27"/>
          <cell r="AF27">
            <v>873</v>
          </cell>
          <cell r="AG27">
            <v>999</v>
          </cell>
          <cell r="AH27">
            <v>1000</v>
          </cell>
        </row>
        <row r="28">
          <cell r="C28">
            <v>1695</v>
          </cell>
          <cell r="D28" t="str">
            <v>CITRUS TOWER BLVD</v>
          </cell>
          <cell r="E28" t="str">
            <v>JOHNS LAKE RD</v>
          </cell>
          <cell r="F28" t="str">
            <v>US 27</v>
          </cell>
          <cell r="J28" t="str">
            <v>C4</v>
          </cell>
          <cell r="K28" t="str">
            <v>4L</v>
          </cell>
          <cell r="L28"/>
          <cell r="M28" t="str">
            <v>D</v>
          </cell>
          <cell r="N28">
            <v>34114.5</v>
          </cell>
          <cell r="O28">
            <v>1481.55</v>
          </cell>
          <cell r="R28">
            <v>18201.235199999999</v>
          </cell>
          <cell r="S28">
            <v>0.53</v>
          </cell>
          <cell r="T28" t="str">
            <v>C</v>
          </cell>
          <cell r="U28">
            <v>767.30879999999991</v>
          </cell>
          <cell r="V28">
            <v>568.03200000000004</v>
          </cell>
          <cell r="W28">
            <v>0.52</v>
          </cell>
          <cell r="X28" t="str">
            <v>C</v>
          </cell>
          <cell r="Y28">
            <v>0.24103885981331064</v>
          </cell>
          <cell r="AE28"/>
          <cell r="AF28">
            <v>1143.45</v>
          </cell>
          <cell r="AG28">
            <v>1481.55</v>
          </cell>
          <cell r="AH28">
            <v>1908.9</v>
          </cell>
        </row>
        <row r="29">
          <cell r="C29">
            <v>2180</v>
          </cell>
          <cell r="D29" t="str">
            <v>JOHNS LAKE RD</v>
          </cell>
          <cell r="E29" t="str">
            <v>US 27</v>
          </cell>
          <cell r="F29" t="str">
            <v>HANCOCK RD</v>
          </cell>
          <cell r="J29" t="str">
            <v>C4</v>
          </cell>
          <cell r="K29" t="str">
            <v>2L</v>
          </cell>
          <cell r="L29"/>
          <cell r="M29" t="str">
            <v>D</v>
          </cell>
          <cell r="N29">
            <v>16632</v>
          </cell>
          <cell r="O29">
            <v>822</v>
          </cell>
          <cell r="R29">
            <v>6623.3855999999996</v>
          </cell>
          <cell r="S29">
            <v>0.4</v>
          </cell>
          <cell r="T29" t="str">
            <v>D</v>
          </cell>
          <cell r="U29">
            <v>325.47839999999997</v>
          </cell>
          <cell r="V29">
            <v>326.47680000000003</v>
          </cell>
          <cell r="W29">
            <v>0.4</v>
          </cell>
          <cell r="X29" t="str">
            <v>D</v>
          </cell>
          <cell r="Y29">
            <v>1.3867533324316339E-2</v>
          </cell>
          <cell r="AE29"/>
          <cell r="AF29">
            <v>0</v>
          </cell>
          <cell r="AG29">
            <v>822</v>
          </cell>
          <cell r="AH29">
            <v>1125</v>
          </cell>
        </row>
        <row r="30">
          <cell r="C30">
            <v>20</v>
          </cell>
          <cell r="D30" t="str">
            <v>ANDERSON HILL RD</v>
          </cell>
          <cell r="E30" t="str">
            <v>LAKE SHORE DR</v>
          </cell>
          <cell r="F30" t="str">
            <v>US 27</v>
          </cell>
          <cell r="J30" t="str">
            <v>C3R</v>
          </cell>
          <cell r="K30" t="str">
            <v>2L</v>
          </cell>
          <cell r="L30"/>
          <cell r="M30" t="str">
            <v>D</v>
          </cell>
          <cell r="N30">
            <v>16128</v>
          </cell>
          <cell r="O30">
            <v>799.2</v>
          </cell>
          <cell r="R30">
            <v>1537.5359999999998</v>
          </cell>
          <cell r="S30">
            <v>0.1</v>
          </cell>
          <cell r="T30" t="str">
            <v>C</v>
          </cell>
          <cell r="U30">
            <v>102.8352</v>
          </cell>
          <cell r="V30">
            <v>53.913599999999995</v>
          </cell>
          <cell r="W30">
            <v>0.13</v>
          </cell>
          <cell r="X30" t="str">
            <v>C</v>
          </cell>
          <cell r="Y30">
            <v>-0.24294005866012214</v>
          </cell>
          <cell r="AE30"/>
          <cell r="AF30">
            <v>698.40000000000009</v>
          </cell>
          <cell r="AG30">
            <v>799.2</v>
          </cell>
          <cell r="AH30">
            <v>800</v>
          </cell>
        </row>
        <row r="31">
          <cell r="C31">
            <v>1690</v>
          </cell>
          <cell r="D31" t="str">
            <v>CITRUS TOWER BLVD</v>
          </cell>
          <cell r="E31" t="str">
            <v>SR 50</v>
          </cell>
          <cell r="F31" t="str">
            <v>HOOKS ST</v>
          </cell>
          <cell r="J31" t="str">
            <v>C4</v>
          </cell>
          <cell r="K31" t="str">
            <v>4L</v>
          </cell>
          <cell r="L31"/>
          <cell r="M31" t="str">
            <v>D</v>
          </cell>
          <cell r="N31">
            <v>32490</v>
          </cell>
          <cell r="O31">
            <v>1411</v>
          </cell>
          <cell r="R31">
            <v>20744.755200000003</v>
          </cell>
          <cell r="S31">
            <v>0.64</v>
          </cell>
          <cell r="T31" t="str">
            <v>C</v>
          </cell>
          <cell r="U31">
            <v>931.50720000000001</v>
          </cell>
          <cell r="V31">
            <v>923.52</v>
          </cell>
          <cell r="W31">
            <v>0.66</v>
          </cell>
          <cell r="X31" t="str">
            <v>C</v>
          </cell>
          <cell r="Y31">
            <v>0.27393383087521084</v>
          </cell>
          <cell r="AE31"/>
          <cell r="AF31">
            <v>1089</v>
          </cell>
          <cell r="AG31">
            <v>1411</v>
          </cell>
          <cell r="AH31">
            <v>1818</v>
          </cell>
        </row>
        <row r="32">
          <cell r="C32">
            <v>3569</v>
          </cell>
          <cell r="D32" t="str">
            <v>STEVES RD</v>
          </cell>
          <cell r="E32" t="str">
            <v>US 27</v>
          </cell>
          <cell r="F32" t="str">
            <v>CITRUS TOWER BLVD</v>
          </cell>
          <cell r="J32" t="str">
            <v>C4</v>
          </cell>
          <cell r="K32" t="str">
            <v>2L</v>
          </cell>
          <cell r="L32"/>
          <cell r="M32" t="str">
            <v>D</v>
          </cell>
          <cell r="N32">
            <v>16632</v>
          </cell>
          <cell r="O32">
            <v>822</v>
          </cell>
          <cell r="R32">
            <v>7530.9312</v>
          </cell>
          <cell r="S32">
            <v>0.45</v>
          </cell>
          <cell r="T32" t="str">
            <v>D</v>
          </cell>
          <cell r="U32">
            <v>389.37599999999998</v>
          </cell>
          <cell r="V32">
            <v>331.46879999999999</v>
          </cell>
          <cell r="W32">
            <v>0.47</v>
          </cell>
          <cell r="X32" t="str">
            <v>D</v>
          </cell>
          <cell r="Y32">
            <v>4.0243340420217377E-2</v>
          </cell>
          <cell r="AE32"/>
          <cell r="AF32">
            <v>0</v>
          </cell>
          <cell r="AG32">
            <v>822</v>
          </cell>
          <cell r="AH32">
            <v>1125</v>
          </cell>
        </row>
        <row r="33">
          <cell r="C33">
            <v>1865</v>
          </cell>
          <cell r="D33" t="str">
            <v>EXCALLIBUR RD</v>
          </cell>
          <cell r="E33" t="str">
            <v>HOOKS ST</v>
          </cell>
          <cell r="F33" t="str">
            <v>CITRUS TOWER BLVD</v>
          </cell>
          <cell r="J33" t="str">
            <v>C3R</v>
          </cell>
          <cell r="K33" t="str">
            <v>2L</v>
          </cell>
          <cell r="L33"/>
          <cell r="M33" t="str">
            <v>D</v>
          </cell>
          <cell r="N33">
            <v>22226.400000000001</v>
          </cell>
          <cell r="O33">
            <v>1101.3975</v>
          </cell>
          <cell r="R33">
            <v>7124.5823999999993</v>
          </cell>
          <cell r="S33">
            <v>0.32</v>
          </cell>
          <cell r="T33" t="str">
            <v>C</v>
          </cell>
          <cell r="U33">
            <v>321.48480000000001</v>
          </cell>
          <cell r="V33">
            <v>313.49760000000003</v>
          </cell>
          <cell r="W33">
            <v>0.28999999999999998</v>
          </cell>
          <cell r="X33" t="str">
            <v>C</v>
          </cell>
          <cell r="Y33">
            <v>2.8767156431242613E-2</v>
          </cell>
          <cell r="AE33"/>
          <cell r="AF33">
            <v>962.48250000000019</v>
          </cell>
          <cell r="AG33">
            <v>1101.3975</v>
          </cell>
          <cell r="AH33">
            <v>1102.5</v>
          </cell>
        </row>
        <row r="34">
          <cell r="C34">
            <v>2150</v>
          </cell>
          <cell r="D34" t="str">
            <v>HOOKS ST</v>
          </cell>
          <cell r="E34" t="str">
            <v>US 27</v>
          </cell>
          <cell r="F34" t="str">
            <v>OAKLEY SEAVER DR</v>
          </cell>
          <cell r="J34" t="str">
            <v>C4</v>
          </cell>
          <cell r="K34" t="str">
            <v>4L</v>
          </cell>
          <cell r="L34"/>
          <cell r="M34" t="str">
            <v>D</v>
          </cell>
          <cell r="N34">
            <v>34114.5</v>
          </cell>
          <cell r="O34">
            <v>1481.55</v>
          </cell>
          <cell r="R34">
            <v>11136.1536</v>
          </cell>
          <cell r="S34">
            <v>0.33</v>
          </cell>
          <cell r="T34" t="str">
            <v>C</v>
          </cell>
          <cell r="U34">
            <v>520.16639999999995</v>
          </cell>
          <cell r="V34">
            <v>476.23679999999996</v>
          </cell>
          <cell r="W34">
            <v>0.35</v>
          </cell>
          <cell r="X34" t="str">
            <v>C</v>
          </cell>
          <cell r="Y34">
            <v>0.12489568439666598</v>
          </cell>
          <cell r="AE34"/>
          <cell r="AF34">
            <v>1143.45</v>
          </cell>
          <cell r="AG34">
            <v>1481.55</v>
          </cell>
          <cell r="AH34">
            <v>1908.9</v>
          </cell>
        </row>
        <row r="35">
          <cell r="C35">
            <v>2140</v>
          </cell>
          <cell r="D35" t="str">
            <v>HOOKS ST</v>
          </cell>
          <cell r="E35" t="str">
            <v>LAKESHORE DR</v>
          </cell>
          <cell r="F35" t="str">
            <v>US 27</v>
          </cell>
          <cell r="J35" t="str">
            <v>C4</v>
          </cell>
          <cell r="K35" t="str">
            <v>2L</v>
          </cell>
          <cell r="L35"/>
          <cell r="M35" t="str">
            <v>D</v>
          </cell>
          <cell r="N35">
            <v>12672</v>
          </cell>
          <cell r="O35">
            <v>626.40000000000009</v>
          </cell>
          <cell r="R35">
            <v>7285.3248000000003</v>
          </cell>
          <cell r="S35">
            <v>0.56999999999999995</v>
          </cell>
          <cell r="T35" t="str">
            <v>D</v>
          </cell>
          <cell r="U35">
            <v>359.42399999999998</v>
          </cell>
          <cell r="V35">
            <v>247.60319999999999</v>
          </cell>
          <cell r="W35">
            <v>0.56999999999999995</v>
          </cell>
          <cell r="X35" t="str">
            <v>D</v>
          </cell>
          <cell r="Y35">
            <v>3.3367959794014634E-2</v>
          </cell>
          <cell r="AE35"/>
          <cell r="AF35">
            <v>0</v>
          </cell>
          <cell r="AG35">
            <v>626.40000000000009</v>
          </cell>
          <cell r="AH35">
            <v>856.80000000000007</v>
          </cell>
        </row>
        <row r="36">
          <cell r="C36">
            <v>2153</v>
          </cell>
          <cell r="D36" t="str">
            <v>HOOKS ST</v>
          </cell>
          <cell r="E36" t="str">
            <v>OAKLEY SEAVER DR</v>
          </cell>
          <cell r="F36" t="str">
            <v>CITRUS TOWER BLVD</v>
          </cell>
          <cell r="J36" t="str">
            <v>C4</v>
          </cell>
          <cell r="K36" t="str">
            <v>4L</v>
          </cell>
          <cell r="L36"/>
          <cell r="M36" t="str">
            <v>D</v>
          </cell>
          <cell r="N36">
            <v>34114.5</v>
          </cell>
          <cell r="O36">
            <v>1481.55</v>
          </cell>
          <cell r="R36">
            <v>11619.379199999999</v>
          </cell>
          <cell r="S36">
            <v>0.34</v>
          </cell>
          <cell r="T36" t="str">
            <v>C</v>
          </cell>
          <cell r="U36">
            <v>502.1952</v>
          </cell>
          <cell r="V36">
            <v>520.16639999999995</v>
          </cell>
          <cell r="W36">
            <v>0.35</v>
          </cell>
          <cell r="X36" t="str">
            <v>C</v>
          </cell>
          <cell r="Y36">
            <v>0.13449292844765304</v>
          </cell>
          <cell r="AE36"/>
          <cell r="AF36">
            <v>1143.45</v>
          </cell>
          <cell r="AG36">
            <v>1481.55</v>
          </cell>
          <cell r="AH36">
            <v>1908.9</v>
          </cell>
        </row>
        <row r="37">
          <cell r="C37">
            <v>2155</v>
          </cell>
          <cell r="D37" t="str">
            <v>HOOKS ST</v>
          </cell>
          <cell r="E37" t="str">
            <v>CITRUS TOWER BLVD</v>
          </cell>
          <cell r="F37" t="str">
            <v>HANCOCK RD</v>
          </cell>
          <cell r="J37" t="str">
            <v>C4</v>
          </cell>
          <cell r="K37" t="str">
            <v>4L</v>
          </cell>
          <cell r="L37"/>
          <cell r="M37" t="str">
            <v>D</v>
          </cell>
          <cell r="N37">
            <v>32490</v>
          </cell>
          <cell r="O37">
            <v>1411</v>
          </cell>
          <cell r="R37">
            <v>8915.3087999999989</v>
          </cell>
          <cell r="S37">
            <v>0.27</v>
          </cell>
          <cell r="T37" t="str">
            <v>C</v>
          </cell>
          <cell r="U37">
            <v>367.82399999999996</v>
          </cell>
          <cell r="V37">
            <v>328.71359999999999</v>
          </cell>
          <cell r="W37">
            <v>0.26</v>
          </cell>
          <cell r="X37" t="str">
            <v>C</v>
          </cell>
          <cell r="Y37">
            <v>7.59509819027262E-2</v>
          </cell>
          <cell r="AE37"/>
          <cell r="AF37">
            <v>1089</v>
          </cell>
          <cell r="AG37">
            <v>1411</v>
          </cell>
          <cell r="AH37">
            <v>1818</v>
          </cell>
        </row>
        <row r="38">
          <cell r="C38">
            <v>2080</v>
          </cell>
          <cell r="D38" t="str">
            <v>S. HANCOCK RD</v>
          </cell>
          <cell r="E38" t="str">
            <v>SR 50</v>
          </cell>
          <cell r="F38" t="str">
            <v>HOOKS ST</v>
          </cell>
          <cell r="J38" t="str">
            <v>C4</v>
          </cell>
          <cell r="K38" t="str">
            <v>4L</v>
          </cell>
          <cell r="L38"/>
          <cell r="M38" t="str">
            <v>D</v>
          </cell>
          <cell r="N38">
            <v>32490</v>
          </cell>
          <cell r="O38">
            <v>1411</v>
          </cell>
          <cell r="R38">
            <v>19673.462399999997</v>
          </cell>
          <cell r="S38">
            <v>0.61</v>
          </cell>
          <cell r="T38" t="str">
            <v>C</v>
          </cell>
          <cell r="U38">
            <v>700.26239999999996</v>
          </cell>
          <cell r="V38">
            <v>649.04639999999995</v>
          </cell>
          <cell r="W38">
            <v>0.5</v>
          </cell>
          <cell r="X38" t="str">
            <v>C</v>
          </cell>
          <cell r="Y38">
            <v>0.26049569876931522</v>
          </cell>
          <cell r="AE38"/>
          <cell r="AF38">
            <v>1089</v>
          </cell>
          <cell r="AG38">
            <v>1411</v>
          </cell>
          <cell r="AH38">
            <v>1818</v>
          </cell>
        </row>
        <row r="39">
          <cell r="C39">
            <v>1692</v>
          </cell>
          <cell r="D39" t="str">
            <v>CITRUS TOWER BLVD</v>
          </cell>
          <cell r="E39" t="str">
            <v>HOOKS ST</v>
          </cell>
          <cell r="F39" t="str">
            <v>JOHNS LAKE RD</v>
          </cell>
          <cell r="J39" t="str">
            <v>C4</v>
          </cell>
          <cell r="K39" t="str">
            <v>4L</v>
          </cell>
          <cell r="L39"/>
          <cell r="M39" t="str">
            <v>D</v>
          </cell>
          <cell r="N39">
            <v>34114.5</v>
          </cell>
          <cell r="O39">
            <v>1481.55</v>
          </cell>
          <cell r="R39">
            <v>18053.068800000001</v>
          </cell>
          <cell r="S39">
            <v>0.53</v>
          </cell>
          <cell r="T39" t="str">
            <v>C</v>
          </cell>
          <cell r="U39">
            <v>676.91520000000003</v>
          </cell>
          <cell r="V39">
            <v>688.89599999999996</v>
          </cell>
          <cell r="W39">
            <v>0.46</v>
          </cell>
          <cell r="X39" t="str">
            <v>C</v>
          </cell>
          <cell r="Y39">
            <v>0.23901172322438824</v>
          </cell>
          <cell r="AE39"/>
          <cell r="AF39">
            <v>1143.45</v>
          </cell>
          <cell r="AG39">
            <v>1481.55</v>
          </cell>
          <cell r="AH39">
            <v>1908.9</v>
          </cell>
        </row>
        <row r="40">
          <cell r="C40">
            <v>1915</v>
          </cell>
          <cell r="D40" t="str">
            <v>S. GRAND HIGHWAY</v>
          </cell>
          <cell r="E40" t="str">
            <v>SR 50</v>
          </cell>
          <cell r="F40" t="str">
            <v>HOOKS ST</v>
          </cell>
          <cell r="J40" t="str">
            <v>C4</v>
          </cell>
          <cell r="K40" t="str">
            <v>4L</v>
          </cell>
          <cell r="L40"/>
          <cell r="M40" t="str">
            <v>D</v>
          </cell>
          <cell r="N40">
            <v>34114.5</v>
          </cell>
          <cell r="O40">
            <v>1481.55</v>
          </cell>
          <cell r="R40">
            <v>5726.8224</v>
          </cell>
          <cell r="S40">
            <v>0.17</v>
          </cell>
          <cell r="T40" t="str">
            <v>C</v>
          </cell>
          <cell r="U40">
            <v>286.54079999999999</v>
          </cell>
          <cell r="V40">
            <v>196.68480000000002</v>
          </cell>
          <cell r="W40">
            <v>0.19</v>
          </cell>
          <cell r="X40" t="str">
            <v>C</v>
          </cell>
          <cell r="Y40">
            <v>-1.5200201338104735E-2</v>
          </cell>
          <cell r="AE40"/>
          <cell r="AF40">
            <v>1143.45</v>
          </cell>
          <cell r="AG40">
            <v>1481.55</v>
          </cell>
          <cell r="AH40">
            <v>1908.9</v>
          </cell>
        </row>
        <row r="41">
          <cell r="C41" t="e">
            <v>#N/A</v>
          </cell>
          <cell r="D41" t="str">
            <v>HARTLE RD</v>
          </cell>
          <cell r="E41" t="str">
            <v>0.11 SOUTH OF SR 50</v>
          </cell>
          <cell r="F41" t="e">
            <v>#N/A</v>
          </cell>
          <cell r="J41" t="str">
            <v>C4</v>
          </cell>
          <cell r="K41" t="str">
            <v>4L</v>
          </cell>
          <cell r="L41"/>
          <cell r="M41" t="str">
            <v>D</v>
          </cell>
          <cell r="N41">
            <v>30865.5</v>
          </cell>
          <cell r="O41">
            <v>1340.45</v>
          </cell>
          <cell r="R41">
            <v>8211.84</v>
          </cell>
          <cell r="S41">
            <v>0.27</v>
          </cell>
          <cell r="T41" t="str">
            <v>C</v>
          </cell>
          <cell r="U41">
            <v>421.32480000000004</v>
          </cell>
          <cell r="V41">
            <v>295.52639999999997</v>
          </cell>
          <cell r="W41">
            <v>0.31</v>
          </cell>
          <cell r="X41" t="str">
            <v>C</v>
          </cell>
          <cell r="Y41">
            <v>5.8408463312064507E-2</v>
          </cell>
          <cell r="AE41"/>
          <cell r="AF41">
            <v>1034.55</v>
          </cell>
          <cell r="AG41">
            <v>1340.45</v>
          </cell>
          <cell r="AH41">
            <v>1727.1</v>
          </cell>
        </row>
        <row r="42">
          <cell r="C42">
            <v>2070</v>
          </cell>
          <cell r="D42" t="str">
            <v>N. HANCOCK RD</v>
          </cell>
          <cell r="E42" t="str">
            <v>N RIDGE BLVD</v>
          </cell>
          <cell r="F42" t="str">
            <v>SR 50</v>
          </cell>
          <cell r="J42" t="str">
            <v>C4</v>
          </cell>
          <cell r="K42" t="str">
            <v>4L</v>
          </cell>
          <cell r="L42"/>
          <cell r="M42" t="str">
            <v>D</v>
          </cell>
          <cell r="N42">
            <v>34114.5</v>
          </cell>
          <cell r="O42">
            <v>1481.55</v>
          </cell>
          <cell r="R42">
            <v>16107.1872</v>
          </cell>
          <cell r="S42">
            <v>0.47</v>
          </cell>
          <cell r="T42" t="str">
            <v>C</v>
          </cell>
          <cell r="U42">
            <v>675.91679999999997</v>
          </cell>
          <cell r="V42">
            <v>628.99199999999996</v>
          </cell>
          <cell r="W42">
            <v>0.46</v>
          </cell>
          <cell r="X42" t="str">
            <v>C</v>
          </cell>
          <cell r="Y42">
            <v>0.21106973011445773</v>
          </cell>
          <cell r="AE42"/>
          <cell r="AF42">
            <v>1143.45</v>
          </cell>
          <cell r="AG42">
            <v>1481.55</v>
          </cell>
          <cell r="AH42">
            <v>1908.9</v>
          </cell>
        </row>
        <row r="43">
          <cell r="C43">
            <v>1910</v>
          </cell>
          <cell r="D43" t="str">
            <v>GRAND HIGHWAY</v>
          </cell>
          <cell r="E43" t="str">
            <v>CITRUS TOWER BLVD</v>
          </cell>
          <cell r="F43" t="str">
            <v>SR 50</v>
          </cell>
          <cell r="J43" t="str">
            <v>C4</v>
          </cell>
          <cell r="K43" t="str">
            <v>2L</v>
          </cell>
          <cell r="L43"/>
          <cell r="M43" t="str">
            <v>D</v>
          </cell>
          <cell r="N43">
            <v>16632</v>
          </cell>
          <cell r="O43">
            <v>822</v>
          </cell>
          <cell r="R43">
            <v>6853.0176000000001</v>
          </cell>
          <cell r="S43">
            <v>0.41</v>
          </cell>
          <cell r="T43" t="str">
            <v>D</v>
          </cell>
          <cell r="U43">
            <v>277.55520000000001</v>
          </cell>
          <cell r="V43">
            <v>278.55359999999996</v>
          </cell>
          <cell r="W43">
            <v>0.34</v>
          </cell>
          <cell r="X43" t="str">
            <v>D</v>
          </cell>
          <cell r="Y43">
            <v>2.080215349388137E-2</v>
          </cell>
          <cell r="AE43"/>
          <cell r="AF43">
            <v>0</v>
          </cell>
          <cell r="AG43">
            <v>822</v>
          </cell>
          <cell r="AH43">
            <v>1125</v>
          </cell>
        </row>
        <row r="44">
          <cell r="C44">
            <v>1310</v>
          </cell>
          <cell r="D44" t="str">
            <v>CR 50</v>
          </cell>
          <cell r="E44" t="str">
            <v>CR 455</v>
          </cell>
          <cell r="F44" t="str">
            <v>ORANGE COUNTY LINE</v>
          </cell>
          <cell r="J44" t="str">
            <v>C4</v>
          </cell>
          <cell r="K44" t="str">
            <v>2L</v>
          </cell>
          <cell r="L44"/>
          <cell r="M44" t="str">
            <v>D</v>
          </cell>
          <cell r="N44">
            <v>16632</v>
          </cell>
          <cell r="O44">
            <v>822</v>
          </cell>
          <cell r="R44">
            <v>10586.0352</v>
          </cell>
          <cell r="S44">
            <v>0.64</v>
          </cell>
          <cell r="T44" t="str">
            <v>D</v>
          </cell>
          <cell r="U44">
            <v>341.45280000000002</v>
          </cell>
          <cell r="V44">
            <v>766.77120000000002</v>
          </cell>
          <cell r="W44">
            <v>0.93</v>
          </cell>
          <cell r="X44" t="str">
            <v>D</v>
          </cell>
          <cell r="Y44">
            <v>0.11355551944335218</v>
          </cell>
          <cell r="AE44"/>
          <cell r="AF44">
            <v>0</v>
          </cell>
          <cell r="AG44">
            <v>822</v>
          </cell>
          <cell r="AH44">
            <v>1125</v>
          </cell>
        </row>
        <row r="45">
          <cell r="C45">
            <v>990</v>
          </cell>
          <cell r="D45" t="str">
            <v>CR 455</v>
          </cell>
          <cell r="E45" t="str">
            <v>CR 455 / CR 50</v>
          </cell>
          <cell r="F45" t="str">
            <v>SR 50</v>
          </cell>
          <cell r="J45" t="str">
            <v>C5</v>
          </cell>
          <cell r="K45" t="str">
            <v>2L</v>
          </cell>
          <cell r="L45"/>
          <cell r="M45" t="str">
            <v>D</v>
          </cell>
          <cell r="N45">
            <v>13136</v>
          </cell>
          <cell r="O45">
            <v>652</v>
          </cell>
          <cell r="R45">
            <v>9540.7103999999999</v>
          </cell>
          <cell r="S45">
            <v>0.73</v>
          </cell>
          <cell r="T45" t="str">
            <v>D</v>
          </cell>
          <cell r="U45">
            <v>513.17759999999998</v>
          </cell>
          <cell r="V45">
            <v>347.44319999999999</v>
          </cell>
          <cell r="W45">
            <v>0.79</v>
          </cell>
          <cell r="X45" t="str">
            <v>D</v>
          </cell>
          <cell r="Y45">
            <v>9.0639821985664781E-2</v>
          </cell>
          <cell r="AE45"/>
          <cell r="AF45">
            <v>0</v>
          </cell>
          <cell r="AG45">
            <v>652</v>
          </cell>
          <cell r="AH45">
            <v>1021</v>
          </cell>
        </row>
        <row r="46">
          <cell r="C46">
            <v>1680</v>
          </cell>
          <cell r="D46" t="str">
            <v>CITRUS TOWER BLVD</v>
          </cell>
          <cell r="E46" t="str">
            <v>OAKLEY SEAVER DR</v>
          </cell>
          <cell r="F46" t="str">
            <v>SR 50</v>
          </cell>
          <cell r="J46" t="str">
            <v>C5</v>
          </cell>
          <cell r="K46" t="str">
            <v>4L</v>
          </cell>
          <cell r="L46"/>
          <cell r="M46" t="str">
            <v>D</v>
          </cell>
          <cell r="N46">
            <v>34470</v>
          </cell>
          <cell r="O46">
            <v>1710</v>
          </cell>
          <cell r="R46">
            <v>15243.571199999998</v>
          </cell>
          <cell r="S46">
            <v>0.44</v>
          </cell>
          <cell r="T46" t="str">
            <v>C</v>
          </cell>
          <cell r="U46">
            <v>625.99680000000001</v>
          </cell>
          <cell r="V46">
            <v>710.86080000000004</v>
          </cell>
          <cell r="W46">
            <v>0.42</v>
          </cell>
          <cell r="X46" t="str">
            <v>C</v>
          </cell>
          <cell r="Y46">
            <v>0.19779515719816265</v>
          </cell>
          <cell r="AE46"/>
          <cell r="AF46">
            <v>1161</v>
          </cell>
          <cell r="AG46">
            <v>1710</v>
          </cell>
          <cell r="AH46">
            <v>1917</v>
          </cell>
        </row>
        <row r="47">
          <cell r="C47">
            <v>1510</v>
          </cell>
          <cell r="D47" t="str">
            <v>CR 561</v>
          </cell>
          <cell r="E47" t="str">
            <v>SR 50</v>
          </cell>
          <cell r="F47" t="str">
            <v>LOG HOUSE RD</v>
          </cell>
          <cell r="J47" t="str">
            <v>C4</v>
          </cell>
          <cell r="K47" t="str">
            <v>2L</v>
          </cell>
          <cell r="L47"/>
          <cell r="M47" t="str">
            <v>D</v>
          </cell>
          <cell r="N47">
            <v>16632</v>
          </cell>
          <cell r="O47">
            <v>822</v>
          </cell>
          <cell r="R47">
            <v>6440.6784000000007</v>
          </cell>
          <cell r="S47">
            <v>0.39</v>
          </cell>
          <cell r="T47" t="str">
            <v>D</v>
          </cell>
          <cell r="U47">
            <v>335.4624</v>
          </cell>
          <cell r="V47">
            <v>267.57119999999998</v>
          </cell>
          <cell r="W47">
            <v>0.41</v>
          </cell>
          <cell r="X47" t="str">
            <v>D</v>
          </cell>
          <cell r="Y47">
            <v>8.2112310340629602E-3</v>
          </cell>
          <cell r="AE47"/>
          <cell r="AF47">
            <v>0</v>
          </cell>
          <cell r="AG47">
            <v>822</v>
          </cell>
          <cell r="AH47">
            <v>1125</v>
          </cell>
        </row>
        <row r="48">
          <cell r="C48">
            <v>1630</v>
          </cell>
          <cell r="D48" t="str">
            <v>CR 565A</v>
          </cell>
          <cell r="E48" t="str">
            <v>SR 50</v>
          </cell>
          <cell r="F48" t="str">
            <v>CR 565B</v>
          </cell>
          <cell r="J48" t="str">
            <v>C4</v>
          </cell>
          <cell r="K48" t="str">
            <v>2L</v>
          </cell>
          <cell r="L48"/>
          <cell r="M48" t="str">
            <v>D</v>
          </cell>
          <cell r="N48">
            <v>12672</v>
          </cell>
          <cell r="O48">
            <v>626.40000000000009</v>
          </cell>
          <cell r="R48">
            <v>2499.6864</v>
          </cell>
          <cell r="S48">
            <v>0.2</v>
          </cell>
          <cell r="T48" t="str">
            <v>D</v>
          </cell>
          <cell r="U48">
            <v>81.081599999999995</v>
          </cell>
          <cell r="V48">
            <v>141.39840000000001</v>
          </cell>
          <cell r="W48">
            <v>0.23</v>
          </cell>
          <cell r="X48" t="str">
            <v>D</v>
          </cell>
          <cell r="Y48">
            <v>-0.1656614436602506</v>
          </cell>
          <cell r="AE48"/>
          <cell r="AF48">
            <v>0</v>
          </cell>
          <cell r="AG48">
            <v>626.40000000000009</v>
          </cell>
          <cell r="AH48">
            <v>856.80000000000007</v>
          </cell>
        </row>
        <row r="49">
          <cell r="C49" t="e">
            <v>#N/A</v>
          </cell>
          <cell r="D49" t="str">
            <v>WELLNESS WAY</v>
          </cell>
          <cell r="E49" t="str">
            <v>B/W US 27 &amp; SCHOFIELD RD</v>
          </cell>
          <cell r="F49" t="e">
            <v>#N/A</v>
          </cell>
          <cell r="J49" t="str">
            <v>C3R</v>
          </cell>
          <cell r="K49" t="str">
            <v>2L</v>
          </cell>
          <cell r="L49"/>
          <cell r="M49" t="str">
            <v>D</v>
          </cell>
          <cell r="N49">
            <v>21168</v>
          </cell>
          <cell r="O49">
            <v>1048.95</v>
          </cell>
          <cell r="R49">
            <v>11038.3104</v>
          </cell>
          <cell r="S49">
            <v>0.52</v>
          </cell>
          <cell r="T49" t="str">
            <v>C</v>
          </cell>
          <cell r="U49">
            <v>356.42879999999997</v>
          </cell>
          <cell r="V49">
            <v>452.27519999999998</v>
          </cell>
          <cell r="W49">
            <v>0.43</v>
          </cell>
          <cell r="X49" t="str">
            <v>C</v>
          </cell>
          <cell r="Y49">
            <v>0.1229120146357392</v>
          </cell>
          <cell r="AE49"/>
          <cell r="AF49">
            <v>916.65000000000009</v>
          </cell>
          <cell r="AG49">
            <v>1048.95</v>
          </cell>
          <cell r="AH49">
            <v>1050</v>
          </cell>
        </row>
        <row r="50">
          <cell r="C50" t="e">
            <v>#N/A</v>
          </cell>
          <cell r="D50" t="str">
            <v>WELLNESS WAY</v>
          </cell>
          <cell r="E50" t="str">
            <v>0.51 Mi W. OF 5 MILE RD</v>
          </cell>
          <cell r="F50" t="e">
            <v>#N/A</v>
          </cell>
          <cell r="J50" t="str">
            <v>C3R</v>
          </cell>
          <cell r="K50" t="str">
            <v>2L</v>
          </cell>
          <cell r="L50"/>
          <cell r="M50" t="str">
            <v>D</v>
          </cell>
          <cell r="N50">
            <v>22226.400000000001</v>
          </cell>
          <cell r="O50">
            <v>1101.3975</v>
          </cell>
          <cell r="R50" t="str">
            <v>N/A</v>
          </cell>
          <cell r="S50" t="e">
            <v>#VALUE!</v>
          </cell>
          <cell r="T50" t="str">
            <v>F</v>
          </cell>
          <cell r="U50" t="str">
            <v>N/A</v>
          </cell>
          <cell r="V50" t="str">
            <v>N/A</v>
          </cell>
          <cell r="W50">
            <v>0</v>
          </cell>
          <cell r="X50" t="str">
            <v>B</v>
          </cell>
          <cell r="Y50" t="str">
            <v>N/A</v>
          </cell>
          <cell r="AE50"/>
          <cell r="AF50">
            <v>962.48250000000019</v>
          </cell>
          <cell r="AG50">
            <v>1101.3975</v>
          </cell>
          <cell r="AH50">
            <v>1102.5</v>
          </cell>
        </row>
        <row r="51">
          <cell r="C51" t="e">
            <v>#N/A</v>
          </cell>
          <cell r="D51" t="str">
            <v>SCHOFIELD RD</v>
          </cell>
          <cell r="E51" t="str">
            <v>0.20 Mi S. OF WELLNESS WAY</v>
          </cell>
          <cell r="F51" t="e">
            <v>#N/A</v>
          </cell>
          <cell r="J51" t="str">
            <v>C3R</v>
          </cell>
          <cell r="K51" t="str">
            <v>2L</v>
          </cell>
          <cell r="L51"/>
          <cell r="M51" t="str">
            <v>D</v>
          </cell>
          <cell r="N51">
            <v>20160</v>
          </cell>
          <cell r="O51">
            <v>999</v>
          </cell>
          <cell r="R51">
            <v>10171.497599999999</v>
          </cell>
          <cell r="S51">
            <v>0.5</v>
          </cell>
          <cell r="T51" t="str">
            <v>C</v>
          </cell>
          <cell r="U51">
            <v>406.00319999999999</v>
          </cell>
          <cell r="V51">
            <v>341.75039999999996</v>
          </cell>
          <cell r="W51">
            <v>0.41</v>
          </cell>
          <cell r="X51" t="str">
            <v>C</v>
          </cell>
          <cell r="Y51">
            <v>0.10469449124108055</v>
          </cell>
          <cell r="AE51"/>
          <cell r="AF51">
            <v>873</v>
          </cell>
          <cell r="AG51">
            <v>999</v>
          </cell>
          <cell r="AH51">
            <v>1000</v>
          </cell>
        </row>
        <row r="52">
          <cell r="C52" t="e">
            <v>#N/A</v>
          </cell>
          <cell r="D52" t="str">
            <v>SCHOFIELD RD</v>
          </cell>
          <cell r="E52" t="str">
            <v>0.57 Mi E. OF 5 MILE RD</v>
          </cell>
          <cell r="F52" t="e">
            <v>#N/A</v>
          </cell>
          <cell r="J52" t="str">
            <v>C2</v>
          </cell>
          <cell r="K52" t="str">
            <v>2L</v>
          </cell>
          <cell r="L52"/>
          <cell r="M52" t="str">
            <v>C</v>
          </cell>
          <cell r="N52">
            <v>7380</v>
          </cell>
          <cell r="O52">
            <v>430</v>
          </cell>
          <cell r="R52">
            <v>12601.8048</v>
          </cell>
          <cell r="S52">
            <v>1.71</v>
          </cell>
          <cell r="T52" t="str">
            <v>E</v>
          </cell>
          <cell r="U52">
            <v>381.3888</v>
          </cell>
          <cell r="V52">
            <v>645.96480000000008</v>
          </cell>
          <cell r="W52">
            <v>1.5</v>
          </cell>
          <cell r="X52" t="str">
            <v>D</v>
          </cell>
          <cell r="Y52">
            <v>0.15305960487067805</v>
          </cell>
          <cell r="AE52"/>
          <cell r="AF52">
            <v>430</v>
          </cell>
          <cell r="AG52">
            <v>730</v>
          </cell>
          <cell r="AH52">
            <v>1490</v>
          </cell>
        </row>
        <row r="53">
          <cell r="C53">
            <v>1620</v>
          </cell>
          <cell r="D53" t="str">
            <v>CR 565A</v>
          </cell>
          <cell r="E53" t="str">
            <v>SR 50</v>
          </cell>
          <cell r="F53" t="str">
            <v>CR 561A</v>
          </cell>
          <cell r="J53" t="str">
            <v>C4</v>
          </cell>
          <cell r="K53" t="str">
            <v>2L</v>
          </cell>
          <cell r="L53"/>
          <cell r="M53" t="str">
            <v>D</v>
          </cell>
          <cell r="N53">
            <v>16632</v>
          </cell>
          <cell r="O53">
            <v>822</v>
          </cell>
          <cell r="R53">
            <v>9624.9791999999998</v>
          </cell>
          <cell r="S53">
            <v>0.57999999999999996</v>
          </cell>
          <cell r="T53" t="str">
            <v>D</v>
          </cell>
          <cell r="U53">
            <v>454.84799999999996</v>
          </cell>
          <cell r="V53">
            <v>391.56479999999999</v>
          </cell>
          <cell r="W53">
            <v>0.55000000000000004</v>
          </cell>
          <cell r="X53" t="str">
            <v>D</v>
          </cell>
          <cell r="Y53">
            <v>9.2559677142903807E-2</v>
          </cell>
          <cell r="AE53"/>
          <cell r="AF53">
            <v>0</v>
          </cell>
          <cell r="AG53">
            <v>822</v>
          </cell>
          <cell r="AH53">
            <v>1125</v>
          </cell>
        </row>
        <row r="54">
          <cell r="C54">
            <v>1300</v>
          </cell>
          <cell r="D54" t="str">
            <v>CR 50</v>
          </cell>
          <cell r="E54" t="str">
            <v>N HANCOCK RD</v>
          </cell>
          <cell r="F54" t="str">
            <v>CR 455</v>
          </cell>
          <cell r="J54" t="str">
            <v>C3R</v>
          </cell>
          <cell r="K54" t="str">
            <v>2L</v>
          </cell>
          <cell r="L54"/>
          <cell r="M54" t="str">
            <v>D</v>
          </cell>
          <cell r="N54">
            <v>20160</v>
          </cell>
          <cell r="O54">
            <v>999</v>
          </cell>
          <cell r="R54">
            <v>10363.392</v>
          </cell>
          <cell r="S54">
            <v>0.51</v>
          </cell>
          <cell r="T54" t="str">
            <v>C</v>
          </cell>
          <cell r="U54">
            <v>317.49119999999999</v>
          </cell>
          <cell r="V54">
            <v>781.74720000000002</v>
          </cell>
          <cell r="W54">
            <v>0.78</v>
          </cell>
          <cell r="X54" t="str">
            <v>C</v>
          </cell>
          <cell r="Y54">
            <v>0.10883159778742324</v>
          </cell>
          <cell r="AE54"/>
          <cell r="AF54">
            <v>873</v>
          </cell>
          <cell r="AG54">
            <v>999</v>
          </cell>
          <cell r="AH54">
            <v>1000</v>
          </cell>
        </row>
        <row r="55">
          <cell r="C55">
            <v>1500</v>
          </cell>
          <cell r="D55" t="str">
            <v>CR 561</v>
          </cell>
          <cell r="E55" t="str">
            <v>CR 561A</v>
          </cell>
          <cell r="F55" t="str">
            <v>SR 50</v>
          </cell>
          <cell r="J55" t="str">
            <v>C3R</v>
          </cell>
          <cell r="K55" t="str">
            <v>2L</v>
          </cell>
          <cell r="L55"/>
          <cell r="M55" t="str">
            <v>D</v>
          </cell>
          <cell r="N55">
            <v>21168</v>
          </cell>
          <cell r="O55">
            <v>1048.95</v>
          </cell>
          <cell r="R55">
            <v>5456.2559999999994</v>
          </cell>
          <cell r="S55">
            <v>0.26</v>
          </cell>
          <cell r="T55" t="str">
            <v>C</v>
          </cell>
          <cell r="U55">
            <v>213.6576</v>
          </cell>
          <cell r="V55">
            <v>301.51680000000005</v>
          </cell>
          <cell r="W55">
            <v>0.28999999999999998</v>
          </cell>
          <cell r="X55" t="str">
            <v>C</v>
          </cell>
          <cell r="Y55">
            <v>-2.4686679151606827E-2</v>
          </cell>
          <cell r="AE55"/>
          <cell r="AF55">
            <v>916.65000000000009</v>
          </cell>
          <cell r="AG55">
            <v>1048.95</v>
          </cell>
          <cell r="AH55">
            <v>1050</v>
          </cell>
        </row>
        <row r="56">
          <cell r="C56">
            <v>980</v>
          </cell>
          <cell r="D56" t="str">
            <v>CR 455</v>
          </cell>
          <cell r="E56" t="str">
            <v>RIDGEWOOD AVE</v>
          </cell>
          <cell r="F56" t="str">
            <v>CR 455/ CR 50</v>
          </cell>
          <cell r="J56" t="str">
            <v>C2T</v>
          </cell>
          <cell r="K56" t="str">
            <v>2L</v>
          </cell>
          <cell r="L56"/>
          <cell r="M56" t="str">
            <v>D</v>
          </cell>
          <cell r="N56">
            <v>16200</v>
          </cell>
          <cell r="O56">
            <v>846</v>
          </cell>
          <cell r="R56">
            <v>8523.3407999999999</v>
          </cell>
          <cell r="S56">
            <v>0.53</v>
          </cell>
          <cell r="T56" t="str">
            <v>C</v>
          </cell>
          <cell r="U56">
            <v>447.28320000000002</v>
          </cell>
          <cell r="V56">
            <v>325.47839999999997</v>
          </cell>
          <cell r="W56">
            <v>0.53</v>
          </cell>
          <cell r="X56" t="str">
            <v>C</v>
          </cell>
          <cell r="Y56">
            <v>6.6319076647201713E-2</v>
          </cell>
          <cell r="AE56"/>
          <cell r="AF56">
            <v>648</v>
          </cell>
          <cell r="AG56">
            <v>846</v>
          </cell>
          <cell r="AH56">
            <v>847</v>
          </cell>
        </row>
        <row r="57">
          <cell r="C57">
            <v>1670</v>
          </cell>
          <cell r="D57" t="str">
            <v>CITRUS TOWER BLVD</v>
          </cell>
          <cell r="E57" t="str">
            <v>US 27</v>
          </cell>
          <cell r="F57" t="str">
            <v>OAKLEY SEAVER DR</v>
          </cell>
          <cell r="J57" t="str">
            <v>C4</v>
          </cell>
          <cell r="K57" t="str">
            <v>2L</v>
          </cell>
          <cell r="L57"/>
          <cell r="M57" t="str">
            <v>D</v>
          </cell>
          <cell r="N57">
            <v>16632</v>
          </cell>
          <cell r="O57">
            <v>822</v>
          </cell>
          <cell r="R57">
            <v>11929.881599999999</v>
          </cell>
          <cell r="S57">
            <v>0.72</v>
          </cell>
          <cell r="T57" t="str">
            <v>D</v>
          </cell>
          <cell r="U57">
            <v>607.02719999999999</v>
          </cell>
          <cell r="V57">
            <v>426.31679999999994</v>
          </cell>
          <cell r="W57">
            <v>0.74</v>
          </cell>
          <cell r="X57" t="str">
            <v>D</v>
          </cell>
          <cell r="Y57">
            <v>0.14049250307809036</v>
          </cell>
          <cell r="AE57"/>
          <cell r="AF57">
            <v>0</v>
          </cell>
          <cell r="AG57">
            <v>822</v>
          </cell>
          <cell r="AH57">
            <v>1125</v>
          </cell>
        </row>
        <row r="58">
          <cell r="C58" t="e">
            <v>#N/A</v>
          </cell>
          <cell r="D58" t="str">
            <v>CR 565A</v>
          </cell>
          <cell r="E58" t="str">
            <v>NORTH OF SR 50</v>
          </cell>
          <cell r="F58" t="e">
            <v>#N/A</v>
          </cell>
          <cell r="J58" t="str">
            <v>NA</v>
          </cell>
          <cell r="K58" t="str">
            <v>4L</v>
          </cell>
          <cell r="L58"/>
          <cell r="M58" t="e">
            <v>#N/A</v>
          </cell>
          <cell r="N58" t="e">
            <v>#N/A</v>
          </cell>
          <cell r="O58" t="e">
            <v>#N/A</v>
          </cell>
          <cell r="R58">
            <v>7357.4111999999996</v>
          </cell>
          <cell r="S58" t="e">
            <v>#N/A</v>
          </cell>
          <cell r="T58" t="e">
            <v>#N/A</v>
          </cell>
          <cell r="U58">
            <v>278.42879999999997</v>
          </cell>
          <cell r="V58">
            <v>244.90559999999999</v>
          </cell>
          <cell r="W58" t="e">
            <v>#N/A</v>
          </cell>
          <cell r="X58" t="e">
            <v>#N/A</v>
          </cell>
          <cell r="Y58">
            <v>3.5404895297662664E-2</v>
          </cell>
          <cell r="AE58"/>
          <cell r="AF58" t="e">
            <v>#N/A</v>
          </cell>
          <cell r="AG58" t="e">
            <v>#N/A</v>
          </cell>
          <cell r="AH58" t="e">
            <v>#N/A</v>
          </cell>
        </row>
        <row r="59">
          <cell r="C59">
            <v>2060</v>
          </cell>
          <cell r="D59" t="str">
            <v>N. HANCOCK RD</v>
          </cell>
          <cell r="E59" t="str">
            <v>OLD HWY 50 (E)</v>
          </cell>
          <cell r="F59" t="str">
            <v>N RIDGE BLVD</v>
          </cell>
          <cell r="J59" t="str">
            <v>C4</v>
          </cell>
          <cell r="K59" t="str">
            <v>4L</v>
          </cell>
          <cell r="L59"/>
          <cell r="M59" t="str">
            <v>D</v>
          </cell>
          <cell r="N59">
            <v>34114.5</v>
          </cell>
          <cell r="O59">
            <v>1481.55</v>
          </cell>
          <cell r="R59">
            <v>20416.559999999998</v>
          </cell>
          <cell r="S59">
            <v>0.6</v>
          </cell>
          <cell r="T59" t="str">
            <v>C</v>
          </cell>
          <cell r="U59">
            <v>779.4144</v>
          </cell>
          <cell r="V59">
            <v>960.99839999999983</v>
          </cell>
          <cell r="W59">
            <v>0.65</v>
          </cell>
          <cell r="X59" t="str">
            <v>C</v>
          </cell>
          <cell r="Y59">
            <v>0.26987718911072855</v>
          </cell>
          <cell r="AE59"/>
          <cell r="AF59">
            <v>1143.45</v>
          </cell>
          <cell r="AG59">
            <v>1481.55</v>
          </cell>
          <cell r="AH59">
            <v>1908.9</v>
          </cell>
        </row>
        <row r="60">
          <cell r="C60">
            <v>1590</v>
          </cell>
          <cell r="D60" t="str">
            <v>CR 565 (VILLA CITY RD)</v>
          </cell>
          <cell r="E60" t="str">
            <v>KJELLSTROM LANE</v>
          </cell>
          <cell r="F60" t="str">
            <v>SR 50</v>
          </cell>
          <cell r="J60" t="str">
            <v>C2T</v>
          </cell>
          <cell r="K60" t="str">
            <v>2L</v>
          </cell>
          <cell r="L60"/>
          <cell r="M60" t="str">
            <v>D</v>
          </cell>
          <cell r="N60">
            <v>17010</v>
          </cell>
          <cell r="O60">
            <v>888</v>
          </cell>
          <cell r="R60">
            <v>7245.667199999999</v>
          </cell>
          <cell r="S60">
            <v>0.43</v>
          </cell>
          <cell r="T60" t="str">
            <v>C</v>
          </cell>
          <cell r="U60">
            <v>286.80959999999999</v>
          </cell>
          <cell r="V60">
            <v>258.87360000000001</v>
          </cell>
          <cell r="W60">
            <v>0.32</v>
          </cell>
          <cell r="X60" t="str">
            <v>C</v>
          </cell>
          <cell r="Y60">
            <v>3.2240476297168197E-2</v>
          </cell>
          <cell r="AE60"/>
          <cell r="AF60">
            <v>680</v>
          </cell>
          <cell r="AG60">
            <v>888</v>
          </cell>
          <cell r="AH60">
            <v>889</v>
          </cell>
        </row>
        <row r="61">
          <cell r="C61" t="e">
            <v>#N/A</v>
          </cell>
          <cell r="D61" t="str">
            <v>CR 50</v>
          </cell>
          <cell r="E61" t="str">
            <v>EAST OF HANCOCK RD</v>
          </cell>
          <cell r="F61" t="e">
            <v>#N/A</v>
          </cell>
          <cell r="J61" t="str">
            <v>C3R</v>
          </cell>
          <cell r="K61" t="str">
            <v>2L</v>
          </cell>
          <cell r="L61"/>
          <cell r="M61" t="e">
            <v>#N/A</v>
          </cell>
          <cell r="N61" t="e">
            <v>#N/A</v>
          </cell>
          <cell r="O61" t="e">
            <v>#N/A</v>
          </cell>
          <cell r="R61">
            <v>12679.68</v>
          </cell>
          <cell r="S61" t="e">
            <v>#N/A</v>
          </cell>
          <cell r="T61" t="str">
            <v>C</v>
          </cell>
          <cell r="U61">
            <v>509.18399999999997</v>
          </cell>
          <cell r="V61">
            <v>773.76</v>
          </cell>
          <cell r="W61" t="e">
            <v>#N/A</v>
          </cell>
          <cell r="X61" t="str">
            <v>C</v>
          </cell>
          <cell r="Y61">
            <v>0.15448120450443925</v>
          </cell>
          <cell r="AE61"/>
          <cell r="AF61">
            <v>916.65000000000009</v>
          </cell>
          <cell r="AG61">
            <v>1048.95</v>
          </cell>
          <cell r="AH61">
            <v>1050</v>
          </cell>
        </row>
        <row r="62">
          <cell r="C62">
            <v>1290</v>
          </cell>
          <cell r="D62" t="str">
            <v>CR 50</v>
          </cell>
          <cell r="E62" t="str">
            <v>US 27</v>
          </cell>
          <cell r="F62" t="str">
            <v>N HANCOCK RD</v>
          </cell>
          <cell r="J62" t="str">
            <v>C3R</v>
          </cell>
          <cell r="K62" t="str">
            <v>2L</v>
          </cell>
          <cell r="L62"/>
          <cell r="M62" t="str">
            <v>D</v>
          </cell>
          <cell r="N62">
            <v>21168</v>
          </cell>
          <cell r="O62">
            <v>1048.95</v>
          </cell>
          <cell r="R62">
            <v>7536.9216000000006</v>
          </cell>
          <cell r="S62">
            <v>0.36</v>
          </cell>
          <cell r="T62" t="str">
            <v>C</v>
          </cell>
          <cell r="U62">
            <v>308.50560000000002</v>
          </cell>
          <cell r="V62">
            <v>400.35840000000002</v>
          </cell>
          <cell r="W62">
            <v>0.38</v>
          </cell>
          <cell r="X62" t="str">
            <v>C</v>
          </cell>
          <cell r="Y62">
            <v>4.0408777914802796E-2</v>
          </cell>
          <cell r="AE62"/>
          <cell r="AF62">
            <v>916.65000000000009</v>
          </cell>
          <cell r="AG62">
            <v>1048.95</v>
          </cell>
          <cell r="AH62">
            <v>1050</v>
          </cell>
        </row>
        <row r="63">
          <cell r="C63">
            <v>100</v>
          </cell>
          <cell r="D63" t="str">
            <v>BLACKSTILL LAKE RD</v>
          </cell>
          <cell r="E63" t="str">
            <v>FOSGATE RD</v>
          </cell>
          <cell r="F63" t="str">
            <v>CR 50</v>
          </cell>
          <cell r="J63" t="str">
            <v>C3R</v>
          </cell>
          <cell r="K63" t="str">
            <v>2L</v>
          </cell>
          <cell r="L63"/>
          <cell r="M63" t="str">
            <v>D</v>
          </cell>
          <cell r="N63">
            <v>21168</v>
          </cell>
          <cell r="O63">
            <v>1048.95</v>
          </cell>
          <cell r="R63">
            <v>5221.6320000000005</v>
          </cell>
          <cell r="S63">
            <v>0.25</v>
          </cell>
          <cell r="T63" t="str">
            <v>C</v>
          </cell>
          <cell r="U63">
            <v>247.60319999999999</v>
          </cell>
          <cell r="V63">
            <v>243.6096</v>
          </cell>
          <cell r="W63">
            <v>0.24</v>
          </cell>
          <cell r="X63" t="str">
            <v>C</v>
          </cell>
          <cell r="Y63">
            <v>-3.3222664860706463E-2</v>
          </cell>
          <cell r="AE63"/>
          <cell r="AF63">
            <v>916.65000000000009</v>
          </cell>
          <cell r="AG63">
            <v>1048.95</v>
          </cell>
          <cell r="AH63">
            <v>1050</v>
          </cell>
        </row>
        <row r="64">
          <cell r="C64">
            <v>1560</v>
          </cell>
          <cell r="D64" t="str">
            <v>CR 561A</v>
          </cell>
          <cell r="E64" t="str">
            <v>CR 565A</v>
          </cell>
          <cell r="F64" t="str">
            <v>JALARMY RD</v>
          </cell>
          <cell r="J64" t="str">
            <v>C3R</v>
          </cell>
          <cell r="K64" t="str">
            <v>2L</v>
          </cell>
          <cell r="L64"/>
          <cell r="M64" t="str">
            <v>D</v>
          </cell>
          <cell r="N64">
            <v>21168</v>
          </cell>
          <cell r="O64">
            <v>1048.95</v>
          </cell>
          <cell r="R64">
            <v>7761.5616</v>
          </cell>
          <cell r="S64">
            <v>0.37</v>
          </cell>
          <cell r="T64" t="str">
            <v>C</v>
          </cell>
          <cell r="U64">
            <v>383.38560000000001</v>
          </cell>
          <cell r="V64">
            <v>301.51680000000005</v>
          </cell>
          <cell r="W64">
            <v>0.37</v>
          </cell>
          <cell r="X64" t="str">
            <v>C</v>
          </cell>
          <cell r="Y64">
            <v>4.6538066465323435E-2</v>
          </cell>
          <cell r="AE64"/>
          <cell r="AF64">
            <v>916.65000000000009</v>
          </cell>
          <cell r="AG64">
            <v>1048.95</v>
          </cell>
          <cell r="AH64">
            <v>1050</v>
          </cell>
        </row>
        <row r="65">
          <cell r="C65">
            <v>1470</v>
          </cell>
          <cell r="D65" t="str">
            <v>EAST AVE/LAKE MINNEOLA DR/MAIN AVE</v>
          </cell>
          <cell r="E65" t="str">
            <v>US 27</v>
          </cell>
          <cell r="F65" t="str">
            <v>EAST AVE</v>
          </cell>
          <cell r="J65" t="str">
            <v>C3R</v>
          </cell>
          <cell r="K65" t="str">
            <v>2L</v>
          </cell>
          <cell r="L65"/>
          <cell r="M65" t="str">
            <v>D</v>
          </cell>
          <cell r="N65">
            <v>16128</v>
          </cell>
          <cell r="O65">
            <v>799.2</v>
          </cell>
          <cell r="R65" t="str">
            <v>N/A</v>
          </cell>
          <cell r="S65" t="e">
            <v>#VALUE!</v>
          </cell>
          <cell r="T65" t="str">
            <v>F</v>
          </cell>
          <cell r="U65" t="str">
            <v>N/A</v>
          </cell>
          <cell r="V65" t="str">
            <v>N/A</v>
          </cell>
          <cell r="W65">
            <v>0</v>
          </cell>
          <cell r="X65" t="str">
            <v>B</v>
          </cell>
          <cell r="Y65" t="str">
            <v>N/A</v>
          </cell>
          <cell r="AE65"/>
          <cell r="AF65">
            <v>698.40000000000009</v>
          </cell>
          <cell r="AG65">
            <v>799.2</v>
          </cell>
          <cell r="AH65">
            <v>800</v>
          </cell>
        </row>
        <row r="66">
          <cell r="C66">
            <v>3640</v>
          </cell>
          <cell r="D66" t="str">
            <v>TUSCANOOGA RD</v>
          </cell>
          <cell r="E66" t="str">
            <v>EGG RD</v>
          </cell>
          <cell r="F66" t="str">
            <v>SR 50</v>
          </cell>
          <cell r="J66" t="str">
            <v>C2T</v>
          </cell>
          <cell r="K66" t="str">
            <v>2L</v>
          </cell>
          <cell r="L66"/>
          <cell r="M66" t="str">
            <v>D</v>
          </cell>
          <cell r="N66">
            <v>12960</v>
          </cell>
          <cell r="O66">
            <v>676.80000000000007</v>
          </cell>
          <cell r="R66">
            <v>2087.3568</v>
          </cell>
          <cell r="S66">
            <v>0.16</v>
          </cell>
          <cell r="T66" t="str">
            <v>C</v>
          </cell>
          <cell r="U66">
            <v>69.216000000000008</v>
          </cell>
          <cell r="V66">
            <v>121.6224</v>
          </cell>
          <cell r="W66">
            <v>0.18</v>
          </cell>
          <cell r="X66" t="str">
            <v>C</v>
          </cell>
          <cell r="Y66">
            <v>-0.19520634018098004</v>
          </cell>
          <cell r="AE66"/>
          <cell r="AF66">
            <v>518.4</v>
          </cell>
          <cell r="AG66">
            <v>676.80000000000007</v>
          </cell>
          <cell r="AH66">
            <v>677.6</v>
          </cell>
        </row>
        <row r="67">
          <cell r="C67">
            <v>1280</v>
          </cell>
          <cell r="D67" t="str">
            <v>CR 50 (SUNSET AVE)</v>
          </cell>
          <cell r="E67" t="str">
            <v>CR 33</v>
          </cell>
          <cell r="F67" t="str">
            <v>SR 50</v>
          </cell>
          <cell r="J67" t="str">
            <v>C2</v>
          </cell>
          <cell r="K67" t="str">
            <v>2L</v>
          </cell>
          <cell r="L67"/>
          <cell r="M67" t="str">
            <v>D</v>
          </cell>
          <cell r="N67">
            <v>10080</v>
          </cell>
          <cell r="O67">
            <v>730</v>
          </cell>
          <cell r="R67">
            <v>2028.4415999999999</v>
          </cell>
          <cell r="S67">
            <v>0.2</v>
          </cell>
          <cell r="T67" t="str">
            <v>C</v>
          </cell>
          <cell r="U67">
            <v>94.003199999999993</v>
          </cell>
          <cell r="V67">
            <v>86.630399999999995</v>
          </cell>
          <cell r="W67">
            <v>0.13</v>
          </cell>
          <cell r="X67" t="str">
            <v>C</v>
          </cell>
          <cell r="Y67">
            <v>-0.19980154253116766</v>
          </cell>
          <cell r="AE67"/>
          <cell r="AF67">
            <v>430</v>
          </cell>
          <cell r="AG67">
            <v>730</v>
          </cell>
          <cell r="AH67">
            <v>1490</v>
          </cell>
        </row>
        <row r="68">
          <cell r="C68">
            <v>290</v>
          </cell>
          <cell r="D68" t="str">
            <v>CR 33</v>
          </cell>
          <cell r="E68" t="str">
            <v>BRIDGES RD</v>
          </cell>
          <cell r="F68" t="str">
            <v>PEBBLE ROCK RD</v>
          </cell>
          <cell r="J68" t="str">
            <v>C2T</v>
          </cell>
          <cell r="K68" t="str">
            <v>2L</v>
          </cell>
          <cell r="L68"/>
          <cell r="M68" t="str">
            <v>C</v>
          </cell>
          <cell r="N68">
            <v>12420</v>
          </cell>
          <cell r="O68">
            <v>648</v>
          </cell>
          <cell r="R68">
            <v>7728.4607999999998</v>
          </cell>
          <cell r="S68">
            <v>0.62</v>
          </cell>
          <cell r="T68" t="str">
            <v>C</v>
          </cell>
          <cell r="U68">
            <v>346.08</v>
          </cell>
          <cell r="V68">
            <v>309.49439999999998</v>
          </cell>
          <cell r="W68">
            <v>0.53</v>
          </cell>
          <cell r="X68" t="str">
            <v>C</v>
          </cell>
          <cell r="Y68">
            <v>4.5643903805400843E-2</v>
          </cell>
          <cell r="AE68"/>
          <cell r="AF68">
            <v>648</v>
          </cell>
          <cell r="AG68">
            <v>846</v>
          </cell>
          <cell r="AH68">
            <v>847</v>
          </cell>
        </row>
        <row r="69">
          <cell r="C69">
            <v>3650</v>
          </cell>
          <cell r="D69" t="str">
            <v>UNDERPASS RD</v>
          </cell>
          <cell r="E69" t="str">
            <v>CR 33</v>
          </cell>
          <cell r="F69" t="str">
            <v>AMERICAN LEGION RD</v>
          </cell>
          <cell r="J69" t="str">
            <v>C2T</v>
          </cell>
          <cell r="K69" t="str">
            <v>2L</v>
          </cell>
          <cell r="L69"/>
          <cell r="M69" t="str">
            <v>D</v>
          </cell>
          <cell r="N69">
            <v>17010</v>
          </cell>
          <cell r="O69">
            <v>888</v>
          </cell>
          <cell r="R69">
            <v>1670.0831999999998</v>
          </cell>
          <cell r="S69">
            <v>0.1</v>
          </cell>
          <cell r="T69" t="str">
            <v>C</v>
          </cell>
          <cell r="U69">
            <v>61.305599999999998</v>
          </cell>
          <cell r="V69">
            <v>102.8352</v>
          </cell>
          <cell r="W69">
            <v>0.12</v>
          </cell>
          <cell r="X69" t="str">
            <v>C</v>
          </cell>
          <cell r="Y69">
            <v>-0.23031534257921993</v>
          </cell>
          <cell r="AE69"/>
          <cell r="AF69">
            <v>680</v>
          </cell>
          <cell r="AG69">
            <v>888</v>
          </cell>
          <cell r="AH69">
            <v>889</v>
          </cell>
        </row>
        <row r="70">
          <cell r="C70">
            <v>1875</v>
          </cell>
          <cell r="D70" t="str">
            <v>GRASSY LAKE RD/FOSGATE RD</v>
          </cell>
          <cell r="E70" t="str">
            <v>CR 50 (WASHINGTON ST)</v>
          </cell>
          <cell r="F70" t="str">
            <v>HANCOCK RD</v>
          </cell>
          <cell r="J70" t="str">
            <v>C3R</v>
          </cell>
          <cell r="K70" t="str">
            <v>2L</v>
          </cell>
          <cell r="L70"/>
          <cell r="M70" t="str">
            <v>D</v>
          </cell>
          <cell r="N70">
            <v>21168</v>
          </cell>
          <cell r="O70">
            <v>1048.95</v>
          </cell>
          <cell r="R70" t="str">
            <v>N/A</v>
          </cell>
          <cell r="S70" t="e">
            <v>#VALUE!</v>
          </cell>
          <cell r="T70" t="str">
            <v>F</v>
          </cell>
          <cell r="U70" t="str">
            <v>N/A</v>
          </cell>
          <cell r="V70" t="str">
            <v>N/A</v>
          </cell>
          <cell r="W70">
            <v>0</v>
          </cell>
          <cell r="X70" t="str">
            <v>B</v>
          </cell>
          <cell r="Y70" t="str">
            <v>N/A</v>
          </cell>
          <cell r="AE70"/>
          <cell r="AF70">
            <v>916.65000000000009</v>
          </cell>
          <cell r="AG70">
            <v>1048.95</v>
          </cell>
          <cell r="AH70">
            <v>1050</v>
          </cell>
        </row>
        <row r="71">
          <cell r="C71">
            <v>1210</v>
          </cell>
          <cell r="D71" t="str">
            <v>CR 478</v>
          </cell>
          <cell r="E71" t="str">
            <v>SR 19</v>
          </cell>
          <cell r="F71" t="str">
            <v>JAMARLY RD</v>
          </cell>
          <cell r="J71" t="str">
            <v>C2</v>
          </cell>
          <cell r="K71" t="str">
            <v>2L</v>
          </cell>
          <cell r="L71"/>
          <cell r="M71" t="str">
            <v>D</v>
          </cell>
          <cell r="N71">
            <v>12600</v>
          </cell>
          <cell r="O71">
            <v>730</v>
          </cell>
          <cell r="R71">
            <v>2463.1008000000002</v>
          </cell>
          <cell r="S71">
            <v>0.2</v>
          </cell>
          <cell r="T71" t="str">
            <v>C</v>
          </cell>
          <cell r="U71">
            <v>97.891199999999998</v>
          </cell>
          <cell r="V71">
            <v>125.5776</v>
          </cell>
          <cell r="W71">
            <v>0.17</v>
          </cell>
          <cell r="X71" t="str">
            <v>C</v>
          </cell>
          <cell r="Y71">
            <v>-0.16811815722651613</v>
          </cell>
          <cell r="AE71"/>
          <cell r="AF71">
            <v>430</v>
          </cell>
          <cell r="AG71">
            <v>730</v>
          </cell>
          <cell r="AH71">
            <v>1490</v>
          </cell>
        </row>
        <row r="72">
          <cell r="C72">
            <v>1570</v>
          </cell>
          <cell r="D72" t="str">
            <v>CR 561 (LAKE MINNEOLA SHORES)</v>
          </cell>
          <cell r="E72" t="str">
            <v>JALARMY RD</v>
          </cell>
          <cell r="F72" t="str">
            <v>US 27</v>
          </cell>
          <cell r="J72" t="str">
            <v>C3R</v>
          </cell>
          <cell r="K72" t="str">
            <v>2L</v>
          </cell>
          <cell r="L72"/>
          <cell r="M72" t="str">
            <v>D</v>
          </cell>
          <cell r="N72">
            <v>21168</v>
          </cell>
          <cell r="O72">
            <v>1048.95</v>
          </cell>
          <cell r="R72">
            <v>11638.175999999999</v>
          </cell>
          <cell r="S72">
            <v>0.55000000000000004</v>
          </cell>
          <cell r="T72" t="str">
            <v>C</v>
          </cell>
          <cell r="U72">
            <v>403.43040000000002</v>
          </cell>
          <cell r="V72">
            <v>496.37759999999997</v>
          </cell>
          <cell r="W72">
            <v>0.47</v>
          </cell>
          <cell r="X72" t="str">
            <v>C</v>
          </cell>
          <cell r="Y72">
            <v>0.13485974754733432</v>
          </cell>
          <cell r="AE72"/>
          <cell r="AF72">
            <v>916.65000000000009</v>
          </cell>
          <cell r="AG72">
            <v>1048.95</v>
          </cell>
          <cell r="AH72">
            <v>1050</v>
          </cell>
        </row>
        <row r="73">
          <cell r="C73">
            <v>2170</v>
          </cell>
          <cell r="D73" t="str">
            <v>JALARMY RD</v>
          </cell>
          <cell r="E73" t="str">
            <v>CR 478</v>
          </cell>
          <cell r="F73" t="str">
            <v>CR 561A</v>
          </cell>
          <cell r="J73" t="str">
            <v>C3R</v>
          </cell>
          <cell r="K73" t="str">
            <v>2L</v>
          </cell>
          <cell r="L73"/>
          <cell r="M73" t="str">
            <v>D</v>
          </cell>
          <cell r="N73">
            <v>16128</v>
          </cell>
          <cell r="O73">
            <v>799.2</v>
          </cell>
          <cell r="R73">
            <v>6383.6928000000007</v>
          </cell>
          <cell r="S73">
            <v>0.4</v>
          </cell>
          <cell r="T73" t="str">
            <v>C</v>
          </cell>
          <cell r="U73">
            <v>264.00959999999998</v>
          </cell>
          <cell r="V73">
            <v>274.88639999999998</v>
          </cell>
          <cell r="W73">
            <v>0.34</v>
          </cell>
          <cell r="X73" t="str">
            <v>C</v>
          </cell>
          <cell r="Y73">
            <v>6.4208003191466023E-3</v>
          </cell>
          <cell r="AE73"/>
          <cell r="AF73">
            <v>698.40000000000009</v>
          </cell>
          <cell r="AG73">
            <v>799.2</v>
          </cell>
          <cell r="AH73">
            <v>800</v>
          </cell>
        </row>
        <row r="74">
          <cell r="C74">
            <v>2055</v>
          </cell>
          <cell r="D74" t="str">
            <v>N. HANCOCK RD</v>
          </cell>
          <cell r="E74" t="str">
            <v>SR 91 (FLORIDA TURNPIKE)</v>
          </cell>
          <cell r="F74" t="str">
            <v>OLD HWY 50 (W)</v>
          </cell>
          <cell r="J74" t="str">
            <v>C3R</v>
          </cell>
          <cell r="K74" t="str">
            <v>4L</v>
          </cell>
          <cell r="L74"/>
          <cell r="M74" t="str">
            <v>D</v>
          </cell>
          <cell r="N74">
            <v>35248.5</v>
          </cell>
          <cell r="O74">
            <v>1748.25</v>
          </cell>
          <cell r="R74" t="str">
            <v>N/A</v>
          </cell>
          <cell r="S74" t="e">
            <v>#VALUE!</v>
          </cell>
          <cell r="T74" t="str">
            <v>F</v>
          </cell>
          <cell r="U74" t="str">
            <v>N/A</v>
          </cell>
          <cell r="V74" t="str">
            <v>N/A</v>
          </cell>
          <cell r="W74">
            <v>0</v>
          </cell>
          <cell r="X74" t="str">
            <v>B</v>
          </cell>
          <cell r="Y74" t="str">
            <v>N/A</v>
          </cell>
          <cell r="AE74"/>
          <cell r="AF74">
            <v>1606.5</v>
          </cell>
          <cell r="AG74">
            <v>1748.25</v>
          </cell>
          <cell r="AH74">
            <v>1749.3000000000002</v>
          </cell>
        </row>
        <row r="75">
          <cell r="C75">
            <v>1920</v>
          </cell>
          <cell r="D75" t="str">
            <v>CITRUS GROVE RD</v>
          </cell>
          <cell r="E75" t="str">
            <v>US 27</v>
          </cell>
          <cell r="F75" t="str">
            <v>GRASSY LAKE RD</v>
          </cell>
          <cell r="J75" t="str">
            <v>C3R</v>
          </cell>
          <cell r="K75" t="str">
            <v>2L</v>
          </cell>
          <cell r="L75"/>
          <cell r="M75" t="str">
            <v>D</v>
          </cell>
          <cell r="N75">
            <v>21168</v>
          </cell>
          <cell r="O75">
            <v>1048.95</v>
          </cell>
          <cell r="R75">
            <v>8250.5472000000009</v>
          </cell>
          <cell r="S75">
            <v>0.39</v>
          </cell>
          <cell r="T75" t="str">
            <v>C</v>
          </cell>
          <cell r="U75">
            <v>240.2784</v>
          </cell>
          <cell r="V75">
            <v>422.21759999999995</v>
          </cell>
          <cell r="W75">
            <v>0.4</v>
          </cell>
          <cell r="X75" t="str">
            <v>C</v>
          </cell>
          <cell r="Y75">
            <v>5.9404366868513581E-2</v>
          </cell>
          <cell r="AE75"/>
          <cell r="AF75">
            <v>916.65000000000009</v>
          </cell>
          <cell r="AG75">
            <v>1048.95</v>
          </cell>
          <cell r="AH75">
            <v>1050</v>
          </cell>
        </row>
        <row r="76">
          <cell r="C76">
            <v>970</v>
          </cell>
          <cell r="D76" t="str">
            <v>CR 455</v>
          </cell>
          <cell r="E76" t="str">
            <v>CR 561A</v>
          </cell>
          <cell r="F76" t="str">
            <v>RIDGEWOOD AVE</v>
          </cell>
          <cell r="J76" t="str">
            <v>C3R</v>
          </cell>
          <cell r="K76" t="str">
            <v>2L</v>
          </cell>
          <cell r="L76"/>
          <cell r="M76" t="str">
            <v>D</v>
          </cell>
          <cell r="N76">
            <v>16128</v>
          </cell>
          <cell r="O76">
            <v>799.2</v>
          </cell>
          <cell r="R76">
            <v>2939.7024000000001</v>
          </cell>
          <cell r="S76">
            <v>0.18</v>
          </cell>
          <cell r="T76" t="str">
            <v>C</v>
          </cell>
          <cell r="U76">
            <v>155.24160000000001</v>
          </cell>
          <cell r="V76">
            <v>139.42079999999999</v>
          </cell>
          <cell r="W76">
            <v>0.19</v>
          </cell>
          <cell r="X76" t="str">
            <v>C</v>
          </cell>
          <cell r="Y76">
            <v>-0.13816151873312055</v>
          </cell>
          <cell r="AE76"/>
          <cell r="AF76">
            <v>698.40000000000009</v>
          </cell>
          <cell r="AG76">
            <v>799.2</v>
          </cell>
          <cell r="AH76">
            <v>800</v>
          </cell>
        </row>
        <row r="77">
          <cell r="C77" t="e">
            <v>#N/A</v>
          </cell>
          <cell r="D77" t="str">
            <v>VILLA CITY RD</v>
          </cell>
          <cell r="E77" t="str">
            <v>0.5 MI N. OF SIMON BROWN RD</v>
          </cell>
          <cell r="F77" t="e">
            <v>#N/A</v>
          </cell>
          <cell r="J77" t="str">
            <v>C2T</v>
          </cell>
          <cell r="K77" t="str">
            <v>2L</v>
          </cell>
          <cell r="L77"/>
          <cell r="M77" t="str">
            <v>C</v>
          </cell>
          <cell r="N77">
            <v>9936</v>
          </cell>
          <cell r="O77">
            <v>518.4</v>
          </cell>
          <cell r="R77">
            <v>4663.1808000000001</v>
          </cell>
          <cell r="S77">
            <v>0.47</v>
          </cell>
          <cell r="T77" t="str">
            <v>C</v>
          </cell>
          <cell r="U77">
            <v>132.4992</v>
          </cell>
          <cell r="V77">
            <v>323.33760000000001</v>
          </cell>
          <cell r="W77">
            <v>0.62</v>
          </cell>
          <cell r="X77" t="str">
            <v>C</v>
          </cell>
          <cell r="Y77">
            <v>-5.4847997166822537E-2</v>
          </cell>
          <cell r="AE77"/>
          <cell r="AF77">
            <v>518.4</v>
          </cell>
          <cell r="AG77">
            <v>676.80000000000007</v>
          </cell>
          <cell r="AH77">
            <v>677.6</v>
          </cell>
        </row>
        <row r="78">
          <cell r="C78">
            <v>2054</v>
          </cell>
          <cell r="D78" t="str">
            <v>N. HANCOCK RD</v>
          </cell>
          <cell r="E78" t="str">
            <v>CR 561A</v>
          </cell>
          <cell r="F78" t="str">
            <v>SR 91 (FLORIDA TURNPIKE)</v>
          </cell>
          <cell r="J78" t="str">
            <v>C2T</v>
          </cell>
          <cell r="K78" t="str">
            <v>2L</v>
          </cell>
          <cell r="L78"/>
          <cell r="M78" t="str">
            <v>C</v>
          </cell>
          <cell r="N78">
            <v>12420</v>
          </cell>
          <cell r="O78">
            <v>648</v>
          </cell>
          <cell r="R78">
            <v>7168.8</v>
          </cell>
          <cell r="S78">
            <v>0.57999999999999996</v>
          </cell>
          <cell r="T78" t="str">
            <v>C</v>
          </cell>
          <cell r="U78">
            <v>321.36</v>
          </cell>
          <cell r="V78">
            <v>270.93119999999999</v>
          </cell>
          <cell r="W78">
            <v>0.5</v>
          </cell>
          <cell r="X78" t="str">
            <v>C</v>
          </cell>
          <cell r="Y78">
            <v>3.0040974351315919E-2</v>
          </cell>
          <cell r="AE78"/>
          <cell r="AF78">
            <v>648</v>
          </cell>
          <cell r="AG78">
            <v>846</v>
          </cell>
          <cell r="AH78">
            <v>847</v>
          </cell>
        </row>
        <row r="79">
          <cell r="C79">
            <v>1545</v>
          </cell>
          <cell r="D79" t="str">
            <v>CR 561A</v>
          </cell>
          <cell r="E79" t="str">
            <v>SCRUB JAY LN</v>
          </cell>
          <cell r="F79" t="str">
            <v>N HANCOCK RD</v>
          </cell>
          <cell r="J79" t="str">
            <v>C2T</v>
          </cell>
          <cell r="K79" t="str">
            <v>2L</v>
          </cell>
          <cell r="L79"/>
          <cell r="M79" t="str">
            <v>C</v>
          </cell>
          <cell r="N79">
            <v>12420</v>
          </cell>
          <cell r="O79">
            <v>648</v>
          </cell>
          <cell r="R79">
            <v>6645.7248</v>
          </cell>
          <cell r="S79">
            <v>0.54</v>
          </cell>
          <cell r="T79" t="str">
            <v>C</v>
          </cell>
          <cell r="U79">
            <v>236.32320000000001</v>
          </cell>
          <cell r="V79">
            <v>312.46080000000001</v>
          </cell>
          <cell r="W79">
            <v>0.48</v>
          </cell>
          <cell r="X79" t="str">
            <v>C</v>
          </cell>
          <cell r="Y79">
            <v>1.455052225665443E-2</v>
          </cell>
          <cell r="AE79"/>
          <cell r="AF79">
            <v>648</v>
          </cell>
          <cell r="AG79">
            <v>846</v>
          </cell>
          <cell r="AH79">
            <v>847</v>
          </cell>
        </row>
        <row r="80">
          <cell r="C80">
            <v>1460</v>
          </cell>
          <cell r="D80" t="str">
            <v>CR 561 / CR 561A</v>
          </cell>
          <cell r="E80" t="str">
            <v>TURNPIKE RD / CR 561A</v>
          </cell>
          <cell r="F80" t="str">
            <v>US 27</v>
          </cell>
          <cell r="J80" t="str">
            <v>C2T</v>
          </cell>
          <cell r="K80" t="str">
            <v>2L</v>
          </cell>
          <cell r="L80"/>
          <cell r="M80" t="str">
            <v>C</v>
          </cell>
          <cell r="N80">
            <v>9936</v>
          </cell>
          <cell r="O80">
            <v>518.4</v>
          </cell>
          <cell r="R80">
            <v>9833.616</v>
          </cell>
          <cell r="S80">
            <v>0.99</v>
          </cell>
          <cell r="T80" t="str">
            <v>C</v>
          </cell>
          <cell r="U80">
            <v>386.62080000000003</v>
          </cell>
          <cell r="V80">
            <v>398.4864</v>
          </cell>
          <cell r="W80">
            <v>0.77</v>
          </cell>
          <cell r="X80" t="str">
            <v>C</v>
          </cell>
          <cell r="Y80">
            <v>9.7255729279033698E-2</v>
          </cell>
          <cell r="AE80"/>
          <cell r="AF80">
            <v>518.4</v>
          </cell>
          <cell r="AG80">
            <v>676.80000000000007</v>
          </cell>
          <cell r="AH80">
            <v>677.6</v>
          </cell>
        </row>
        <row r="81">
          <cell r="C81" t="e">
            <v>#N/A</v>
          </cell>
          <cell r="D81" t="str">
            <v>CR 561A</v>
          </cell>
          <cell r="E81" t="str">
            <v>0.25 Mi WEST OF CR 455</v>
          </cell>
          <cell r="F81" t="e">
            <v>#N/A</v>
          </cell>
          <cell r="J81" t="str">
            <v>C2T</v>
          </cell>
          <cell r="K81" t="str">
            <v>2L</v>
          </cell>
          <cell r="L81"/>
          <cell r="M81" t="str">
            <v>C</v>
          </cell>
          <cell r="N81">
            <v>9936</v>
          </cell>
          <cell r="O81">
            <v>518.4</v>
          </cell>
          <cell r="R81">
            <v>2667.7824000000001</v>
          </cell>
          <cell r="S81">
            <v>0.27</v>
          </cell>
          <cell r="T81" t="str">
            <v>C</v>
          </cell>
          <cell r="U81">
            <v>146.3424</v>
          </cell>
          <cell r="V81">
            <v>117.66719999999999</v>
          </cell>
          <cell r="W81">
            <v>0.28000000000000003</v>
          </cell>
          <cell r="X81" t="str">
            <v>C</v>
          </cell>
          <cell r="Y81">
            <v>-0.15473032442029999</v>
          </cell>
          <cell r="AE81"/>
          <cell r="AF81">
            <v>518.4</v>
          </cell>
          <cell r="AG81">
            <v>676.80000000000007</v>
          </cell>
          <cell r="AH81">
            <v>677.6</v>
          </cell>
        </row>
        <row r="82">
          <cell r="C82">
            <v>1540</v>
          </cell>
          <cell r="D82" t="str">
            <v>CR 561A</v>
          </cell>
          <cell r="E82" t="str">
            <v>TURNPIKE RD / CR 561</v>
          </cell>
          <cell r="F82" t="str">
            <v>SCRUB JAY LN</v>
          </cell>
          <cell r="J82" t="str">
            <v>C2T</v>
          </cell>
          <cell r="K82" t="str">
            <v>2L</v>
          </cell>
          <cell r="L82"/>
          <cell r="M82" t="str">
            <v>C</v>
          </cell>
          <cell r="N82">
            <v>9936</v>
          </cell>
          <cell r="O82">
            <v>518.4</v>
          </cell>
          <cell r="R82">
            <v>6757.4591999999993</v>
          </cell>
          <cell r="S82">
            <v>0.68</v>
          </cell>
          <cell r="T82" t="str">
            <v>C</v>
          </cell>
          <cell r="U82">
            <v>344.10239999999999</v>
          </cell>
          <cell r="V82">
            <v>233.35680000000002</v>
          </cell>
          <cell r="W82">
            <v>0.66</v>
          </cell>
          <cell r="X82" t="str">
            <v>C</v>
          </cell>
          <cell r="Y82">
            <v>1.7939330240620555E-2</v>
          </cell>
          <cell r="AE82"/>
          <cell r="AF82">
            <v>518.4</v>
          </cell>
          <cell r="AG82">
            <v>676.80000000000007</v>
          </cell>
          <cell r="AH82">
            <v>677.6</v>
          </cell>
        </row>
        <row r="83">
          <cell r="C83">
            <v>1450</v>
          </cell>
          <cell r="D83" t="str">
            <v>CR 561</v>
          </cell>
          <cell r="E83" t="str">
            <v>HOWEY CROSS RD</v>
          </cell>
          <cell r="F83" t="str">
            <v>TURNPIKE RD / CR 561A</v>
          </cell>
          <cell r="J83" t="str">
            <v>C2</v>
          </cell>
          <cell r="K83" t="str">
            <v>2L</v>
          </cell>
          <cell r="L83"/>
          <cell r="M83" t="str">
            <v>C</v>
          </cell>
          <cell r="N83">
            <v>6199.2</v>
          </cell>
          <cell r="O83">
            <v>430</v>
          </cell>
          <cell r="R83">
            <v>8534.4480000000003</v>
          </cell>
          <cell r="S83">
            <v>1.38</v>
          </cell>
          <cell r="T83" t="str">
            <v>D</v>
          </cell>
          <cell r="U83">
            <v>397.62239999999997</v>
          </cell>
          <cell r="V83">
            <v>368.75519999999995</v>
          </cell>
          <cell r="W83">
            <v>0.92</v>
          </cell>
          <cell r="X83" t="str">
            <v>C</v>
          </cell>
          <cell r="Y83">
            <v>6.6596846846346924E-2</v>
          </cell>
          <cell r="AE83"/>
          <cell r="AF83">
            <v>430</v>
          </cell>
          <cell r="AG83">
            <v>730</v>
          </cell>
          <cell r="AH83">
            <v>1490</v>
          </cell>
        </row>
        <row r="84">
          <cell r="C84">
            <v>2420</v>
          </cell>
          <cell r="D84" t="str">
            <v>WILSON LAKE PARKWAY</v>
          </cell>
          <cell r="E84" t="str">
            <v>US 27</v>
          </cell>
          <cell r="F84" t="str">
            <v>LIBBY RD</v>
          </cell>
          <cell r="J84" t="str">
            <v>C2T</v>
          </cell>
          <cell r="K84" t="str">
            <v>2L</v>
          </cell>
          <cell r="L84"/>
          <cell r="M84" t="str">
            <v>C</v>
          </cell>
          <cell r="N84">
            <v>10432.800000000001</v>
          </cell>
          <cell r="O84">
            <v>544.32000000000005</v>
          </cell>
          <cell r="R84">
            <v>3572.5344</v>
          </cell>
          <cell r="S84">
            <v>0.34</v>
          </cell>
          <cell r="T84" t="str">
            <v>C</v>
          </cell>
          <cell r="U84">
            <v>76.137600000000006</v>
          </cell>
          <cell r="V84">
            <v>193.8048</v>
          </cell>
          <cell r="W84">
            <v>0.36</v>
          </cell>
          <cell r="X84" t="str">
            <v>C</v>
          </cell>
          <cell r="Y84">
            <v>-0.10389171630070893</v>
          </cell>
          <cell r="AE84"/>
          <cell r="AF84">
            <v>544.32000000000005</v>
          </cell>
          <cell r="AG84">
            <v>710.6400000000001</v>
          </cell>
          <cell r="AH84">
            <v>711.48</v>
          </cell>
        </row>
        <row r="85">
          <cell r="C85">
            <v>3820</v>
          </cell>
          <cell r="D85" t="str">
            <v>US 27/SR 25</v>
          </cell>
          <cell r="E85" t="str">
            <v>FLORIDA TURNPIKE</v>
          </cell>
          <cell r="F85" t="str">
            <v>SR 19</v>
          </cell>
          <cell r="J85" t="str">
            <v>C4</v>
          </cell>
          <cell r="K85" t="str">
            <v>4L</v>
          </cell>
          <cell r="L85"/>
          <cell r="M85" t="str">
            <v>D</v>
          </cell>
          <cell r="N85">
            <v>37905</v>
          </cell>
          <cell r="O85">
            <v>1879.5</v>
          </cell>
          <cell r="R85">
            <v>22244.185499999996</v>
          </cell>
          <cell r="S85">
            <v>0.59</v>
          </cell>
          <cell r="T85" t="str">
            <v>C</v>
          </cell>
          <cell r="U85">
            <v>902.82749999999999</v>
          </cell>
          <cell r="V85">
            <v>720.61299999999994</v>
          </cell>
          <cell r="W85">
            <v>0.48</v>
          </cell>
          <cell r="X85" t="str">
            <v>C</v>
          </cell>
          <cell r="Y85">
            <v>0.29183935162243668</v>
          </cell>
          <cell r="AE85"/>
          <cell r="AF85">
            <v>1270.5</v>
          </cell>
          <cell r="AG85">
            <v>1879.5</v>
          </cell>
          <cell r="AH85">
            <v>2121</v>
          </cell>
        </row>
        <row r="86">
          <cell r="C86">
            <v>1580</v>
          </cell>
          <cell r="D86" t="str">
            <v>CR 565</v>
          </cell>
          <cell r="E86" t="str">
            <v>US 27</v>
          </cell>
          <cell r="F86" t="str">
            <v>KJELLSTROM LANE</v>
          </cell>
          <cell r="J86" t="str">
            <v>C2</v>
          </cell>
          <cell r="K86" t="str">
            <v>2L</v>
          </cell>
          <cell r="L86"/>
          <cell r="M86" t="str">
            <v>C</v>
          </cell>
          <cell r="N86">
            <v>5904</v>
          </cell>
          <cell r="O86">
            <v>430</v>
          </cell>
          <cell r="R86">
            <v>3140.4288000000001</v>
          </cell>
          <cell r="S86">
            <v>0.53</v>
          </cell>
          <cell r="T86" t="str">
            <v>C</v>
          </cell>
          <cell r="U86">
            <v>215.55840000000001</v>
          </cell>
          <cell r="V86">
            <v>72.182400000000001</v>
          </cell>
          <cell r="W86">
            <v>0.5</v>
          </cell>
          <cell r="X86" t="str">
            <v>C</v>
          </cell>
          <cell r="Y86">
            <v>-0.12670092845711423</v>
          </cell>
          <cell r="AE86"/>
          <cell r="AF86">
            <v>430</v>
          </cell>
          <cell r="AG86">
            <v>730</v>
          </cell>
          <cell r="AH86">
            <v>1490</v>
          </cell>
        </row>
        <row r="87">
          <cell r="C87">
            <v>1440</v>
          </cell>
          <cell r="D87" t="str">
            <v>CR 561</v>
          </cell>
          <cell r="E87" t="str">
            <v>CR 455</v>
          </cell>
          <cell r="F87" t="str">
            <v>HOWEY CROSS RD</v>
          </cell>
          <cell r="J87" t="str">
            <v>C2</v>
          </cell>
          <cell r="K87" t="str">
            <v>2L</v>
          </cell>
          <cell r="L87"/>
          <cell r="M87" t="str">
            <v>C</v>
          </cell>
          <cell r="N87">
            <v>5904</v>
          </cell>
          <cell r="O87">
            <v>430</v>
          </cell>
          <cell r="R87">
            <v>8104.8863999999994</v>
          </cell>
          <cell r="S87">
            <v>1.37</v>
          </cell>
          <cell r="T87" t="str">
            <v>D</v>
          </cell>
          <cell r="U87">
            <v>350.99520000000001</v>
          </cell>
          <cell r="V87">
            <v>408.20159999999998</v>
          </cell>
          <cell r="W87">
            <v>0.95</v>
          </cell>
          <cell r="X87" t="str">
            <v>C</v>
          </cell>
          <cell r="Y87">
            <v>5.5636977491527295E-2</v>
          </cell>
          <cell r="AE87"/>
          <cell r="AF87">
            <v>430</v>
          </cell>
          <cell r="AG87">
            <v>730</v>
          </cell>
          <cell r="AH87">
            <v>1490</v>
          </cell>
        </row>
        <row r="88">
          <cell r="C88">
            <v>960</v>
          </cell>
          <cell r="D88" t="str">
            <v>CR 455</v>
          </cell>
          <cell r="E88" t="str">
            <v>CR 561</v>
          </cell>
          <cell r="F88" t="str">
            <v>CR 561A</v>
          </cell>
          <cell r="J88" t="str">
            <v>C2</v>
          </cell>
          <cell r="K88" t="str">
            <v>2L</v>
          </cell>
          <cell r="L88"/>
          <cell r="M88" t="str">
            <v>C</v>
          </cell>
          <cell r="N88">
            <v>5904</v>
          </cell>
          <cell r="O88">
            <v>430</v>
          </cell>
          <cell r="R88">
            <v>2448.1247999999996</v>
          </cell>
          <cell r="S88">
            <v>0.41</v>
          </cell>
          <cell r="T88" t="str">
            <v>C</v>
          </cell>
          <cell r="U88">
            <v>134.09280000000001</v>
          </cell>
          <cell r="V88">
            <v>126.64319999999999</v>
          </cell>
          <cell r="W88">
            <v>0.31</v>
          </cell>
          <cell r="X88" t="str">
            <v>C</v>
          </cell>
          <cell r="Y88">
            <v>-0.16913221825728686</v>
          </cell>
          <cell r="AE88"/>
          <cell r="AF88">
            <v>430</v>
          </cell>
          <cell r="AG88">
            <v>730</v>
          </cell>
          <cell r="AH88">
            <v>1490</v>
          </cell>
        </row>
        <row r="89">
          <cell r="C89">
            <v>950</v>
          </cell>
          <cell r="D89" t="str">
            <v>CR 455</v>
          </cell>
          <cell r="E89" t="str">
            <v>SR 19</v>
          </cell>
          <cell r="F89" t="str">
            <v>CR 561</v>
          </cell>
          <cell r="J89" t="str">
            <v>C2</v>
          </cell>
          <cell r="K89" t="str">
            <v>2L</v>
          </cell>
          <cell r="L89"/>
          <cell r="M89" t="str">
            <v>C</v>
          </cell>
          <cell r="N89">
            <v>7380</v>
          </cell>
          <cell r="O89">
            <v>430</v>
          </cell>
          <cell r="R89">
            <v>4837.2096000000001</v>
          </cell>
          <cell r="S89">
            <v>0.66</v>
          </cell>
          <cell r="T89" t="str">
            <v>C</v>
          </cell>
          <cell r="U89">
            <v>244.23360000000002</v>
          </cell>
          <cell r="V89">
            <v>249.17759999999998</v>
          </cell>
          <cell r="W89">
            <v>0.57999999999999996</v>
          </cell>
          <cell r="X89" t="str">
            <v>C</v>
          </cell>
          <cell r="Y89">
            <v>-4.7896439276375546E-2</v>
          </cell>
          <cell r="AE89"/>
          <cell r="AF89">
            <v>430</v>
          </cell>
          <cell r="AG89">
            <v>730</v>
          </cell>
          <cell r="AH89">
            <v>1490</v>
          </cell>
        </row>
        <row r="90">
          <cell r="C90">
            <v>50</v>
          </cell>
          <cell r="D90" t="str">
            <v>AUSTIN MERRITT RD</v>
          </cell>
          <cell r="E90" t="str">
            <v>YOUTH CAMP RD</v>
          </cell>
          <cell r="F90" t="str">
            <v>CR 33</v>
          </cell>
          <cell r="J90" t="str">
            <v>C2</v>
          </cell>
          <cell r="K90" t="str">
            <v>2L</v>
          </cell>
          <cell r="L90"/>
          <cell r="M90" t="str">
            <v>C</v>
          </cell>
          <cell r="N90">
            <v>5904</v>
          </cell>
          <cell r="O90">
            <v>430</v>
          </cell>
          <cell r="R90">
            <v>2227.4303999999997</v>
          </cell>
          <cell r="S90">
            <v>0.38</v>
          </cell>
          <cell r="T90" t="str">
            <v>C</v>
          </cell>
          <cell r="U90">
            <v>139.68</v>
          </cell>
          <cell r="V90">
            <v>63.321599999999997</v>
          </cell>
          <cell r="W90">
            <v>0.32</v>
          </cell>
          <cell r="X90" t="str">
            <v>C</v>
          </cell>
          <cell r="Y90">
            <v>-0.18468386571677298</v>
          </cell>
          <cell r="AE90"/>
          <cell r="AF90">
            <v>430</v>
          </cell>
          <cell r="AG90">
            <v>730</v>
          </cell>
          <cell r="AH90">
            <v>1490</v>
          </cell>
        </row>
        <row r="91">
          <cell r="C91">
            <v>110</v>
          </cell>
          <cell r="D91" t="str">
            <v>BRIDGES RD</v>
          </cell>
          <cell r="E91" t="str">
            <v>SR 33</v>
          </cell>
          <cell r="F91" t="str">
            <v>US 27</v>
          </cell>
          <cell r="J91" t="str">
            <v>C2</v>
          </cell>
          <cell r="K91" t="str">
            <v>2L</v>
          </cell>
          <cell r="L91"/>
          <cell r="M91" t="str">
            <v>C</v>
          </cell>
          <cell r="N91">
            <v>5904</v>
          </cell>
          <cell r="O91">
            <v>430</v>
          </cell>
          <cell r="R91">
            <v>2260.3968</v>
          </cell>
          <cell r="S91">
            <v>0.38</v>
          </cell>
          <cell r="T91" t="str">
            <v>C</v>
          </cell>
          <cell r="U91">
            <v>132.4992</v>
          </cell>
          <cell r="V91">
            <v>80.092799999999997</v>
          </cell>
          <cell r="W91">
            <v>0.31</v>
          </cell>
          <cell r="X91" t="str">
            <v>C</v>
          </cell>
          <cell r="Y91">
            <v>-0.18228466022169643</v>
          </cell>
          <cell r="AE91"/>
          <cell r="AF91">
            <v>430</v>
          </cell>
          <cell r="AG91">
            <v>730</v>
          </cell>
          <cell r="AH91">
            <v>1490</v>
          </cell>
        </row>
        <row r="92">
          <cell r="C92">
            <v>1225</v>
          </cell>
          <cell r="D92" t="str">
            <v>CR 48</v>
          </cell>
          <cell r="E92" t="str">
            <v>CLEARWATER LAKE RD</v>
          </cell>
          <cell r="F92" t="str">
            <v>CR 33</v>
          </cell>
          <cell r="J92" t="str">
            <v>C2</v>
          </cell>
          <cell r="K92" t="str">
            <v>2L</v>
          </cell>
          <cell r="L92"/>
          <cell r="M92" t="str">
            <v>C</v>
          </cell>
          <cell r="N92">
            <v>5904</v>
          </cell>
          <cell r="O92">
            <v>430</v>
          </cell>
          <cell r="R92">
            <v>4641.4272000000001</v>
          </cell>
          <cell r="S92">
            <v>0.79</v>
          </cell>
          <cell r="T92" t="str">
            <v>C</v>
          </cell>
          <cell r="U92">
            <v>141.39840000000001</v>
          </cell>
          <cell r="V92">
            <v>252.14399999999998</v>
          </cell>
          <cell r="W92">
            <v>0.59</v>
          </cell>
          <cell r="X92" t="str">
            <v>C</v>
          </cell>
          <cell r="Y92">
            <v>-5.5731468462505984E-2</v>
          </cell>
          <cell r="AE92"/>
          <cell r="AF92">
            <v>430</v>
          </cell>
          <cell r="AG92">
            <v>730</v>
          </cell>
          <cell r="AH92">
            <v>1490</v>
          </cell>
        </row>
        <row r="93">
          <cell r="C93">
            <v>280</v>
          </cell>
          <cell r="D93" t="str">
            <v>CR 33</v>
          </cell>
          <cell r="E93" t="str">
            <v>CR 48</v>
          </cell>
          <cell r="F93" t="str">
            <v>BRIDGES RD</v>
          </cell>
          <cell r="J93" t="str">
            <v>C2T</v>
          </cell>
          <cell r="K93" t="str">
            <v>2L</v>
          </cell>
          <cell r="L93"/>
          <cell r="M93" t="str">
            <v>D</v>
          </cell>
          <cell r="N93">
            <v>16200</v>
          </cell>
          <cell r="O93">
            <v>846</v>
          </cell>
          <cell r="R93">
            <v>4942.0223999999998</v>
          </cell>
          <cell r="S93">
            <v>0.31</v>
          </cell>
          <cell r="T93" t="str">
            <v>C</v>
          </cell>
          <cell r="U93">
            <v>296.64</v>
          </cell>
          <cell r="V93">
            <v>148.32</v>
          </cell>
          <cell r="W93">
            <v>0.35</v>
          </cell>
          <cell r="X93" t="str">
            <v>C</v>
          </cell>
          <cell r="Y93">
            <v>-4.3805700968573058E-2</v>
          </cell>
          <cell r="AE93"/>
          <cell r="AF93">
            <v>648</v>
          </cell>
          <cell r="AG93">
            <v>846</v>
          </cell>
          <cell r="AH93">
            <v>847</v>
          </cell>
        </row>
        <row r="94">
          <cell r="C94" t="e">
            <v>#N/A</v>
          </cell>
          <cell r="D94" t="str">
            <v>DEWEY ROBBINS RD</v>
          </cell>
          <cell r="E94" t="str">
            <v>0.25 Mi EAST OF US 27</v>
          </cell>
          <cell r="F94" t="e">
            <v>#N/A</v>
          </cell>
          <cell r="J94" t="str">
            <v>C2T</v>
          </cell>
          <cell r="K94" t="str">
            <v>2L</v>
          </cell>
          <cell r="L94"/>
          <cell r="M94" t="str">
            <v>C</v>
          </cell>
          <cell r="N94">
            <v>12420</v>
          </cell>
          <cell r="O94">
            <v>648</v>
          </cell>
          <cell r="R94">
            <v>1016.4864</v>
          </cell>
          <cell r="S94">
            <v>0.08</v>
          </cell>
          <cell r="T94" t="str">
            <v>C</v>
          </cell>
          <cell r="U94">
            <v>74.16</v>
          </cell>
          <cell r="V94">
            <v>40.540799999999997</v>
          </cell>
          <cell r="W94">
            <v>0.11</v>
          </cell>
          <cell r="X94" t="str">
            <v>C</v>
          </cell>
          <cell r="Y94">
            <v>-0.3030758362845849</v>
          </cell>
          <cell r="AE94"/>
          <cell r="AF94">
            <v>648</v>
          </cell>
          <cell r="AG94">
            <v>846</v>
          </cell>
          <cell r="AH94">
            <v>847</v>
          </cell>
        </row>
        <row r="95">
          <cell r="C95">
            <v>1420</v>
          </cell>
          <cell r="D95" t="str">
            <v>CR 561</v>
          </cell>
          <cell r="E95" t="str">
            <v>CR 48</v>
          </cell>
          <cell r="F95" t="str">
            <v>SOUTH ASTATULA CITY LIMIT</v>
          </cell>
          <cell r="J95" t="str">
            <v>C3R</v>
          </cell>
          <cell r="K95" t="str">
            <v>2L</v>
          </cell>
          <cell r="L95"/>
          <cell r="M95" t="str">
            <v>D</v>
          </cell>
          <cell r="N95">
            <v>16128</v>
          </cell>
          <cell r="O95">
            <v>799.2</v>
          </cell>
          <cell r="R95">
            <v>12992.64</v>
          </cell>
          <cell r="S95">
            <v>0.81</v>
          </cell>
          <cell r="T95" t="str">
            <v>C</v>
          </cell>
          <cell r="U95">
            <v>626.36159999999995</v>
          </cell>
          <cell r="V95">
            <v>655.44959999999992</v>
          </cell>
          <cell r="W95">
            <v>0.82</v>
          </cell>
          <cell r="X95" t="str">
            <v>C</v>
          </cell>
          <cell r="Y95">
            <v>0.1601247421980645</v>
          </cell>
          <cell r="AE95"/>
          <cell r="AF95">
            <v>698.40000000000009</v>
          </cell>
          <cell r="AG95">
            <v>799.2</v>
          </cell>
          <cell r="AH95">
            <v>800</v>
          </cell>
        </row>
        <row r="96">
          <cell r="C96">
            <v>1260</v>
          </cell>
          <cell r="D96" t="str">
            <v>CR 48</v>
          </cell>
          <cell r="E96" t="str">
            <v>CR 561</v>
          </cell>
          <cell r="F96" t="str">
            <v>RANCH RD</v>
          </cell>
          <cell r="J96" t="str">
            <v>C3R</v>
          </cell>
          <cell r="K96" t="str">
            <v>2L</v>
          </cell>
          <cell r="L96"/>
          <cell r="M96" t="str">
            <v>D</v>
          </cell>
          <cell r="N96">
            <v>20160</v>
          </cell>
          <cell r="O96">
            <v>999</v>
          </cell>
          <cell r="R96">
            <v>7498.8863999999994</v>
          </cell>
          <cell r="S96">
            <v>0.37</v>
          </cell>
          <cell r="T96" t="str">
            <v>C</v>
          </cell>
          <cell r="U96">
            <v>348.08639999999997</v>
          </cell>
          <cell r="V96">
            <v>341.29919999999998</v>
          </cell>
          <cell r="W96">
            <v>0.35</v>
          </cell>
          <cell r="X96" t="str">
            <v>C</v>
          </cell>
          <cell r="Y96">
            <v>3.9356563724446847E-2</v>
          </cell>
          <cell r="AE96"/>
          <cell r="AF96">
            <v>873</v>
          </cell>
          <cell r="AG96">
            <v>999</v>
          </cell>
          <cell r="AH96">
            <v>1000</v>
          </cell>
        </row>
        <row r="97">
          <cell r="C97">
            <v>1250</v>
          </cell>
          <cell r="D97" t="str">
            <v>CR 48</v>
          </cell>
          <cell r="E97" t="str">
            <v>LIME AVE</v>
          </cell>
          <cell r="F97" t="str">
            <v>SR 19</v>
          </cell>
          <cell r="J97" t="str">
            <v>C3R</v>
          </cell>
          <cell r="K97" t="str">
            <v>2L</v>
          </cell>
          <cell r="L97"/>
          <cell r="M97" t="str">
            <v>C</v>
          </cell>
          <cell r="N97">
            <v>17640</v>
          </cell>
          <cell r="O97">
            <v>873</v>
          </cell>
          <cell r="R97">
            <v>9677.3856000000014</v>
          </cell>
          <cell r="S97">
            <v>0.55000000000000004</v>
          </cell>
          <cell r="T97" t="str">
            <v>C</v>
          </cell>
          <cell r="U97">
            <v>460.78079999999994</v>
          </cell>
          <cell r="V97">
            <v>386.62080000000003</v>
          </cell>
          <cell r="W97">
            <v>0.53</v>
          </cell>
          <cell r="X97" t="str">
            <v>C</v>
          </cell>
          <cell r="Y97">
            <v>9.3746855254132511E-2</v>
          </cell>
          <cell r="AE97"/>
          <cell r="AF97">
            <v>873</v>
          </cell>
          <cell r="AG97">
            <v>999</v>
          </cell>
          <cell r="AH97">
            <v>1000</v>
          </cell>
        </row>
        <row r="98">
          <cell r="C98">
            <v>620</v>
          </cell>
          <cell r="D98" t="str">
            <v>CR 448A</v>
          </cell>
          <cell r="E98" t="str">
            <v>CR 448</v>
          </cell>
          <cell r="F98" t="str">
            <v>CR 48</v>
          </cell>
          <cell r="J98" t="str">
            <v>C2</v>
          </cell>
          <cell r="K98" t="str">
            <v>2L</v>
          </cell>
          <cell r="L98"/>
          <cell r="M98" t="str">
            <v>C</v>
          </cell>
          <cell r="N98">
            <v>7380</v>
          </cell>
          <cell r="O98">
            <v>430</v>
          </cell>
          <cell r="R98">
            <v>6812.4096</v>
          </cell>
          <cell r="S98">
            <v>0.92</v>
          </cell>
          <cell r="T98" t="str">
            <v>C</v>
          </cell>
          <cell r="U98">
            <v>304.45440000000002</v>
          </cell>
          <cell r="V98">
            <v>361.66079999999999</v>
          </cell>
          <cell r="W98">
            <v>0.84</v>
          </cell>
          <cell r="X98" t="str">
            <v>C</v>
          </cell>
          <cell r="Y98">
            <v>1.9589509972594676E-2</v>
          </cell>
          <cell r="AE98"/>
          <cell r="AF98">
            <v>430</v>
          </cell>
          <cell r="AG98">
            <v>730</v>
          </cell>
          <cell r="AH98">
            <v>1490</v>
          </cell>
        </row>
        <row r="99">
          <cell r="C99">
            <v>1410</v>
          </cell>
          <cell r="D99" t="str">
            <v>CR 561</v>
          </cell>
          <cell r="E99" t="str">
            <v>CR 448</v>
          </cell>
          <cell r="F99" t="str">
            <v>CR 48</v>
          </cell>
          <cell r="J99" t="str">
            <v>C2T</v>
          </cell>
          <cell r="K99" t="str">
            <v>2L</v>
          </cell>
          <cell r="L99"/>
          <cell r="M99" t="str">
            <v>D</v>
          </cell>
          <cell r="N99">
            <v>12960</v>
          </cell>
          <cell r="O99">
            <v>676.80000000000007</v>
          </cell>
          <cell r="R99">
            <v>9040.5503999999983</v>
          </cell>
          <cell r="S99">
            <v>0.7</v>
          </cell>
          <cell r="T99" t="str">
            <v>C</v>
          </cell>
          <cell r="U99">
            <v>417.89760000000001</v>
          </cell>
          <cell r="V99">
            <v>398.50560000000002</v>
          </cell>
          <cell r="W99">
            <v>0.62</v>
          </cell>
          <cell r="X99" t="str">
            <v>C</v>
          </cell>
          <cell r="Y99">
            <v>7.8957113064207718E-2</v>
          </cell>
          <cell r="AE99"/>
          <cell r="AF99">
            <v>518.4</v>
          </cell>
          <cell r="AG99">
            <v>676.80000000000007</v>
          </cell>
          <cell r="AH99">
            <v>677.6</v>
          </cell>
        </row>
        <row r="100">
          <cell r="C100">
            <v>1770</v>
          </cell>
          <cell r="D100" t="str">
            <v>DUDA RD</v>
          </cell>
          <cell r="E100" t="str">
            <v>CR 448A</v>
          </cell>
          <cell r="F100" t="str">
            <v>ORANGE COUNTY LINE</v>
          </cell>
          <cell r="J100" t="str">
            <v>C2</v>
          </cell>
          <cell r="K100" t="str">
            <v>2L</v>
          </cell>
          <cell r="L100"/>
          <cell r="M100" t="str">
            <v>C</v>
          </cell>
          <cell r="N100">
            <v>5904</v>
          </cell>
          <cell r="O100">
            <v>430</v>
          </cell>
          <cell r="R100">
            <v>7622.0255999999999</v>
          </cell>
          <cell r="S100">
            <v>1.29</v>
          </cell>
          <cell r="T100" t="str">
            <v>D</v>
          </cell>
          <cell r="U100">
            <v>328.69439999999997</v>
          </cell>
          <cell r="V100">
            <v>393.6576</v>
          </cell>
          <cell r="W100">
            <v>0.92</v>
          </cell>
          <cell r="X100" t="str">
            <v>C</v>
          </cell>
          <cell r="Y100">
            <v>4.2747815639500919E-2</v>
          </cell>
          <cell r="AE100"/>
          <cell r="AF100">
            <v>430</v>
          </cell>
          <cell r="AG100">
            <v>730</v>
          </cell>
          <cell r="AH100">
            <v>1490</v>
          </cell>
        </row>
        <row r="101">
          <cell r="C101">
            <v>1220</v>
          </cell>
          <cell r="D101" t="str">
            <v>CR 48</v>
          </cell>
          <cell r="E101" t="str">
            <v>SUMTER COUNTY LINE</v>
          </cell>
          <cell r="F101" t="str">
            <v>CLEARWATER LAKE RD</v>
          </cell>
          <cell r="J101" t="str">
            <v>C2</v>
          </cell>
          <cell r="K101" t="str">
            <v>2L</v>
          </cell>
          <cell r="L101"/>
          <cell r="M101" t="str">
            <v>C</v>
          </cell>
          <cell r="N101">
            <v>7380</v>
          </cell>
          <cell r="O101">
            <v>430</v>
          </cell>
          <cell r="R101">
            <v>4677.0240000000003</v>
          </cell>
          <cell r="S101">
            <v>0.63</v>
          </cell>
          <cell r="T101" t="str">
            <v>C</v>
          </cell>
          <cell r="U101">
            <v>164.14079999999998</v>
          </cell>
          <cell r="V101">
            <v>264.9984</v>
          </cell>
          <cell r="W101">
            <v>0.62</v>
          </cell>
          <cell r="X101" t="str">
            <v>C</v>
          </cell>
          <cell r="Y101">
            <v>-5.4287503378968704E-2</v>
          </cell>
          <cell r="AE101"/>
          <cell r="AF101">
            <v>430</v>
          </cell>
          <cell r="AG101">
            <v>730</v>
          </cell>
          <cell r="AH101">
            <v>1490</v>
          </cell>
        </row>
        <row r="102">
          <cell r="C102">
            <v>270</v>
          </cell>
          <cell r="D102" t="str">
            <v>SR 33 / SR 48 / CR 33 / CR 48</v>
          </cell>
          <cell r="E102" t="str">
            <v>CR 48 /CR 470</v>
          </cell>
          <cell r="F102" t="str">
            <v>CR 48</v>
          </cell>
          <cell r="J102" t="str">
            <v>C3C</v>
          </cell>
          <cell r="K102" t="str">
            <v>2L</v>
          </cell>
          <cell r="L102"/>
          <cell r="M102" t="str">
            <v>D</v>
          </cell>
          <cell r="N102">
            <v>19530</v>
          </cell>
          <cell r="O102">
            <v>963</v>
          </cell>
          <cell r="R102">
            <v>9859.3248000000003</v>
          </cell>
          <cell r="S102">
            <v>0.5</v>
          </cell>
          <cell r="T102" t="str">
            <v>C</v>
          </cell>
          <cell r="U102">
            <v>302.57279999999997</v>
          </cell>
          <cell r="V102">
            <v>550.76160000000004</v>
          </cell>
          <cell r="W102">
            <v>0.56999999999999995</v>
          </cell>
          <cell r="X102" t="str">
            <v>C</v>
          </cell>
          <cell r="Y102">
            <v>9.7828858726851875E-2</v>
          </cell>
          <cell r="AE102"/>
          <cell r="AF102">
            <v>684</v>
          </cell>
          <cell r="AG102">
            <v>963</v>
          </cell>
          <cell r="AH102">
            <v>964</v>
          </cell>
        </row>
        <row r="103">
          <cell r="C103">
            <v>610</v>
          </cell>
          <cell r="D103" t="str">
            <v>CR 448</v>
          </cell>
          <cell r="E103" t="str">
            <v>LAKE INDUSTRIAL BLVD</v>
          </cell>
          <cell r="F103" t="str">
            <v>ORANGE COUNTY LINE</v>
          </cell>
          <cell r="J103" t="str">
            <v>C2</v>
          </cell>
          <cell r="K103" t="str">
            <v>2L</v>
          </cell>
          <cell r="L103"/>
          <cell r="M103" t="str">
            <v>C</v>
          </cell>
          <cell r="N103">
            <v>5904</v>
          </cell>
          <cell r="O103">
            <v>430</v>
          </cell>
          <cell r="R103">
            <v>9834.652799999998</v>
          </cell>
          <cell r="S103">
            <v>1.67</v>
          </cell>
          <cell r="T103" t="str">
            <v>D</v>
          </cell>
          <cell r="U103">
            <v>384.93119999999999</v>
          </cell>
          <cell r="V103">
            <v>529.40159999999992</v>
          </cell>
          <cell r="W103">
            <v>1.23</v>
          </cell>
          <cell r="X103" t="str">
            <v>D</v>
          </cell>
          <cell r="Y103">
            <v>9.7278865971881512E-2</v>
          </cell>
          <cell r="AE103"/>
          <cell r="AF103">
            <v>430</v>
          </cell>
          <cell r="AG103">
            <v>730</v>
          </cell>
          <cell r="AH103">
            <v>1490</v>
          </cell>
        </row>
        <row r="104">
          <cell r="C104">
            <v>1235</v>
          </cell>
          <cell r="D104" t="str">
            <v>CR 48</v>
          </cell>
          <cell r="E104" t="str">
            <v>HAYWOOD WORM FARM RD</v>
          </cell>
          <cell r="F104" t="str">
            <v>US 27</v>
          </cell>
          <cell r="J104" t="str">
            <v>C3R</v>
          </cell>
          <cell r="K104" t="str">
            <v>2L</v>
          </cell>
          <cell r="L104"/>
          <cell r="M104" t="str">
            <v>D</v>
          </cell>
          <cell r="N104">
            <v>21168</v>
          </cell>
          <cell r="O104">
            <v>1048.95</v>
          </cell>
          <cell r="R104">
            <v>10396.243200000001</v>
          </cell>
          <cell r="S104">
            <v>0.49</v>
          </cell>
          <cell r="T104" t="str">
            <v>C</v>
          </cell>
          <cell r="U104">
            <v>429.13920000000002</v>
          </cell>
          <cell r="V104">
            <v>464.73599999999999</v>
          </cell>
          <cell r="W104">
            <v>0.44</v>
          </cell>
          <cell r="X104" t="str">
            <v>C</v>
          </cell>
          <cell r="Y104">
            <v>0.10953369124406565</v>
          </cell>
          <cell r="AE104"/>
          <cell r="AF104">
            <v>916.65000000000009</v>
          </cell>
          <cell r="AG104">
            <v>1048.95</v>
          </cell>
          <cell r="AH104">
            <v>1050</v>
          </cell>
        </row>
        <row r="105">
          <cell r="C105">
            <v>1230</v>
          </cell>
          <cell r="D105" t="str">
            <v>CR 48</v>
          </cell>
          <cell r="E105" t="str">
            <v>CR 33</v>
          </cell>
          <cell r="F105" t="str">
            <v>HAYWOOD WORM FARM RD</v>
          </cell>
          <cell r="J105" t="str">
            <v>C3R</v>
          </cell>
          <cell r="K105" t="str">
            <v>2L</v>
          </cell>
          <cell r="L105"/>
          <cell r="M105" t="str">
            <v>D</v>
          </cell>
          <cell r="N105">
            <v>20160</v>
          </cell>
          <cell r="O105">
            <v>999</v>
          </cell>
          <cell r="R105">
            <v>8546.1983999999993</v>
          </cell>
          <cell r="S105">
            <v>0.42</v>
          </cell>
          <cell r="T105" t="str">
            <v>C</v>
          </cell>
          <cell r="U105">
            <v>362.88960000000003</v>
          </cell>
          <cell r="V105">
            <v>367.83359999999999</v>
          </cell>
          <cell r="W105">
            <v>0.37</v>
          </cell>
          <cell r="X105" t="str">
            <v>C</v>
          </cell>
          <cell r="Y105">
            <v>6.6890387636426407E-2</v>
          </cell>
          <cell r="AE105"/>
          <cell r="AF105">
            <v>873</v>
          </cell>
          <cell r="AG105">
            <v>999</v>
          </cell>
          <cell r="AH105">
            <v>1000</v>
          </cell>
        </row>
        <row r="106">
          <cell r="C106">
            <v>1240</v>
          </cell>
          <cell r="D106" t="str">
            <v>CR 48</v>
          </cell>
          <cell r="E106" t="str">
            <v>US 27</v>
          </cell>
          <cell r="F106" t="str">
            <v>LIME AVE</v>
          </cell>
          <cell r="J106" t="str">
            <v>C3R</v>
          </cell>
          <cell r="K106" t="str">
            <v>2L</v>
          </cell>
          <cell r="L106"/>
          <cell r="M106" t="str">
            <v>D</v>
          </cell>
          <cell r="N106">
            <v>21168</v>
          </cell>
          <cell r="O106">
            <v>1048.95</v>
          </cell>
          <cell r="R106">
            <v>10741.3344</v>
          </cell>
          <cell r="S106">
            <v>0.51</v>
          </cell>
          <cell r="T106" t="str">
            <v>C</v>
          </cell>
          <cell r="U106">
            <v>496.37759999999997</v>
          </cell>
          <cell r="V106">
            <v>401.45280000000002</v>
          </cell>
          <cell r="W106">
            <v>0.47</v>
          </cell>
          <cell r="X106" t="str">
            <v>C</v>
          </cell>
          <cell r="Y106">
            <v>0.11680372952068052</v>
          </cell>
          <cell r="AE106"/>
          <cell r="AF106">
            <v>916.65000000000009</v>
          </cell>
          <cell r="AG106">
            <v>1048.95</v>
          </cell>
          <cell r="AH106">
            <v>1050</v>
          </cell>
        </row>
        <row r="107">
          <cell r="C107">
            <v>2820</v>
          </cell>
          <cell r="D107" t="str">
            <v>SHIRLEY SHORES RD</v>
          </cell>
          <cell r="E107" t="str">
            <v>CR 448</v>
          </cell>
          <cell r="F107" t="str">
            <v>DEER ISLAND RD</v>
          </cell>
          <cell r="J107" t="str">
            <v>C2</v>
          </cell>
          <cell r="K107" t="str">
            <v>2L</v>
          </cell>
          <cell r="L107"/>
          <cell r="M107" t="str">
            <v>C</v>
          </cell>
          <cell r="N107">
            <v>5904</v>
          </cell>
          <cell r="O107">
            <v>430</v>
          </cell>
          <cell r="R107">
            <v>3035.8175999999999</v>
          </cell>
          <cell r="S107">
            <v>0.51</v>
          </cell>
          <cell r="T107" t="str">
            <v>C</v>
          </cell>
          <cell r="U107">
            <v>160.95359999999999</v>
          </cell>
          <cell r="V107">
            <v>128.95679999999999</v>
          </cell>
          <cell r="W107">
            <v>0.37</v>
          </cell>
          <cell r="X107" t="str">
            <v>C</v>
          </cell>
          <cell r="Y107">
            <v>-0.13259815211279924</v>
          </cell>
          <cell r="AE107"/>
          <cell r="AF107">
            <v>430</v>
          </cell>
          <cell r="AG107">
            <v>730</v>
          </cell>
          <cell r="AH107">
            <v>1490</v>
          </cell>
        </row>
        <row r="108">
          <cell r="C108">
            <v>1155</v>
          </cell>
          <cell r="D108" t="str">
            <v>CR 470</v>
          </cell>
          <cell r="E108" t="str">
            <v>FLORIDA TURNPIKE</v>
          </cell>
          <cell r="F108" t="str">
            <v>BAY AVE</v>
          </cell>
          <cell r="J108" t="str">
            <v>C2</v>
          </cell>
          <cell r="K108" t="str">
            <v>2L</v>
          </cell>
          <cell r="L108"/>
          <cell r="M108" t="str">
            <v>C</v>
          </cell>
          <cell r="N108">
            <v>8136</v>
          </cell>
          <cell r="O108">
            <v>452</v>
          </cell>
          <cell r="R108">
            <v>9400.5216</v>
          </cell>
          <cell r="S108">
            <v>1.1599999999999999</v>
          </cell>
          <cell r="T108" t="str">
            <v>D</v>
          </cell>
          <cell r="U108">
            <v>485.50079999999997</v>
          </cell>
          <cell r="V108">
            <v>301.584</v>
          </cell>
          <cell r="W108">
            <v>1.07</v>
          </cell>
          <cell r="X108" t="str">
            <v>D</v>
          </cell>
          <cell r="Y108">
            <v>8.7415698631235106E-2</v>
          </cell>
          <cell r="AE108"/>
          <cell r="AF108">
            <v>452</v>
          </cell>
          <cell r="AG108">
            <v>767</v>
          </cell>
          <cell r="AH108">
            <v>1565</v>
          </cell>
        </row>
        <row r="109">
          <cell r="C109">
            <v>1150</v>
          </cell>
          <cell r="D109" t="str">
            <v>CR 470</v>
          </cell>
          <cell r="E109" t="str">
            <v>SUMTER COUNTY LINE</v>
          </cell>
          <cell r="F109" t="str">
            <v>FLORIDA TURNPIKE</v>
          </cell>
          <cell r="J109" t="str">
            <v>C2</v>
          </cell>
          <cell r="K109" t="str">
            <v>2L</v>
          </cell>
          <cell r="L109"/>
          <cell r="M109" t="str">
            <v>C</v>
          </cell>
          <cell r="N109">
            <v>6199.2</v>
          </cell>
          <cell r="O109">
            <v>430</v>
          </cell>
          <cell r="R109">
            <v>9154.3104000000003</v>
          </cell>
          <cell r="S109">
            <v>1.48</v>
          </cell>
          <cell r="T109" t="str">
            <v>D</v>
          </cell>
          <cell r="U109">
            <v>595.25760000000002</v>
          </cell>
          <cell r="V109">
            <v>217.536</v>
          </cell>
          <cell r="W109">
            <v>1.38</v>
          </cell>
          <cell r="X109" t="str">
            <v>D</v>
          </cell>
          <cell r="Y109">
            <v>8.1658917239042506E-2</v>
          </cell>
          <cell r="AE109"/>
          <cell r="AF109">
            <v>430</v>
          </cell>
          <cell r="AG109">
            <v>730</v>
          </cell>
          <cell r="AH109">
            <v>1490</v>
          </cell>
        </row>
        <row r="110">
          <cell r="C110">
            <v>260</v>
          </cell>
          <cell r="D110" t="str">
            <v>SR 33 / CR 33</v>
          </cell>
          <cell r="E110" t="str">
            <v>US 27</v>
          </cell>
          <cell r="F110" t="str">
            <v>CR 48 /CR 470</v>
          </cell>
          <cell r="J110" t="str">
            <v>C3R</v>
          </cell>
          <cell r="K110" t="str">
            <v>2L</v>
          </cell>
          <cell r="L110"/>
          <cell r="M110" t="str">
            <v>D</v>
          </cell>
          <cell r="N110">
            <v>21168</v>
          </cell>
          <cell r="O110">
            <v>1048.95</v>
          </cell>
          <cell r="R110">
            <v>10301.318399999998</v>
          </cell>
          <cell r="S110">
            <v>0.49</v>
          </cell>
          <cell r="T110" t="str">
            <v>C</v>
          </cell>
          <cell r="U110">
            <v>391.56479999999999</v>
          </cell>
          <cell r="V110">
            <v>441.00479999999999</v>
          </cell>
          <cell r="W110">
            <v>0.42</v>
          </cell>
          <cell r="X110" t="str">
            <v>C</v>
          </cell>
          <cell r="Y110">
            <v>0.10750009029231</v>
          </cell>
          <cell r="AE110"/>
          <cell r="AF110">
            <v>916.65000000000009</v>
          </cell>
          <cell r="AG110">
            <v>1048.95</v>
          </cell>
          <cell r="AH110">
            <v>1050</v>
          </cell>
        </row>
        <row r="111">
          <cell r="C111">
            <v>590</v>
          </cell>
          <cell r="D111" t="str">
            <v>CR 448</v>
          </cell>
          <cell r="E111" t="str">
            <v>SR 19</v>
          </cell>
          <cell r="F111" t="str">
            <v>CR 561</v>
          </cell>
          <cell r="J111" t="str">
            <v>C3C</v>
          </cell>
          <cell r="K111" t="str">
            <v>2L</v>
          </cell>
          <cell r="L111"/>
          <cell r="M111" t="str">
            <v>D</v>
          </cell>
          <cell r="N111">
            <v>20506.5</v>
          </cell>
          <cell r="O111">
            <v>1011.1500000000001</v>
          </cell>
          <cell r="R111">
            <v>5763.3023999999996</v>
          </cell>
          <cell r="S111">
            <v>0.28000000000000003</v>
          </cell>
          <cell r="T111" t="str">
            <v>C</v>
          </cell>
          <cell r="U111">
            <v>278.27519999999998</v>
          </cell>
          <cell r="V111">
            <v>231.73439999999999</v>
          </cell>
          <cell r="W111">
            <v>0.28000000000000003</v>
          </cell>
          <cell r="X111" t="str">
            <v>C</v>
          </cell>
          <cell r="Y111">
            <v>-1.3948746205004414E-2</v>
          </cell>
          <cell r="AE111"/>
          <cell r="AF111">
            <v>718.2</v>
          </cell>
          <cell r="AG111">
            <v>1011.1500000000001</v>
          </cell>
          <cell r="AH111">
            <v>1012.2</v>
          </cell>
        </row>
        <row r="112">
          <cell r="C112">
            <v>600</v>
          </cell>
          <cell r="D112" t="str">
            <v>CR 448</v>
          </cell>
          <cell r="E112" t="str">
            <v>CR 561</v>
          </cell>
          <cell r="F112" t="str">
            <v>LAKE INDUSTRIAL BLVD</v>
          </cell>
          <cell r="J112" t="str">
            <v>C3C</v>
          </cell>
          <cell r="K112" t="str">
            <v>2L</v>
          </cell>
          <cell r="L112"/>
          <cell r="M112" t="str">
            <v>D</v>
          </cell>
          <cell r="N112">
            <v>20506.5</v>
          </cell>
          <cell r="O112">
            <v>1011.1500000000001</v>
          </cell>
          <cell r="R112">
            <v>12731.366399999999</v>
          </cell>
          <cell r="S112">
            <v>0.62</v>
          </cell>
          <cell r="T112" t="str">
            <v>C</v>
          </cell>
          <cell r="U112">
            <v>467.46239999999995</v>
          </cell>
          <cell r="V112">
            <v>620.17920000000004</v>
          </cell>
          <cell r="W112">
            <v>0.61</v>
          </cell>
          <cell r="X112" t="str">
            <v>C</v>
          </cell>
          <cell r="Y112">
            <v>0.15542087994543197</v>
          </cell>
          <cell r="AE112"/>
          <cell r="AF112">
            <v>718.2</v>
          </cell>
          <cell r="AG112">
            <v>1011.1500000000001</v>
          </cell>
          <cell r="AH112">
            <v>1012.2</v>
          </cell>
        </row>
        <row r="113">
          <cell r="C113">
            <v>2390</v>
          </cell>
          <cell r="D113" t="str">
            <v>LANE PARK CUTOFF</v>
          </cell>
          <cell r="E113" t="str">
            <v>SR 19</v>
          </cell>
          <cell r="F113" t="str">
            <v>CR 561</v>
          </cell>
          <cell r="J113" t="str">
            <v>C3C</v>
          </cell>
          <cell r="K113" t="str">
            <v>2L</v>
          </cell>
          <cell r="L113"/>
          <cell r="M113" t="str">
            <v>D</v>
          </cell>
          <cell r="N113">
            <v>19530</v>
          </cell>
          <cell r="O113">
            <v>963</v>
          </cell>
          <cell r="R113">
            <v>1980.5183999999999</v>
          </cell>
          <cell r="S113">
            <v>0.1</v>
          </cell>
          <cell r="T113" t="str">
            <v>C</v>
          </cell>
          <cell r="U113">
            <v>100.45439999999999</v>
          </cell>
          <cell r="V113">
            <v>81.100799999999992</v>
          </cell>
          <cell r="W113">
            <v>0.1</v>
          </cell>
          <cell r="X113" t="str">
            <v>C</v>
          </cell>
          <cell r="Y113">
            <v>-0.20361882701399558</v>
          </cell>
          <cell r="AE113"/>
          <cell r="AF113">
            <v>684</v>
          </cell>
          <cell r="AG113">
            <v>963</v>
          </cell>
          <cell r="AH113">
            <v>964</v>
          </cell>
        </row>
        <row r="114">
          <cell r="C114" t="e">
            <v>#N/A</v>
          </cell>
          <cell r="D114" t="str">
            <v>OBRIEN RD</v>
          </cell>
          <cell r="E114" t="str">
            <v>1.24 Mi N OF S.R. 19</v>
          </cell>
          <cell r="F114" t="e">
            <v>#N/A</v>
          </cell>
          <cell r="J114" t="str">
            <v>C2T</v>
          </cell>
          <cell r="K114" t="str">
            <v>2L</v>
          </cell>
          <cell r="L114"/>
          <cell r="M114" t="str">
            <v>C</v>
          </cell>
          <cell r="N114">
            <v>9936</v>
          </cell>
          <cell r="O114">
            <v>518.4</v>
          </cell>
          <cell r="R114">
            <v>6302.3615999999993</v>
          </cell>
          <cell r="S114">
            <v>0.63</v>
          </cell>
          <cell r="T114" t="str">
            <v>C</v>
          </cell>
          <cell r="U114">
            <v>285.87839999999994</v>
          </cell>
          <cell r="V114">
            <v>232.79999999999998</v>
          </cell>
          <cell r="W114">
            <v>0.55000000000000004</v>
          </cell>
          <cell r="X114" t="str">
            <v>C</v>
          </cell>
          <cell r="Y114">
            <v>3.8431772549496479E-3</v>
          </cell>
          <cell r="AE114"/>
          <cell r="AF114">
            <v>518.4</v>
          </cell>
          <cell r="AG114">
            <v>676.80000000000007</v>
          </cell>
          <cell r="AH114">
            <v>677.6</v>
          </cell>
        </row>
        <row r="115">
          <cell r="C115" t="e">
            <v>#N/A</v>
          </cell>
          <cell r="D115" t="str">
            <v>CHERRY LAKE RD (C.R. 478)</v>
          </cell>
          <cell r="E115" t="str">
            <v>0.25 Mi E OF CORALWOOD LN</v>
          </cell>
          <cell r="F115" t="e">
            <v>#N/A</v>
          </cell>
          <cell r="J115" t="str">
            <v>C2T</v>
          </cell>
          <cell r="K115" t="str">
            <v>2L</v>
          </cell>
          <cell r="L115"/>
          <cell r="M115" t="str">
            <v>C</v>
          </cell>
          <cell r="N115">
            <v>9936</v>
          </cell>
          <cell r="O115">
            <v>518.4</v>
          </cell>
          <cell r="R115">
            <v>1994.6303999999996</v>
          </cell>
          <cell r="S115">
            <v>0.2</v>
          </cell>
          <cell r="T115" t="str">
            <v>C</v>
          </cell>
          <cell r="U115">
            <v>82.876799999999989</v>
          </cell>
          <cell r="V115">
            <v>84.739199999999997</v>
          </cell>
          <cell r="W115">
            <v>0.16</v>
          </cell>
          <cell r="X115" t="str">
            <v>C</v>
          </cell>
          <cell r="Y115">
            <v>-0.20248713990289735</v>
          </cell>
          <cell r="AE115"/>
          <cell r="AF115">
            <v>518.4</v>
          </cell>
          <cell r="AG115">
            <v>676.80000000000007</v>
          </cell>
          <cell r="AH115">
            <v>677.6</v>
          </cell>
        </row>
        <row r="116">
          <cell r="C116" t="e">
            <v>#N/A</v>
          </cell>
          <cell r="D116" t="str">
            <v>S BUCKHILL RD</v>
          </cell>
          <cell r="E116" t="str">
            <v>0.24 Mi S OF C.R. 455</v>
          </cell>
          <cell r="F116" t="e">
            <v>#N/A</v>
          </cell>
          <cell r="J116" t="str">
            <v>C2T</v>
          </cell>
          <cell r="K116" t="str">
            <v>2L</v>
          </cell>
          <cell r="L116"/>
          <cell r="M116" t="str">
            <v>C</v>
          </cell>
          <cell r="N116">
            <v>9936</v>
          </cell>
          <cell r="O116">
            <v>518.4</v>
          </cell>
          <cell r="R116">
            <v>1264.6751999999999</v>
          </cell>
          <cell r="S116">
            <v>0.13</v>
          </cell>
          <cell r="T116" t="str">
            <v>C</v>
          </cell>
          <cell r="U116">
            <v>62.294399999999996</v>
          </cell>
          <cell r="V116">
            <v>82.070399999999992</v>
          </cell>
          <cell r="W116">
            <v>0.16</v>
          </cell>
          <cell r="X116" t="str">
            <v>C</v>
          </cell>
          <cell r="Y116">
            <v>-0.27195033130260082</v>
          </cell>
          <cell r="AE116"/>
          <cell r="AF116">
            <v>518.4</v>
          </cell>
          <cell r="AG116">
            <v>676.80000000000007</v>
          </cell>
          <cell r="AH116">
            <v>677.6</v>
          </cell>
        </row>
        <row r="117">
          <cell r="C117" t="e">
            <v>#N/A</v>
          </cell>
          <cell r="D117" t="str">
            <v>S BUCKHILL RD</v>
          </cell>
          <cell r="E117" t="str">
            <v>0.18 Mi N OF TURNPIKE RD</v>
          </cell>
          <cell r="F117" t="e">
            <v>#N/A</v>
          </cell>
          <cell r="J117" t="str">
            <v>C2T</v>
          </cell>
          <cell r="K117" t="str">
            <v>2L</v>
          </cell>
          <cell r="L117"/>
          <cell r="M117" t="str">
            <v>C</v>
          </cell>
          <cell r="N117">
            <v>9936</v>
          </cell>
          <cell r="O117">
            <v>518.4</v>
          </cell>
          <cell r="R117">
            <v>2185.248</v>
          </cell>
          <cell r="S117">
            <v>0.22</v>
          </cell>
          <cell r="T117" t="str">
            <v>C</v>
          </cell>
          <cell r="U117">
            <v>64.272000000000006</v>
          </cell>
          <cell r="V117">
            <v>137.44319999999999</v>
          </cell>
          <cell r="W117">
            <v>0.27</v>
          </cell>
          <cell r="X117" t="str">
            <v>C</v>
          </cell>
          <cell r="Y117">
            <v>-0.1877955690824149</v>
          </cell>
          <cell r="AE117"/>
          <cell r="AF117">
            <v>518.4</v>
          </cell>
          <cell r="AG117">
            <v>676.80000000000007</v>
          </cell>
          <cell r="AH117">
            <v>677.6</v>
          </cell>
        </row>
        <row r="118">
          <cell r="C118" t="e">
            <v>#N/A</v>
          </cell>
          <cell r="D118" t="str">
            <v>LANE PARK RD</v>
          </cell>
          <cell r="E118" t="str">
            <v>0.08 Mi E OF CROSBY RD</v>
          </cell>
          <cell r="F118" t="e">
            <v>#N/A</v>
          </cell>
          <cell r="J118" t="str">
            <v>C2T</v>
          </cell>
          <cell r="K118" t="str">
            <v>2L</v>
          </cell>
          <cell r="L118"/>
          <cell r="M118" t="str">
            <v>C</v>
          </cell>
          <cell r="N118">
            <v>9936</v>
          </cell>
          <cell r="O118">
            <v>518.4</v>
          </cell>
          <cell r="R118">
            <v>1258.9055999999998</v>
          </cell>
          <cell r="S118">
            <v>0.13</v>
          </cell>
          <cell r="T118" t="str">
            <v>C</v>
          </cell>
          <cell r="U118">
            <v>63.590399999999995</v>
          </cell>
          <cell r="V118">
            <v>59.903999999999996</v>
          </cell>
          <cell r="W118">
            <v>0.12</v>
          </cell>
          <cell r="X118" t="str">
            <v>C</v>
          </cell>
          <cell r="Y118">
            <v>-0.27261583684789881</v>
          </cell>
          <cell r="AE118"/>
          <cell r="AF118">
            <v>518.4</v>
          </cell>
          <cell r="AG118">
            <v>676.80000000000007</v>
          </cell>
          <cell r="AH118">
            <v>677.6</v>
          </cell>
        </row>
        <row r="119">
          <cell r="C119" t="e">
            <v>#N/A</v>
          </cell>
          <cell r="D119" t="str">
            <v>NUMBER TWO RD</v>
          </cell>
          <cell r="E119" t="str">
            <v>0.18 Mi S OF C.R. 48</v>
          </cell>
          <cell r="F119" t="e">
            <v>#N/A</v>
          </cell>
          <cell r="J119" t="str">
            <v>C2T</v>
          </cell>
          <cell r="K119" t="str">
            <v>2L</v>
          </cell>
          <cell r="L119"/>
          <cell r="M119" t="str">
            <v>C</v>
          </cell>
          <cell r="N119">
            <v>9936</v>
          </cell>
          <cell r="O119">
            <v>518.4</v>
          </cell>
          <cell r="R119">
            <v>1730.1695999999997</v>
          </cell>
          <cell r="S119">
            <v>0.17</v>
          </cell>
          <cell r="T119" t="str">
            <v>C</v>
          </cell>
          <cell r="U119">
            <v>86.601600000000005</v>
          </cell>
          <cell r="V119">
            <v>79.151999999999987</v>
          </cell>
          <cell r="W119">
            <v>0.17</v>
          </cell>
          <cell r="X119" t="str">
            <v>C</v>
          </cell>
          <cell r="Y119">
            <v>-0.2248550115584278</v>
          </cell>
          <cell r="AE119"/>
          <cell r="AF119">
            <v>518.4</v>
          </cell>
          <cell r="AG119">
            <v>676.80000000000007</v>
          </cell>
          <cell r="AH119">
            <v>677.6</v>
          </cell>
        </row>
        <row r="120">
          <cell r="C120" t="e">
            <v>#N/A</v>
          </cell>
          <cell r="D120" t="str">
            <v>NUMBER TWO RD</v>
          </cell>
          <cell r="E120" t="str">
            <v>0.5 Mi W OF S.R. 19</v>
          </cell>
          <cell r="F120" t="e">
            <v>#N/A</v>
          </cell>
          <cell r="J120" t="str">
            <v>C2T</v>
          </cell>
          <cell r="K120" t="str">
            <v>2L</v>
          </cell>
          <cell r="L120"/>
          <cell r="M120" t="str">
            <v>C</v>
          </cell>
          <cell r="N120">
            <v>9936</v>
          </cell>
          <cell r="O120">
            <v>518.4</v>
          </cell>
          <cell r="R120">
            <v>5861.9039999999995</v>
          </cell>
          <cell r="S120">
            <v>0.59</v>
          </cell>
          <cell r="T120" t="str">
            <v>C</v>
          </cell>
          <cell r="U120">
            <v>275.63519999999994</v>
          </cell>
          <cell r="V120">
            <v>273.77280000000002</v>
          </cell>
          <cell r="W120">
            <v>0.53</v>
          </cell>
          <cell r="X120" t="str">
            <v>C</v>
          </cell>
          <cell r="Y120">
            <v>-1.0597625097651164E-2</v>
          </cell>
          <cell r="AE120"/>
          <cell r="AF120">
            <v>518.4</v>
          </cell>
          <cell r="AG120">
            <v>676.80000000000007</v>
          </cell>
          <cell r="AH120">
            <v>677.6</v>
          </cell>
        </row>
        <row r="121">
          <cell r="C121" t="e">
            <v>#N/A</v>
          </cell>
          <cell r="D121" t="str">
            <v>TURKEY LAKE RD</v>
          </cell>
          <cell r="E121" t="str">
            <v>0.5 Mi S OF NUMBER TWO RD</v>
          </cell>
          <cell r="F121" t="e">
            <v>#N/A</v>
          </cell>
          <cell r="J121" t="str">
            <v>C2T</v>
          </cell>
          <cell r="K121" t="str">
            <v>2L</v>
          </cell>
          <cell r="L121"/>
          <cell r="M121" t="str">
            <v>C</v>
          </cell>
          <cell r="N121">
            <v>9936</v>
          </cell>
          <cell r="O121">
            <v>518.4</v>
          </cell>
          <cell r="R121">
            <v>3071.0976000000001</v>
          </cell>
          <cell r="S121">
            <v>0.31</v>
          </cell>
          <cell r="T121" t="str">
            <v>C</v>
          </cell>
          <cell r="U121">
            <v>141.54239999999999</v>
          </cell>
          <cell r="V121">
            <v>130.36799999999999</v>
          </cell>
          <cell r="W121">
            <v>0.27</v>
          </cell>
          <cell r="X121" t="str">
            <v>C</v>
          </cell>
          <cell r="Y121">
            <v>-0.13059139993067426</v>
          </cell>
          <cell r="AE121"/>
          <cell r="AF121">
            <v>518.4</v>
          </cell>
          <cell r="AG121">
            <v>676.80000000000007</v>
          </cell>
          <cell r="AH121">
            <v>677.6</v>
          </cell>
        </row>
        <row r="122">
          <cell r="C122" t="e">
            <v>#N/A</v>
          </cell>
          <cell r="D122" t="str">
            <v>LAKE EMMA RD</v>
          </cell>
          <cell r="E122" t="str">
            <v>0.18 Mi S OF ORANGE AVE</v>
          </cell>
          <cell r="F122" t="e">
            <v>#N/A</v>
          </cell>
          <cell r="J122" t="str">
            <v>C2T</v>
          </cell>
          <cell r="K122" t="str">
            <v>2L</v>
          </cell>
          <cell r="L122"/>
          <cell r="M122" t="str">
            <v>C</v>
          </cell>
          <cell r="N122">
            <v>9936</v>
          </cell>
          <cell r="O122">
            <v>518.4</v>
          </cell>
          <cell r="R122">
            <v>2096.2559999999999</v>
          </cell>
          <cell r="S122">
            <v>0.21</v>
          </cell>
          <cell r="T122" t="str">
            <v>C</v>
          </cell>
          <cell r="U122">
            <v>60.316799999999994</v>
          </cell>
          <cell r="V122">
            <v>138.43200000000002</v>
          </cell>
          <cell r="W122">
            <v>0.27</v>
          </cell>
          <cell r="X122" t="str">
            <v>C</v>
          </cell>
          <cell r="Y122">
            <v>-0.19452127885208004</v>
          </cell>
          <cell r="AE122"/>
          <cell r="AF122">
            <v>518.4</v>
          </cell>
          <cell r="AG122">
            <v>676.80000000000007</v>
          </cell>
          <cell r="AH122">
            <v>677.6</v>
          </cell>
        </row>
        <row r="123">
          <cell r="C123" t="e">
            <v>#N/A</v>
          </cell>
          <cell r="D123" t="str">
            <v>C.R. 48</v>
          </cell>
          <cell r="E123" t="str">
            <v>0.13 Mi W OF BLOOMFIELD AVE</v>
          </cell>
          <cell r="F123" t="e">
            <v>#N/A</v>
          </cell>
          <cell r="J123" t="str">
            <v>C2T</v>
          </cell>
          <cell r="K123" t="str">
            <v>2L</v>
          </cell>
          <cell r="L123"/>
          <cell r="M123" t="str">
            <v>C</v>
          </cell>
          <cell r="N123">
            <v>13041</v>
          </cell>
          <cell r="O123">
            <v>680</v>
          </cell>
          <cell r="R123">
            <v>8499.7248</v>
          </cell>
          <cell r="S123">
            <v>0.65</v>
          </cell>
          <cell r="T123" t="str">
            <v>C</v>
          </cell>
          <cell r="U123">
            <v>438.03839999999997</v>
          </cell>
          <cell r="V123">
            <v>327.2928</v>
          </cell>
          <cell r="W123">
            <v>0.64</v>
          </cell>
          <cell r="X123" t="str">
            <v>C</v>
          </cell>
          <cell r="Y123">
            <v>6.5727521111377696E-2</v>
          </cell>
          <cell r="AE123"/>
          <cell r="AF123">
            <v>680</v>
          </cell>
          <cell r="AG123">
            <v>888</v>
          </cell>
          <cell r="AH123">
            <v>889</v>
          </cell>
        </row>
        <row r="124">
          <cell r="C124" t="e">
            <v>#N/A</v>
          </cell>
          <cell r="D124" t="str">
            <v>FOSTGATE RD</v>
          </cell>
          <cell r="E124" t="str">
            <v>0.13 Mi N OF RIDGEWOOD AVE</v>
          </cell>
          <cell r="F124" t="e">
            <v>#N/A</v>
          </cell>
          <cell r="J124" t="str">
            <v>C3R</v>
          </cell>
          <cell r="K124" t="str">
            <v>2L</v>
          </cell>
          <cell r="L124"/>
          <cell r="M124" t="str">
            <v>D</v>
          </cell>
          <cell r="N124">
            <v>16128</v>
          </cell>
          <cell r="O124">
            <v>799.2</v>
          </cell>
          <cell r="R124">
            <v>1990.9056</v>
          </cell>
          <cell r="S124">
            <v>0.12</v>
          </cell>
          <cell r="T124" t="str">
            <v>C</v>
          </cell>
          <cell r="U124">
            <v>77.289599999999993</v>
          </cell>
          <cell r="V124">
            <v>93.12</v>
          </cell>
          <cell r="W124">
            <v>0.12</v>
          </cell>
          <cell r="X124" t="str">
            <v>C</v>
          </cell>
          <cell r="Y124">
            <v>-0.20278521991895437</v>
          </cell>
          <cell r="AE124"/>
          <cell r="AF124">
            <v>698.40000000000009</v>
          </cell>
          <cell r="AG124">
            <v>799.2</v>
          </cell>
          <cell r="AH124">
            <v>800</v>
          </cell>
        </row>
        <row r="125">
          <cell r="C125" t="e">
            <v>#N/A</v>
          </cell>
          <cell r="D125" t="str">
            <v>C.R. 455</v>
          </cell>
          <cell r="E125" t="str">
            <v>0.25 Mi S OF RIDGEWOOD AVE</v>
          </cell>
          <cell r="F125" t="e">
            <v>#N/A</v>
          </cell>
          <cell r="J125" t="str">
            <v>C3R</v>
          </cell>
          <cell r="K125" t="str">
            <v>2L</v>
          </cell>
          <cell r="L125"/>
          <cell r="M125" t="str">
            <v>D</v>
          </cell>
          <cell r="N125">
            <v>20160</v>
          </cell>
          <cell r="O125">
            <v>999</v>
          </cell>
          <cell r="R125">
            <v>5722.1855999999998</v>
          </cell>
          <cell r="S125">
            <v>0.28000000000000003</v>
          </cell>
          <cell r="T125" t="str">
            <v>C</v>
          </cell>
          <cell r="U125">
            <v>336.19200000000001</v>
          </cell>
          <cell r="V125">
            <v>329.2704</v>
          </cell>
          <cell r="W125">
            <v>0.34</v>
          </cell>
          <cell r="X125" t="str">
            <v>C</v>
          </cell>
          <cell r="Y125">
            <v>-1.5359724332864699E-2</v>
          </cell>
          <cell r="AE125"/>
          <cell r="AF125">
            <v>873</v>
          </cell>
          <cell r="AG125">
            <v>999</v>
          </cell>
          <cell r="AH125">
            <v>1000</v>
          </cell>
        </row>
        <row r="126">
          <cell r="C126">
            <v>1400</v>
          </cell>
          <cell r="D126" t="str">
            <v>CR 561</v>
          </cell>
          <cell r="E126" t="str">
            <v>SR 19</v>
          </cell>
          <cell r="F126" t="str">
            <v>CR 448</v>
          </cell>
          <cell r="J126" t="str">
            <v>C3C</v>
          </cell>
          <cell r="K126" t="str">
            <v>2L</v>
          </cell>
          <cell r="L126"/>
          <cell r="M126" t="str">
            <v>D</v>
          </cell>
          <cell r="N126">
            <v>20506.5</v>
          </cell>
          <cell r="O126">
            <v>1011.1500000000001</v>
          </cell>
          <cell r="R126">
            <v>15833.567999999999</v>
          </cell>
          <cell r="S126">
            <v>0.77</v>
          </cell>
          <cell r="T126" t="str">
            <v>D</v>
          </cell>
          <cell r="U126">
            <v>822.22079999999994</v>
          </cell>
          <cell r="V126">
            <v>552.67199999999991</v>
          </cell>
          <cell r="W126">
            <v>0.81</v>
          </cell>
          <cell r="X126" t="str">
            <v>D</v>
          </cell>
          <cell r="Y126">
            <v>0.20692689857379598</v>
          </cell>
          <cell r="AE126"/>
          <cell r="AF126">
            <v>718.2</v>
          </cell>
          <cell r="AG126">
            <v>1011.1500000000001</v>
          </cell>
          <cell r="AH126">
            <v>1012.2</v>
          </cell>
        </row>
        <row r="127">
          <cell r="C127">
            <v>4180</v>
          </cell>
          <cell r="D127" t="str">
            <v>WOODLEA RD</v>
          </cell>
          <cell r="E127" t="str">
            <v>LANE PARK RD</v>
          </cell>
          <cell r="F127" t="str">
            <v>SR 19</v>
          </cell>
          <cell r="J127" t="str">
            <v>C3C</v>
          </cell>
          <cell r="K127" t="str">
            <v>3L</v>
          </cell>
          <cell r="L127"/>
          <cell r="M127" t="str">
            <v>D</v>
          </cell>
          <cell r="N127">
            <v>26682.075000000001</v>
          </cell>
          <cell r="O127">
            <v>1318.0387500000002</v>
          </cell>
          <cell r="R127">
            <v>3570.0672</v>
          </cell>
          <cell r="S127">
            <v>0.13</v>
          </cell>
          <cell r="T127" t="str">
            <v>C</v>
          </cell>
          <cell r="U127">
            <v>159.01439999999999</v>
          </cell>
          <cell r="V127">
            <v>137.6832</v>
          </cell>
          <cell r="W127">
            <v>0.12</v>
          </cell>
          <cell r="X127" t="str">
            <v>C</v>
          </cell>
          <cell r="Y127">
            <v>-0.10401552137005599</v>
          </cell>
          <cell r="AE127"/>
          <cell r="AF127">
            <v>1041.3899999999999</v>
          </cell>
          <cell r="AG127">
            <v>1318.0387500000002</v>
          </cell>
          <cell r="AH127">
            <v>1319.0625</v>
          </cell>
        </row>
        <row r="128">
          <cell r="C128">
            <v>250</v>
          </cell>
          <cell r="D128" t="str">
            <v>CR 25A</v>
          </cell>
          <cell r="E128" t="str">
            <v>US 27 (NORTH)</v>
          </cell>
          <cell r="F128" t="str">
            <v>US 27 (SOUTH)</v>
          </cell>
          <cell r="J128" t="str">
            <v>C2T</v>
          </cell>
          <cell r="K128" t="str">
            <v>2L</v>
          </cell>
          <cell r="L128"/>
          <cell r="M128" t="str">
            <v>C</v>
          </cell>
          <cell r="N128">
            <v>13041</v>
          </cell>
          <cell r="O128">
            <v>680</v>
          </cell>
          <cell r="R128">
            <v>520.54079999999999</v>
          </cell>
          <cell r="S128">
            <v>0.04</v>
          </cell>
          <cell r="T128" t="str">
            <v>C</v>
          </cell>
          <cell r="U128">
            <v>21.417599999999997</v>
          </cell>
          <cell r="V128">
            <v>28.867199999999997</v>
          </cell>
          <cell r="W128">
            <v>0.04</v>
          </cell>
          <cell r="X128" t="str">
            <v>C</v>
          </cell>
          <cell r="Y128">
            <v>-0.39038427205637038</v>
          </cell>
          <cell r="AE128"/>
          <cell r="AF128">
            <v>680</v>
          </cell>
          <cell r="AG128">
            <v>888</v>
          </cell>
          <cell r="AH128">
            <v>889</v>
          </cell>
        </row>
        <row r="129">
          <cell r="C129">
            <v>920</v>
          </cell>
          <cell r="D129" t="str">
            <v>CR 452 (LAKESHORE DR)</v>
          </cell>
          <cell r="E129" t="str">
            <v>LAKE AVE</v>
          </cell>
          <cell r="F129" t="str">
            <v>BAY RD</v>
          </cell>
          <cell r="J129" t="str">
            <v>C2T</v>
          </cell>
          <cell r="K129" t="str">
            <v>2L</v>
          </cell>
          <cell r="L129"/>
          <cell r="M129" t="str">
            <v>D</v>
          </cell>
          <cell r="N129">
            <v>12960</v>
          </cell>
          <cell r="O129">
            <v>676.80000000000007</v>
          </cell>
          <cell r="R129">
            <v>1371.0144</v>
          </cell>
          <cell r="S129">
            <v>0.11</v>
          </cell>
          <cell r="T129" t="str">
            <v>C</v>
          </cell>
          <cell r="U129">
            <v>67.872</v>
          </cell>
          <cell r="V129">
            <v>70.780799999999999</v>
          </cell>
          <cell r="W129">
            <v>0.1</v>
          </cell>
          <cell r="X129" t="str">
            <v>C</v>
          </cell>
          <cell r="Y129">
            <v>-0.26009900493118088</v>
          </cell>
          <cell r="AE129"/>
          <cell r="AF129">
            <v>518.4</v>
          </cell>
          <cell r="AG129">
            <v>676.80000000000007</v>
          </cell>
          <cell r="AH129">
            <v>677.6</v>
          </cell>
        </row>
        <row r="130">
          <cell r="C130">
            <v>1740</v>
          </cell>
          <cell r="D130" t="str">
            <v>DEAD RIVER RD</v>
          </cell>
          <cell r="E130" t="str">
            <v>WEST TERMINI</v>
          </cell>
          <cell r="F130" t="str">
            <v>SR 19</v>
          </cell>
          <cell r="J130" t="str">
            <v>C3R</v>
          </cell>
          <cell r="K130" t="str">
            <v>2L</v>
          </cell>
          <cell r="L130"/>
          <cell r="M130" t="str">
            <v>D</v>
          </cell>
          <cell r="N130">
            <v>20160</v>
          </cell>
          <cell r="O130">
            <v>999</v>
          </cell>
          <cell r="R130">
            <v>7059.6575999999995</v>
          </cell>
          <cell r="S130">
            <v>0.35</v>
          </cell>
          <cell r="T130" t="str">
            <v>C</v>
          </cell>
          <cell r="U130">
            <v>261.79199999999997</v>
          </cell>
          <cell r="V130">
            <v>316.08959999999996</v>
          </cell>
          <cell r="W130">
            <v>0.32</v>
          </cell>
          <cell r="X130" t="str">
            <v>C</v>
          </cell>
          <cell r="Y130">
            <v>2.688529713931076E-2</v>
          </cell>
          <cell r="AE130"/>
          <cell r="AF130">
            <v>873</v>
          </cell>
          <cell r="AG130">
            <v>999</v>
          </cell>
          <cell r="AH130">
            <v>1000</v>
          </cell>
        </row>
        <row r="131">
          <cell r="C131">
            <v>910</v>
          </cell>
          <cell r="D131" t="str">
            <v>CR 452 (LAKE DORA DR)</v>
          </cell>
          <cell r="E131" t="str">
            <v>DORA AVE</v>
          </cell>
          <cell r="F131" t="str">
            <v>LAKE AVE</v>
          </cell>
          <cell r="J131" t="str">
            <v>C2T</v>
          </cell>
          <cell r="K131" t="str">
            <v>2L</v>
          </cell>
          <cell r="L131"/>
          <cell r="M131" t="str">
            <v>D</v>
          </cell>
          <cell r="N131">
            <v>12960</v>
          </cell>
          <cell r="O131">
            <v>676.80000000000007</v>
          </cell>
          <cell r="R131">
            <v>1347.7439999999999</v>
          </cell>
          <cell r="S131">
            <v>0.1</v>
          </cell>
          <cell r="T131" t="str">
            <v>C</v>
          </cell>
          <cell r="U131">
            <v>46.540799999999997</v>
          </cell>
          <cell r="V131">
            <v>93.081599999999995</v>
          </cell>
          <cell r="W131">
            <v>0.14000000000000001</v>
          </cell>
          <cell r="X131" t="str">
            <v>C</v>
          </cell>
          <cell r="Y131">
            <v>-0.26262791969664667</v>
          </cell>
          <cell r="AE131"/>
          <cell r="AF131">
            <v>518.4</v>
          </cell>
          <cell r="AG131">
            <v>676.80000000000007</v>
          </cell>
          <cell r="AH131">
            <v>677.6</v>
          </cell>
        </row>
        <row r="132">
          <cell r="C132">
            <v>90</v>
          </cell>
          <cell r="D132" t="str">
            <v>BAY RD</v>
          </cell>
          <cell r="E132" t="str">
            <v>OLD US 441/ CR 500A</v>
          </cell>
          <cell r="F132" t="str">
            <v>CR 452/ LAKESHORE DR</v>
          </cell>
          <cell r="J132" t="str">
            <v>C3R</v>
          </cell>
          <cell r="K132" t="str">
            <v>2L</v>
          </cell>
          <cell r="L132"/>
          <cell r="M132" t="str">
            <v>D</v>
          </cell>
          <cell r="N132">
            <v>16128</v>
          </cell>
          <cell r="O132">
            <v>799.2</v>
          </cell>
          <cell r="R132">
            <v>1592.3519999999999</v>
          </cell>
          <cell r="S132">
            <v>0.1</v>
          </cell>
          <cell r="T132" t="str">
            <v>C</v>
          </cell>
          <cell r="U132">
            <v>78.220799999999997</v>
          </cell>
          <cell r="V132">
            <v>67.046400000000006</v>
          </cell>
          <cell r="W132">
            <v>0.1</v>
          </cell>
          <cell r="X132" t="str">
            <v>C</v>
          </cell>
          <cell r="Y132">
            <v>-0.23761731588928736</v>
          </cell>
          <cell r="AE132"/>
          <cell r="AF132">
            <v>698.40000000000009</v>
          </cell>
          <cell r="AG132">
            <v>799.2</v>
          </cell>
          <cell r="AH132">
            <v>800</v>
          </cell>
        </row>
        <row r="133">
          <cell r="C133">
            <v>140</v>
          </cell>
          <cell r="D133" t="str">
            <v>CR 19A (DORA AVE)</v>
          </cell>
          <cell r="E133" t="str">
            <v>LAKE DORA DR</v>
          </cell>
          <cell r="F133" t="str">
            <v>CR 500A/ OLD 441</v>
          </cell>
          <cell r="J133" t="str">
            <v>C2T</v>
          </cell>
          <cell r="K133" t="str">
            <v>2L</v>
          </cell>
          <cell r="L133"/>
          <cell r="M133" t="str">
            <v>D</v>
          </cell>
          <cell r="N133">
            <v>12960</v>
          </cell>
          <cell r="O133">
            <v>676.80000000000007</v>
          </cell>
          <cell r="R133">
            <v>1580.4479999999999</v>
          </cell>
          <cell r="S133">
            <v>0.12</v>
          </cell>
          <cell r="T133" t="str">
            <v>C</v>
          </cell>
          <cell r="U133">
            <v>62.054400000000001</v>
          </cell>
          <cell r="V133">
            <v>112.4736</v>
          </cell>
          <cell r="W133">
            <v>0.17</v>
          </cell>
          <cell r="X133" t="str">
            <v>C</v>
          </cell>
          <cell r="Y133">
            <v>-0.23876061384849045</v>
          </cell>
          <cell r="AE133"/>
          <cell r="AF133">
            <v>518.4</v>
          </cell>
          <cell r="AG133">
            <v>676.80000000000007</v>
          </cell>
          <cell r="AH133">
            <v>677.6</v>
          </cell>
        </row>
        <row r="134">
          <cell r="C134">
            <v>1330</v>
          </cell>
          <cell r="D134" t="str">
            <v>CR 500A/OLD 441/ALFRED ST</v>
          </cell>
          <cell r="E134" t="str">
            <v>DORA AVE</v>
          </cell>
          <cell r="F134" t="str">
            <v>BAY RD</v>
          </cell>
          <cell r="J134" t="str">
            <v>C3R</v>
          </cell>
          <cell r="K134" t="str">
            <v>2L</v>
          </cell>
          <cell r="L134"/>
          <cell r="M134" t="str">
            <v>D</v>
          </cell>
          <cell r="N134">
            <v>21168</v>
          </cell>
          <cell r="O134">
            <v>1048.95</v>
          </cell>
          <cell r="R134">
            <v>9514.6847999999991</v>
          </cell>
          <cell r="S134">
            <v>0.45</v>
          </cell>
          <cell r="T134" t="str">
            <v>C</v>
          </cell>
          <cell r="U134">
            <v>471.22559999999999</v>
          </cell>
          <cell r="V134">
            <v>454.74240000000003</v>
          </cell>
          <cell r="W134">
            <v>0.45</v>
          </cell>
          <cell r="X134" t="str">
            <v>C</v>
          </cell>
          <cell r="Y134">
            <v>9.0044151918338144E-2</v>
          </cell>
          <cell r="AE134"/>
          <cell r="AF134">
            <v>916.65000000000009</v>
          </cell>
          <cell r="AG134">
            <v>1048.95</v>
          </cell>
          <cell r="AH134">
            <v>1050</v>
          </cell>
        </row>
        <row r="135">
          <cell r="C135">
            <v>3590</v>
          </cell>
          <cell r="D135" t="str">
            <v>SUNNYSIDE DR</v>
          </cell>
          <cell r="E135" t="str">
            <v>BRIDGEWATER CT</v>
          </cell>
          <cell r="F135" t="str">
            <v>SUNNYSIDE DR</v>
          </cell>
          <cell r="J135" t="str">
            <v>C2T</v>
          </cell>
          <cell r="K135" t="str">
            <v>2L</v>
          </cell>
          <cell r="L135"/>
          <cell r="M135" t="str">
            <v>D</v>
          </cell>
          <cell r="N135">
            <v>12960</v>
          </cell>
          <cell r="O135">
            <v>676.80000000000007</v>
          </cell>
          <cell r="R135">
            <v>1475.7120000000002</v>
          </cell>
          <cell r="S135">
            <v>0.11</v>
          </cell>
          <cell r="T135" t="str">
            <v>C</v>
          </cell>
          <cell r="U135">
            <v>43.344000000000001</v>
          </cell>
          <cell r="V135">
            <v>92.73599999999999</v>
          </cell>
          <cell r="W135">
            <v>0.14000000000000001</v>
          </cell>
          <cell r="X135" t="str">
            <v>C</v>
          </cell>
          <cell r="Y135">
            <v>-0.24912865682307139</v>
          </cell>
          <cell r="AE135"/>
          <cell r="AF135">
            <v>518.4</v>
          </cell>
          <cell r="AG135">
            <v>676.80000000000007</v>
          </cell>
          <cell r="AH135">
            <v>677.6</v>
          </cell>
        </row>
        <row r="136">
          <cell r="C136">
            <v>1360</v>
          </cell>
          <cell r="D136" t="str">
            <v>CR 500A/OLD 441</v>
          </cell>
          <cell r="E136" t="str">
            <v>LAKESHORE DR</v>
          </cell>
          <cell r="F136" t="str">
            <v>5TH AVE</v>
          </cell>
          <cell r="J136" t="str">
            <v>C2T</v>
          </cell>
          <cell r="K136" t="str">
            <v>2L</v>
          </cell>
          <cell r="L136"/>
          <cell r="M136" t="str">
            <v>D</v>
          </cell>
          <cell r="N136">
            <v>12960</v>
          </cell>
          <cell r="O136">
            <v>676.80000000000007</v>
          </cell>
          <cell r="R136">
            <v>10410.6816</v>
          </cell>
          <cell r="S136">
            <v>0.8</v>
          </cell>
          <cell r="T136" t="str">
            <v>D</v>
          </cell>
          <cell r="U136">
            <v>477.10079999999994</v>
          </cell>
          <cell r="V136">
            <v>422.928</v>
          </cell>
          <cell r="W136">
            <v>0.7</v>
          </cell>
          <cell r="X136" t="str">
            <v>C</v>
          </cell>
          <cell r="Y136">
            <v>0.10984170633986823</v>
          </cell>
          <cell r="AE136"/>
          <cell r="AF136">
            <v>518.4</v>
          </cell>
          <cell r="AG136">
            <v>676.80000000000007</v>
          </cell>
          <cell r="AH136">
            <v>677.6</v>
          </cell>
        </row>
        <row r="137">
          <cell r="C137" t="e">
            <v>#N/A</v>
          </cell>
          <cell r="D137" t="str">
            <v>OLD 441</v>
          </cell>
          <cell r="E137" t="str">
            <v>B/W HELMS RD &amp; LAKESHORE DR</v>
          </cell>
          <cell r="F137" t="e">
            <v>#N/A</v>
          </cell>
          <cell r="J137" t="str">
            <v>C2T</v>
          </cell>
          <cell r="K137" t="str">
            <v>2L</v>
          </cell>
          <cell r="L137"/>
          <cell r="M137" t="str">
            <v>D</v>
          </cell>
          <cell r="N137">
            <v>12960</v>
          </cell>
          <cell r="O137">
            <v>676.80000000000007</v>
          </cell>
          <cell r="R137">
            <v>10867.2768</v>
          </cell>
          <cell r="S137">
            <v>0.84</v>
          </cell>
          <cell r="T137" t="str">
            <v>D</v>
          </cell>
          <cell r="U137">
            <v>515.82719999999995</v>
          </cell>
          <cell r="V137">
            <v>462.49919999999997</v>
          </cell>
          <cell r="W137">
            <v>0.76</v>
          </cell>
          <cell r="X137" t="str">
            <v>C</v>
          </cell>
          <cell r="Y137">
            <v>0.11941044254482258</v>
          </cell>
          <cell r="AE137"/>
          <cell r="AF137">
            <v>518.4</v>
          </cell>
          <cell r="AG137">
            <v>676.80000000000007</v>
          </cell>
          <cell r="AH137">
            <v>677.6</v>
          </cell>
        </row>
        <row r="138">
          <cell r="C138">
            <v>80</v>
          </cell>
          <cell r="D138" t="str">
            <v>BAY RD</v>
          </cell>
          <cell r="E138" t="str">
            <v>BAY RD / CR 19A</v>
          </cell>
          <cell r="F138" t="str">
            <v>OLD US 441/ CR 500A</v>
          </cell>
          <cell r="J138" t="str">
            <v>C3R</v>
          </cell>
          <cell r="K138" t="str">
            <v>2L</v>
          </cell>
          <cell r="L138"/>
          <cell r="M138" t="str">
            <v>D</v>
          </cell>
          <cell r="N138">
            <v>16128</v>
          </cell>
          <cell r="O138">
            <v>799.2</v>
          </cell>
          <cell r="R138">
            <v>2987.3375999999998</v>
          </cell>
          <cell r="S138">
            <v>0.19</v>
          </cell>
          <cell r="T138" t="str">
            <v>C</v>
          </cell>
          <cell r="U138">
            <v>124.1088</v>
          </cell>
          <cell r="V138">
            <v>154.16639999999998</v>
          </cell>
          <cell r="W138">
            <v>0.19</v>
          </cell>
          <cell r="X138" t="str">
            <v>C</v>
          </cell>
          <cell r="Y138">
            <v>-0.13538638677064418</v>
          </cell>
          <cell r="AE138"/>
          <cell r="AF138">
            <v>698.40000000000009</v>
          </cell>
          <cell r="AG138">
            <v>799.2</v>
          </cell>
          <cell r="AH138">
            <v>800</v>
          </cell>
        </row>
        <row r="139">
          <cell r="C139">
            <v>1320</v>
          </cell>
          <cell r="D139" t="str">
            <v>CR 500A/ OLD 441</v>
          </cell>
          <cell r="E139" t="str">
            <v>SR 19</v>
          </cell>
          <cell r="F139" t="str">
            <v>DORA AVE</v>
          </cell>
          <cell r="J139" t="str">
            <v>C3C</v>
          </cell>
          <cell r="K139" t="str">
            <v>2L</v>
          </cell>
          <cell r="L139"/>
          <cell r="M139" t="str">
            <v>D</v>
          </cell>
          <cell r="N139">
            <v>20506.5</v>
          </cell>
          <cell r="O139">
            <v>1011.1500000000001</v>
          </cell>
          <cell r="R139">
            <v>9130.7232000000004</v>
          </cell>
          <cell r="S139">
            <v>0.45</v>
          </cell>
          <cell r="T139" t="str">
            <v>C</v>
          </cell>
          <cell r="U139">
            <v>514.85760000000005</v>
          </cell>
          <cell r="V139">
            <v>315.12</v>
          </cell>
          <cell r="W139">
            <v>0.51</v>
          </cell>
          <cell r="X139" t="str">
            <v>C</v>
          </cell>
          <cell r="Y139">
            <v>8.1100936570218884E-2</v>
          </cell>
          <cell r="AE139"/>
          <cell r="AF139">
            <v>718.2</v>
          </cell>
          <cell r="AG139">
            <v>1011.1500000000001</v>
          </cell>
          <cell r="AH139">
            <v>1012.2</v>
          </cell>
        </row>
        <row r="140">
          <cell r="C140">
            <v>940</v>
          </cell>
          <cell r="D140" t="str">
            <v>CR 452 (LAKESHORE DR)</v>
          </cell>
          <cell r="E140" t="str">
            <v>OLD US 441 / CR 500A</v>
          </cell>
          <cell r="F140" t="str">
            <v>11TH AVE</v>
          </cell>
          <cell r="J140" t="str">
            <v>C3R</v>
          </cell>
          <cell r="K140" t="str">
            <v>2L</v>
          </cell>
          <cell r="L140"/>
          <cell r="M140" t="str">
            <v>D</v>
          </cell>
          <cell r="N140">
            <v>16128</v>
          </cell>
          <cell r="O140">
            <v>799.2</v>
          </cell>
          <cell r="R140">
            <v>729.13919999999996</v>
          </cell>
          <cell r="S140">
            <v>0.05</v>
          </cell>
          <cell r="T140" t="str">
            <v>C</v>
          </cell>
          <cell r="U140">
            <v>34.9056</v>
          </cell>
          <cell r="V140">
            <v>49.449600000000004</v>
          </cell>
          <cell r="W140">
            <v>0.06</v>
          </cell>
          <cell r="X140" t="str">
            <v>C</v>
          </cell>
          <cell r="Y140">
            <v>-0.34788033373722926</v>
          </cell>
          <cell r="AE140"/>
          <cell r="AF140">
            <v>698.40000000000009</v>
          </cell>
          <cell r="AG140">
            <v>799.2</v>
          </cell>
          <cell r="AH140">
            <v>800</v>
          </cell>
        </row>
        <row r="141">
          <cell r="C141">
            <v>1340</v>
          </cell>
          <cell r="D141" t="str">
            <v>CR 500A/OLD 441</v>
          </cell>
          <cell r="E141" t="str">
            <v>BAY RD</v>
          </cell>
          <cell r="F141" t="str">
            <v>CR 44C / EUDORA AVE</v>
          </cell>
          <cell r="J141" t="str">
            <v>C3R</v>
          </cell>
          <cell r="K141" t="str">
            <v>2L</v>
          </cell>
          <cell r="L141"/>
          <cell r="M141" t="str">
            <v>D</v>
          </cell>
          <cell r="N141">
            <v>16128</v>
          </cell>
          <cell r="O141">
            <v>799.2</v>
          </cell>
          <cell r="R141">
            <v>10085.779200000001</v>
          </cell>
          <cell r="S141">
            <v>0.63</v>
          </cell>
          <cell r="T141" t="str">
            <v>C</v>
          </cell>
          <cell r="U141">
            <v>443.10719999999998</v>
          </cell>
          <cell r="V141">
            <v>511.94880000000001</v>
          </cell>
          <cell r="W141">
            <v>0.64</v>
          </cell>
          <cell r="X141" t="str">
            <v>C</v>
          </cell>
          <cell r="Y141">
            <v>0.10282626153786745</v>
          </cell>
          <cell r="AE141"/>
          <cell r="AF141">
            <v>698.40000000000009</v>
          </cell>
          <cell r="AG141">
            <v>799.2</v>
          </cell>
          <cell r="AH141">
            <v>800</v>
          </cell>
        </row>
        <row r="142">
          <cell r="C142">
            <v>1350</v>
          </cell>
          <cell r="D142" t="str">
            <v>CR 500A/OLD 441</v>
          </cell>
          <cell r="E142" t="str">
            <v>CR 44C / EUDORA DR</v>
          </cell>
          <cell r="F142" t="str">
            <v>LAKESHORE DR</v>
          </cell>
          <cell r="J142" t="str">
            <v>C3R</v>
          </cell>
          <cell r="K142" t="str">
            <v>2L</v>
          </cell>
          <cell r="L142"/>
          <cell r="M142" t="str">
            <v>D</v>
          </cell>
          <cell r="N142">
            <v>22226.400000000001</v>
          </cell>
          <cell r="O142">
            <v>1101.3975</v>
          </cell>
          <cell r="R142">
            <v>14719.497600000001</v>
          </cell>
          <cell r="S142">
            <v>0.66</v>
          </cell>
          <cell r="T142" t="str">
            <v>C</v>
          </cell>
          <cell r="U142">
            <v>643.81439999999998</v>
          </cell>
          <cell r="V142">
            <v>685.50720000000001</v>
          </cell>
          <cell r="W142">
            <v>0.62</v>
          </cell>
          <cell r="X142" t="str">
            <v>C</v>
          </cell>
          <cell r="Y142">
            <v>0.18944346768211839</v>
          </cell>
          <cell r="AE142"/>
          <cell r="AF142">
            <v>962.48250000000019</v>
          </cell>
          <cell r="AG142">
            <v>1101.3975</v>
          </cell>
          <cell r="AH142">
            <v>1102.5</v>
          </cell>
        </row>
        <row r="143">
          <cell r="C143">
            <v>2590</v>
          </cell>
          <cell r="D143" t="str">
            <v>MORNINGSIDE DR (MOUNT DORA)</v>
          </cell>
          <cell r="E143" t="str">
            <v>US 441</v>
          </cell>
          <cell r="F143" t="str">
            <v>CR 500A</v>
          </cell>
          <cell r="J143" t="str">
            <v>C2T</v>
          </cell>
          <cell r="K143" t="str">
            <v>2L</v>
          </cell>
          <cell r="L143"/>
          <cell r="M143" t="str">
            <v>D</v>
          </cell>
          <cell r="N143">
            <v>12960</v>
          </cell>
          <cell r="O143">
            <v>676.80000000000007</v>
          </cell>
          <cell r="R143">
            <v>2064.2784000000001</v>
          </cell>
          <cell r="S143">
            <v>0.16</v>
          </cell>
          <cell r="T143" t="str">
            <v>C</v>
          </cell>
          <cell r="U143">
            <v>92.112000000000009</v>
          </cell>
          <cell r="V143">
            <v>103.74720000000001</v>
          </cell>
          <cell r="W143">
            <v>0.15</v>
          </cell>
          <cell r="X143" t="str">
            <v>C</v>
          </cell>
          <cell r="Y143">
            <v>-0.19699386783451278</v>
          </cell>
          <cell r="AE143"/>
          <cell r="AF143">
            <v>518.4</v>
          </cell>
          <cell r="AG143">
            <v>676.80000000000007</v>
          </cell>
          <cell r="AH143">
            <v>677.6</v>
          </cell>
        </row>
        <row r="144">
          <cell r="C144">
            <v>3580</v>
          </cell>
          <cell r="D144" t="str">
            <v>SUNNYSIDE DR</v>
          </cell>
          <cell r="E144" t="str">
            <v>SLEEPY HOLLOW RD</v>
          </cell>
          <cell r="F144" t="str">
            <v>BRIDGEWATER CT</v>
          </cell>
          <cell r="J144" t="str">
            <v>C2T</v>
          </cell>
          <cell r="K144" t="str">
            <v>2L</v>
          </cell>
          <cell r="L144"/>
          <cell r="M144" t="str">
            <v>D</v>
          </cell>
          <cell r="N144">
            <v>12960</v>
          </cell>
          <cell r="O144">
            <v>676.80000000000007</v>
          </cell>
          <cell r="R144">
            <v>2483.712</v>
          </cell>
          <cell r="S144">
            <v>0.19</v>
          </cell>
          <cell r="T144" t="str">
            <v>C</v>
          </cell>
          <cell r="U144">
            <v>168.33600000000001</v>
          </cell>
          <cell r="V144">
            <v>96.768000000000001</v>
          </cell>
          <cell r="W144">
            <v>0.25</v>
          </cell>
          <cell r="X144" t="str">
            <v>C</v>
          </cell>
          <cell r="Y144">
            <v>-0.16673055845525986</v>
          </cell>
          <cell r="AE144"/>
          <cell r="AF144">
            <v>518.4</v>
          </cell>
          <cell r="AG144">
            <v>676.80000000000007</v>
          </cell>
          <cell r="AH144">
            <v>677.6</v>
          </cell>
        </row>
        <row r="145">
          <cell r="C145">
            <v>200</v>
          </cell>
          <cell r="D145" t="str">
            <v>CR 19A</v>
          </cell>
          <cell r="E145" t="str">
            <v>BAY RD / CR 19A</v>
          </cell>
          <cell r="F145" t="str">
            <v>CR 44C/ CR 500A</v>
          </cell>
          <cell r="J145" t="str">
            <v>C3R</v>
          </cell>
          <cell r="K145" t="str">
            <v>2L</v>
          </cell>
          <cell r="L145"/>
          <cell r="M145" t="str">
            <v>D</v>
          </cell>
          <cell r="N145">
            <v>21168</v>
          </cell>
          <cell r="O145">
            <v>1048.95</v>
          </cell>
          <cell r="R145">
            <v>8084.5247999999992</v>
          </cell>
          <cell r="S145">
            <v>0.38</v>
          </cell>
          <cell r="T145" t="str">
            <v>C</v>
          </cell>
          <cell r="U145">
            <v>329.66399999999999</v>
          </cell>
          <cell r="V145">
            <v>367.47839999999997</v>
          </cell>
          <cell r="W145">
            <v>0.35</v>
          </cell>
          <cell r="X145" t="str">
            <v>C</v>
          </cell>
          <cell r="Y145">
            <v>5.5106036295784033E-2</v>
          </cell>
          <cell r="AE145"/>
          <cell r="AF145">
            <v>916.65000000000009</v>
          </cell>
          <cell r="AG145">
            <v>1048.95</v>
          </cell>
          <cell r="AH145">
            <v>1050</v>
          </cell>
        </row>
        <row r="146">
          <cell r="C146">
            <v>3570</v>
          </cell>
          <cell r="D146" t="str">
            <v>SUNNYSIDE DR</v>
          </cell>
          <cell r="E146" t="str">
            <v>MAIN ST/DR NICHOLS DR</v>
          </cell>
          <cell r="F146" t="str">
            <v>SLEEPY HOLLOW RD</v>
          </cell>
          <cell r="J146" t="str">
            <v>C2T</v>
          </cell>
          <cell r="K146" t="str">
            <v>2L</v>
          </cell>
          <cell r="L146"/>
          <cell r="M146" t="str">
            <v>D</v>
          </cell>
          <cell r="N146">
            <v>13608</v>
          </cell>
          <cell r="O146">
            <v>710.6400000000001</v>
          </cell>
          <cell r="R146">
            <v>4208.4000000000005</v>
          </cell>
          <cell r="S146">
            <v>0.31</v>
          </cell>
          <cell r="T146" t="str">
            <v>C</v>
          </cell>
          <cell r="U146">
            <v>258.048</v>
          </cell>
          <cell r="V146">
            <v>135.072</v>
          </cell>
          <cell r="W146">
            <v>0.36</v>
          </cell>
          <cell r="X146" t="str">
            <v>C</v>
          </cell>
          <cell r="Y146">
            <v>-7.4047709084956392E-2</v>
          </cell>
          <cell r="AE146"/>
          <cell r="AF146">
            <v>544.32000000000005</v>
          </cell>
          <cell r="AG146">
            <v>710.6400000000001</v>
          </cell>
          <cell r="AH146">
            <v>711.48</v>
          </cell>
        </row>
        <row r="147">
          <cell r="C147">
            <v>2470</v>
          </cell>
          <cell r="D147" t="str">
            <v>MAIN ST (LEESBURG)</v>
          </cell>
          <cell r="E147" t="str">
            <v>CR 468</v>
          </cell>
          <cell r="F147" t="str">
            <v>THOMAS AVE</v>
          </cell>
          <cell r="J147" t="str">
            <v>C4</v>
          </cell>
          <cell r="K147" t="str">
            <v>2L</v>
          </cell>
          <cell r="L147"/>
          <cell r="M147" t="str">
            <v>D</v>
          </cell>
          <cell r="N147">
            <v>12672</v>
          </cell>
          <cell r="O147">
            <v>626.40000000000009</v>
          </cell>
          <cell r="R147">
            <v>9951.9840000000004</v>
          </cell>
          <cell r="S147">
            <v>0.79</v>
          </cell>
          <cell r="T147" t="str">
            <v>D</v>
          </cell>
          <cell r="U147">
            <v>436.464</v>
          </cell>
          <cell r="V147">
            <v>428.40000000000003</v>
          </cell>
          <cell r="W147">
            <v>0.7</v>
          </cell>
          <cell r="X147" t="str">
            <v>D</v>
          </cell>
          <cell r="Y147">
            <v>9.9884652246679195E-2</v>
          </cell>
          <cell r="AE147"/>
          <cell r="AF147">
            <v>0</v>
          </cell>
          <cell r="AG147">
            <v>626.40000000000009</v>
          </cell>
          <cell r="AH147">
            <v>856.80000000000007</v>
          </cell>
        </row>
        <row r="148">
          <cell r="C148">
            <v>2490</v>
          </cell>
          <cell r="D148" t="str">
            <v>MAIN ST (LEESBURG)</v>
          </cell>
          <cell r="E148" t="str">
            <v>US 27</v>
          </cell>
          <cell r="F148" t="str">
            <v>LEE ST</v>
          </cell>
          <cell r="J148" t="str">
            <v>C4</v>
          </cell>
          <cell r="K148" t="str">
            <v>2L</v>
          </cell>
          <cell r="L148"/>
          <cell r="M148" t="str">
            <v>D</v>
          </cell>
          <cell r="N148">
            <v>12672</v>
          </cell>
          <cell r="O148">
            <v>626.40000000000009</v>
          </cell>
          <cell r="R148">
            <v>8559.9359999999997</v>
          </cell>
          <cell r="S148">
            <v>0.68</v>
          </cell>
          <cell r="T148" t="str">
            <v>D</v>
          </cell>
          <cell r="U148">
            <v>322.56</v>
          </cell>
          <cell r="V148">
            <v>404.20799999999997</v>
          </cell>
          <cell r="W148">
            <v>0.65</v>
          </cell>
          <cell r="X148" t="str">
            <v>D</v>
          </cell>
          <cell r="Y148">
            <v>6.7233162234634936E-2</v>
          </cell>
          <cell r="AE148"/>
          <cell r="AF148">
            <v>0</v>
          </cell>
          <cell r="AG148">
            <v>626.40000000000009</v>
          </cell>
          <cell r="AH148">
            <v>856.80000000000007</v>
          </cell>
        </row>
        <row r="149">
          <cell r="C149">
            <v>2530</v>
          </cell>
          <cell r="D149" t="str">
            <v>MAIN ST (LEESBURG)</v>
          </cell>
          <cell r="E149" t="str">
            <v>DIXIE AVE / SR 44</v>
          </cell>
          <cell r="F149" t="str">
            <v>NICHOLS DR / SUNNYSIDE DR</v>
          </cell>
          <cell r="J149" t="str">
            <v>C3R</v>
          </cell>
          <cell r="K149" t="str">
            <v>2L</v>
          </cell>
          <cell r="L149"/>
          <cell r="M149" t="str">
            <v>D</v>
          </cell>
          <cell r="N149">
            <v>16128</v>
          </cell>
          <cell r="O149">
            <v>799.2</v>
          </cell>
          <cell r="R149">
            <v>4793.04</v>
          </cell>
          <cell r="S149">
            <v>0.3</v>
          </cell>
          <cell r="T149" t="str">
            <v>C</v>
          </cell>
          <cell r="U149">
            <v>264.096</v>
          </cell>
          <cell r="V149">
            <v>145.15200000000002</v>
          </cell>
          <cell r="W149">
            <v>0.33</v>
          </cell>
          <cell r="X149" t="str">
            <v>C</v>
          </cell>
          <cell r="Y149">
            <v>-4.9641597565988183E-2</v>
          </cell>
          <cell r="AE149"/>
          <cell r="AF149">
            <v>698.40000000000009</v>
          </cell>
          <cell r="AG149">
            <v>799.2</v>
          </cell>
          <cell r="AH149">
            <v>800</v>
          </cell>
        </row>
        <row r="150">
          <cell r="C150">
            <v>1130</v>
          </cell>
          <cell r="D150" t="str">
            <v>CR 468</v>
          </cell>
          <cell r="E150" t="str">
            <v>GRIFFIN RD</v>
          </cell>
          <cell r="F150" t="str">
            <v>SR 44</v>
          </cell>
          <cell r="J150" t="str">
            <v>C3R</v>
          </cell>
          <cell r="K150" t="str">
            <v>2L</v>
          </cell>
          <cell r="L150"/>
          <cell r="M150" t="str">
            <v>D</v>
          </cell>
          <cell r="N150">
            <v>16128</v>
          </cell>
          <cell r="O150">
            <v>799.2</v>
          </cell>
          <cell r="R150">
            <v>7385.3471999999992</v>
          </cell>
          <cell r="S150">
            <v>0.46</v>
          </cell>
          <cell r="T150" t="str">
            <v>C</v>
          </cell>
          <cell r="U150">
            <v>307.29599999999999</v>
          </cell>
          <cell r="V150">
            <v>314.74559999999997</v>
          </cell>
          <cell r="W150">
            <v>0.39</v>
          </cell>
          <cell r="X150" t="str">
            <v>C</v>
          </cell>
          <cell r="Y150">
            <v>3.618998774207105E-2</v>
          </cell>
          <cell r="AE150"/>
          <cell r="AF150">
            <v>698.40000000000009</v>
          </cell>
          <cell r="AG150">
            <v>799.2</v>
          </cell>
          <cell r="AH150">
            <v>800</v>
          </cell>
        </row>
        <row r="151">
          <cell r="C151">
            <v>150</v>
          </cell>
          <cell r="D151" t="str">
            <v>CR 19A (DORA AVE)</v>
          </cell>
          <cell r="E151" t="str">
            <v>CR 500A/ OLD 441</v>
          </cell>
          <cell r="F151" t="str">
            <v>DAVID WALKER RD</v>
          </cell>
          <cell r="J151" t="str">
            <v>C3R</v>
          </cell>
          <cell r="K151" t="str">
            <v>2L</v>
          </cell>
          <cell r="L151"/>
          <cell r="M151" t="str">
            <v>D</v>
          </cell>
          <cell r="N151">
            <v>21168</v>
          </cell>
          <cell r="O151">
            <v>1048.95</v>
          </cell>
          <cell r="R151">
            <v>4389.8975999999993</v>
          </cell>
          <cell r="S151">
            <v>0.21</v>
          </cell>
          <cell r="T151" t="str">
            <v>C</v>
          </cell>
          <cell r="U151">
            <v>188.17919999999998</v>
          </cell>
          <cell r="V151">
            <v>205.28639999999999</v>
          </cell>
          <cell r="W151">
            <v>0.2</v>
          </cell>
          <cell r="X151" t="str">
            <v>C</v>
          </cell>
          <cell r="Y151">
            <v>-6.6195234137295444E-2</v>
          </cell>
          <cell r="AE151"/>
          <cell r="AF151">
            <v>916.65000000000009</v>
          </cell>
          <cell r="AG151">
            <v>1048.95</v>
          </cell>
          <cell r="AH151">
            <v>1050</v>
          </cell>
        </row>
        <row r="152">
          <cell r="C152">
            <v>190</v>
          </cell>
          <cell r="D152" t="str">
            <v>CR 19A</v>
          </cell>
          <cell r="E152" t="str">
            <v>US 441</v>
          </cell>
          <cell r="F152" t="str">
            <v>BAY RD</v>
          </cell>
          <cell r="J152" t="str">
            <v>C4</v>
          </cell>
          <cell r="K152" t="str">
            <v>2L</v>
          </cell>
          <cell r="L152"/>
          <cell r="M152" t="str">
            <v>D</v>
          </cell>
          <cell r="N152">
            <v>16632</v>
          </cell>
          <cell r="O152">
            <v>822</v>
          </cell>
          <cell r="R152">
            <v>12843.705599999999</v>
          </cell>
          <cell r="S152">
            <v>0.77</v>
          </cell>
          <cell r="T152" t="str">
            <v>D</v>
          </cell>
          <cell r="U152">
            <v>625.36319999999989</v>
          </cell>
          <cell r="V152">
            <v>540.77760000000001</v>
          </cell>
          <cell r="W152">
            <v>0.76</v>
          </cell>
          <cell r="X152" t="str">
            <v>D</v>
          </cell>
          <cell r="Y152">
            <v>0.15745276458027146</v>
          </cell>
          <cell r="AE152"/>
          <cell r="AF152">
            <v>0</v>
          </cell>
          <cell r="AG152">
            <v>822</v>
          </cell>
          <cell r="AH152">
            <v>1125</v>
          </cell>
        </row>
        <row r="153">
          <cell r="C153">
            <v>760</v>
          </cell>
          <cell r="D153" t="str">
            <v>CR 44C (EUDORA RD)</v>
          </cell>
          <cell r="E153" t="str">
            <v>US 441</v>
          </cell>
          <cell r="F153" t="str">
            <v>CR 500A</v>
          </cell>
          <cell r="J153" t="str">
            <v>C4</v>
          </cell>
          <cell r="K153" t="str">
            <v>3L</v>
          </cell>
          <cell r="L153"/>
          <cell r="M153" t="str">
            <v>D</v>
          </cell>
          <cell r="N153">
            <v>23352.75</v>
          </cell>
          <cell r="O153">
            <v>1061.7249999999999</v>
          </cell>
          <cell r="R153">
            <v>9651.3984</v>
          </cell>
          <cell r="S153">
            <v>0.41</v>
          </cell>
          <cell r="T153" t="str">
            <v>C</v>
          </cell>
          <cell r="U153">
            <v>453.77279999999996</v>
          </cell>
          <cell r="V153">
            <v>372.32639999999998</v>
          </cell>
          <cell r="W153">
            <v>0.43</v>
          </cell>
          <cell r="X153" t="str">
            <v>C</v>
          </cell>
          <cell r="Y153">
            <v>9.3158803904192622E-2</v>
          </cell>
          <cell r="AE153"/>
          <cell r="AF153">
            <v>517.27499999999998</v>
          </cell>
          <cell r="AG153">
            <v>1061.7249999999999</v>
          </cell>
          <cell r="AH153">
            <v>1399.05</v>
          </cell>
        </row>
        <row r="154">
          <cell r="C154">
            <v>1700</v>
          </cell>
          <cell r="D154" t="str">
            <v>DAVID WALKER DR</v>
          </cell>
          <cell r="E154" t="str">
            <v>OLD US 441 / CR 500A</v>
          </cell>
          <cell r="F154" t="str">
            <v>CR 19A</v>
          </cell>
          <cell r="J154" t="str">
            <v>C4</v>
          </cell>
          <cell r="K154" t="str">
            <v>2L</v>
          </cell>
          <cell r="L154"/>
          <cell r="M154" t="str">
            <v>D</v>
          </cell>
          <cell r="N154">
            <v>16632</v>
          </cell>
          <cell r="O154">
            <v>822</v>
          </cell>
          <cell r="R154">
            <v>7502.4575999999997</v>
          </cell>
          <cell r="S154">
            <v>0.45</v>
          </cell>
          <cell r="T154" t="str">
            <v>D</v>
          </cell>
          <cell r="U154">
            <v>317.43359999999996</v>
          </cell>
          <cell r="V154">
            <v>303.17759999999998</v>
          </cell>
          <cell r="W154">
            <v>0.39</v>
          </cell>
          <cell r="X154" t="str">
            <v>D</v>
          </cell>
          <cell r="Y154">
            <v>3.9455539575116383E-2</v>
          </cell>
          <cell r="AE154"/>
          <cell r="AF154">
            <v>0</v>
          </cell>
          <cell r="AG154">
            <v>822</v>
          </cell>
          <cell r="AH154">
            <v>1125</v>
          </cell>
        </row>
        <row r="155">
          <cell r="C155">
            <v>1180</v>
          </cell>
          <cell r="D155" t="str">
            <v>CR 473</v>
          </cell>
          <cell r="E155" t="str">
            <v>FOUNTAIN LAKE BLVD</v>
          </cell>
          <cell r="F155" t="str">
            <v>US 441</v>
          </cell>
          <cell r="J155" t="str">
            <v>C4</v>
          </cell>
          <cell r="K155" t="str">
            <v>4L</v>
          </cell>
          <cell r="L155"/>
          <cell r="M155" t="str">
            <v>D</v>
          </cell>
          <cell r="N155">
            <v>32490</v>
          </cell>
          <cell r="O155">
            <v>1411</v>
          </cell>
          <cell r="R155">
            <v>13858.992</v>
          </cell>
          <cell r="S155">
            <v>0.43</v>
          </cell>
          <cell r="T155" t="str">
            <v>C</v>
          </cell>
          <cell r="U155">
            <v>757.00799999999992</v>
          </cell>
          <cell r="V155">
            <v>457.63200000000001</v>
          </cell>
          <cell r="W155">
            <v>0.54</v>
          </cell>
          <cell r="X155" t="str">
            <v>C</v>
          </cell>
          <cell r="Y155">
            <v>0.17519933477548055</v>
          </cell>
          <cell r="AE155"/>
          <cell r="AF155">
            <v>1089</v>
          </cell>
          <cell r="AG155">
            <v>1411</v>
          </cell>
          <cell r="AH155">
            <v>1818</v>
          </cell>
        </row>
        <row r="156">
          <cell r="C156">
            <v>2600</v>
          </cell>
          <cell r="D156" t="str">
            <v>MT HOMER RD</v>
          </cell>
          <cell r="E156" t="str">
            <v>CR 19A</v>
          </cell>
          <cell r="F156" t="str">
            <v>US 441</v>
          </cell>
          <cell r="J156" t="str">
            <v>C3C</v>
          </cell>
          <cell r="K156" t="str">
            <v>2L</v>
          </cell>
          <cell r="L156"/>
          <cell r="M156" t="str">
            <v>D</v>
          </cell>
          <cell r="N156">
            <v>19530</v>
          </cell>
          <cell r="O156">
            <v>963</v>
          </cell>
          <cell r="R156">
            <v>277.40159999999997</v>
          </cell>
          <cell r="S156">
            <v>0.01</v>
          </cell>
          <cell r="T156" t="str">
            <v>C</v>
          </cell>
          <cell r="U156">
            <v>36.863999999999997</v>
          </cell>
          <cell r="V156">
            <v>5.5295999999999994</v>
          </cell>
          <cell r="W156">
            <v>0.04</v>
          </cell>
          <cell r="X156" t="str">
            <v>C</v>
          </cell>
          <cell r="Y156">
            <v>-0.46248944050350504</v>
          </cell>
          <cell r="AE156"/>
          <cell r="AF156">
            <v>684</v>
          </cell>
          <cell r="AG156">
            <v>963</v>
          </cell>
          <cell r="AH156">
            <v>964</v>
          </cell>
        </row>
        <row r="157">
          <cell r="C157">
            <v>160</v>
          </cell>
          <cell r="D157" t="str">
            <v>CR 19A (DORA AVE)</v>
          </cell>
          <cell r="E157" t="str">
            <v>DAVID WALKER RD</v>
          </cell>
          <cell r="F157" t="str">
            <v>US 441</v>
          </cell>
          <cell r="J157" t="str">
            <v>C3C</v>
          </cell>
          <cell r="K157" t="str">
            <v>2L</v>
          </cell>
          <cell r="L157"/>
          <cell r="M157" t="str">
            <v>D</v>
          </cell>
          <cell r="N157">
            <v>20506.5</v>
          </cell>
          <cell r="O157">
            <v>1011.1500000000001</v>
          </cell>
          <cell r="R157">
            <v>3128.7167999999997</v>
          </cell>
          <cell r="S157">
            <v>0.15</v>
          </cell>
          <cell r="T157" t="str">
            <v>C</v>
          </cell>
          <cell r="U157">
            <v>142.56</v>
          </cell>
          <cell r="V157">
            <v>144.46079999999998</v>
          </cell>
          <cell r="W157">
            <v>0.14000000000000001</v>
          </cell>
          <cell r="X157" t="str">
            <v>C</v>
          </cell>
          <cell r="Y157">
            <v>-0.12735328337798213</v>
          </cell>
          <cell r="AE157"/>
          <cell r="AF157">
            <v>718.2</v>
          </cell>
          <cell r="AG157">
            <v>1011.1500000000001</v>
          </cell>
          <cell r="AH157">
            <v>1012.2</v>
          </cell>
        </row>
        <row r="158">
          <cell r="C158">
            <v>2650</v>
          </cell>
          <cell r="D158" t="str">
            <v>OLD EUSTIS RD</v>
          </cell>
          <cell r="E158" t="str">
            <v>E CROOKED LAKE DR</v>
          </cell>
          <cell r="F158" t="str">
            <v>DONNELLY ST</v>
          </cell>
          <cell r="J158" t="str">
            <v>C3R</v>
          </cell>
          <cell r="K158" t="str">
            <v>2L</v>
          </cell>
          <cell r="L158"/>
          <cell r="M158" t="str">
            <v>D</v>
          </cell>
          <cell r="N158">
            <v>16128</v>
          </cell>
          <cell r="O158">
            <v>799.2</v>
          </cell>
          <cell r="R158">
            <v>2106.3744000000002</v>
          </cell>
          <cell r="S158">
            <v>0.13</v>
          </cell>
          <cell r="T158" t="str">
            <v>C</v>
          </cell>
          <cell r="U158">
            <v>92.188799999999986</v>
          </cell>
          <cell r="V158">
            <v>137.81759999999997</v>
          </cell>
          <cell r="W158">
            <v>0.17</v>
          </cell>
          <cell r="X158" t="str">
            <v>C</v>
          </cell>
          <cell r="Y158">
            <v>-0.19374518420092479</v>
          </cell>
          <cell r="AE158"/>
          <cell r="AF158">
            <v>698.40000000000009</v>
          </cell>
          <cell r="AG158">
            <v>799.2</v>
          </cell>
          <cell r="AH158">
            <v>800</v>
          </cell>
        </row>
        <row r="159">
          <cell r="C159">
            <v>2270</v>
          </cell>
          <cell r="D159" t="str">
            <v>LAKE EUSTIS DR</v>
          </cell>
          <cell r="E159" t="str">
            <v>US 441</v>
          </cell>
          <cell r="F159" t="str">
            <v>CLAY BLVD</v>
          </cell>
          <cell r="J159" t="str">
            <v>C3R</v>
          </cell>
          <cell r="K159" t="str">
            <v>2L</v>
          </cell>
          <cell r="L159"/>
          <cell r="M159" t="str">
            <v>D</v>
          </cell>
          <cell r="N159">
            <v>21168</v>
          </cell>
          <cell r="O159">
            <v>1048.95</v>
          </cell>
          <cell r="R159">
            <v>6596.8127999999988</v>
          </cell>
          <cell r="S159">
            <v>0.31</v>
          </cell>
          <cell r="T159" t="str">
            <v>C</v>
          </cell>
          <cell r="U159">
            <v>305.0496</v>
          </cell>
          <cell r="V159">
            <v>250.67519999999999</v>
          </cell>
          <cell r="W159">
            <v>0.28999999999999998</v>
          </cell>
          <cell r="X159" t="str">
            <v>C</v>
          </cell>
          <cell r="Y159">
            <v>1.3052704165305462E-2</v>
          </cell>
          <cell r="AE159"/>
          <cell r="AF159">
            <v>916.65000000000009</v>
          </cell>
          <cell r="AG159">
            <v>1048.95</v>
          </cell>
          <cell r="AH159">
            <v>1050</v>
          </cell>
        </row>
        <row r="160">
          <cell r="C160">
            <v>2610</v>
          </cell>
          <cell r="D160" t="str">
            <v>MT HOMER RD</v>
          </cell>
          <cell r="E160" t="str">
            <v>US 441</v>
          </cell>
          <cell r="F160" t="str">
            <v>DAVID WALKER DR</v>
          </cell>
          <cell r="J160" t="str">
            <v>C3R</v>
          </cell>
          <cell r="K160" t="str">
            <v>2L</v>
          </cell>
          <cell r="L160"/>
          <cell r="M160" t="str">
            <v>D</v>
          </cell>
          <cell r="N160">
            <v>16128</v>
          </cell>
          <cell r="O160">
            <v>799.2</v>
          </cell>
          <cell r="R160">
            <v>2056.6655999999998</v>
          </cell>
          <cell r="S160">
            <v>0.13</v>
          </cell>
          <cell r="T160" t="str">
            <v>C</v>
          </cell>
          <cell r="U160">
            <v>110.24639999999999</v>
          </cell>
          <cell r="V160">
            <v>79.833600000000004</v>
          </cell>
          <cell r="W160">
            <v>0.14000000000000001</v>
          </cell>
          <cell r="X160" t="str">
            <v>C</v>
          </cell>
          <cell r="Y160">
            <v>-0.19758702066352007</v>
          </cell>
          <cell r="AE160"/>
          <cell r="AF160">
            <v>698.40000000000009</v>
          </cell>
          <cell r="AG160">
            <v>799.2</v>
          </cell>
          <cell r="AH160">
            <v>800</v>
          </cell>
        </row>
        <row r="161">
          <cell r="C161">
            <v>2830</v>
          </cell>
          <cell r="D161" t="str">
            <v>SLEEPY HOLLOW RD</v>
          </cell>
          <cell r="E161" t="str">
            <v>US 441</v>
          </cell>
          <cell r="F161" t="str">
            <v>SUNNYSIDE DR</v>
          </cell>
          <cell r="J161" t="str">
            <v>C2T</v>
          </cell>
          <cell r="K161" t="str">
            <v>2L</v>
          </cell>
          <cell r="L161"/>
          <cell r="M161" t="str">
            <v>D</v>
          </cell>
          <cell r="N161">
            <v>17010</v>
          </cell>
          <cell r="O161">
            <v>888</v>
          </cell>
          <cell r="R161">
            <v>5062.9343999999992</v>
          </cell>
          <cell r="S161">
            <v>0.3</v>
          </cell>
          <cell r="T161" t="str">
            <v>C</v>
          </cell>
          <cell r="U161">
            <v>216.0384</v>
          </cell>
          <cell r="V161">
            <v>264.46080000000001</v>
          </cell>
          <cell r="W161">
            <v>0.3</v>
          </cell>
          <cell r="X161" t="str">
            <v>C</v>
          </cell>
          <cell r="Y161">
            <v>-3.9171961040588621E-2</v>
          </cell>
          <cell r="AE161"/>
          <cell r="AF161">
            <v>680</v>
          </cell>
          <cell r="AG161">
            <v>888</v>
          </cell>
          <cell r="AH161">
            <v>889</v>
          </cell>
        </row>
        <row r="162">
          <cell r="C162">
            <v>2740</v>
          </cell>
          <cell r="D162" t="str">
            <v>RADIO RD</v>
          </cell>
          <cell r="E162" t="str">
            <v>MORNINGSIDE DR</v>
          </cell>
          <cell r="F162" t="str">
            <v>US 441</v>
          </cell>
          <cell r="J162" t="str">
            <v>C4</v>
          </cell>
          <cell r="K162" t="str">
            <v>4L</v>
          </cell>
          <cell r="L162"/>
          <cell r="M162" t="str">
            <v>D</v>
          </cell>
          <cell r="N162">
            <v>32408.775000000001</v>
          </cell>
          <cell r="O162">
            <v>1407.4725000000001</v>
          </cell>
          <cell r="R162">
            <v>7949.0879999999997</v>
          </cell>
          <cell r="S162">
            <v>0.25</v>
          </cell>
          <cell r="T162" t="str">
            <v>C</v>
          </cell>
          <cell r="U162">
            <v>304.41600000000005</v>
          </cell>
          <cell r="V162">
            <v>387.072</v>
          </cell>
          <cell r="W162">
            <v>0.28000000000000003</v>
          </cell>
          <cell r="X162" t="str">
            <v>C</v>
          </cell>
          <cell r="Y162">
            <v>5.1546952538602531E-2</v>
          </cell>
          <cell r="AE162"/>
          <cell r="AF162">
            <v>1086.2774999999999</v>
          </cell>
          <cell r="AG162">
            <v>1407.4725000000001</v>
          </cell>
          <cell r="AH162">
            <v>1813.4549999999999</v>
          </cell>
        </row>
        <row r="163">
          <cell r="C163">
            <v>1800</v>
          </cell>
          <cell r="D163" t="str">
            <v>EAST CROOKED LAKE RD</v>
          </cell>
          <cell r="E163" t="str">
            <v>LAKEVIEW DR</v>
          </cell>
          <cell r="F163" t="str">
            <v>BRDVIEW AVE</v>
          </cell>
          <cell r="J163" t="str">
            <v>C3R</v>
          </cell>
          <cell r="K163" t="str">
            <v>2L</v>
          </cell>
          <cell r="L163"/>
          <cell r="M163" t="str">
            <v>D</v>
          </cell>
          <cell r="N163">
            <v>16128</v>
          </cell>
          <cell r="O163">
            <v>799.2</v>
          </cell>
          <cell r="R163">
            <v>4859.5967999999993</v>
          </cell>
          <cell r="S163">
            <v>0.3</v>
          </cell>
          <cell r="T163" t="str">
            <v>C</v>
          </cell>
          <cell r="U163">
            <v>232.24319999999997</v>
          </cell>
          <cell r="V163">
            <v>156.672</v>
          </cell>
          <cell r="W163">
            <v>0.28999999999999998</v>
          </cell>
          <cell r="X163" t="str">
            <v>C</v>
          </cell>
          <cell r="Y163">
            <v>-4.7016775810741929E-2</v>
          </cell>
          <cell r="AE163"/>
          <cell r="AF163">
            <v>698.40000000000009</v>
          </cell>
          <cell r="AG163">
            <v>799.2</v>
          </cell>
          <cell r="AH163">
            <v>800</v>
          </cell>
        </row>
        <row r="164">
          <cell r="C164">
            <v>460</v>
          </cell>
          <cell r="D164" t="str">
            <v>CR 44</v>
          </cell>
          <cell r="E164" t="str">
            <v>US 441</v>
          </cell>
          <cell r="F164" t="str">
            <v>SILVER LAKE RD</v>
          </cell>
          <cell r="J164" t="str">
            <v>C2T</v>
          </cell>
          <cell r="K164" t="str">
            <v>2L</v>
          </cell>
          <cell r="L164"/>
          <cell r="M164" t="str">
            <v>D</v>
          </cell>
          <cell r="N164">
            <v>17010</v>
          </cell>
          <cell r="O164">
            <v>888</v>
          </cell>
          <cell r="R164">
            <v>11728.463999999998</v>
          </cell>
          <cell r="S164">
            <v>0.69</v>
          </cell>
          <cell r="T164" t="str">
            <v>C</v>
          </cell>
          <cell r="U164">
            <v>539.16480000000001</v>
          </cell>
          <cell r="V164">
            <v>367.82399999999996</v>
          </cell>
          <cell r="W164">
            <v>0.61</v>
          </cell>
          <cell r="X164" t="str">
            <v>C</v>
          </cell>
          <cell r="Y164">
            <v>0.13661513817543836</v>
          </cell>
          <cell r="AE164"/>
          <cell r="AF164">
            <v>680</v>
          </cell>
          <cell r="AG164">
            <v>888</v>
          </cell>
          <cell r="AH164">
            <v>889</v>
          </cell>
        </row>
        <row r="165">
          <cell r="C165">
            <v>2660</v>
          </cell>
          <cell r="D165" t="str">
            <v>OLD MOUNT DORA RD</v>
          </cell>
          <cell r="E165" t="str">
            <v>SR 19</v>
          </cell>
          <cell r="F165" t="str">
            <v>EUDORA RD</v>
          </cell>
          <cell r="J165" t="str">
            <v>C2T</v>
          </cell>
          <cell r="K165" t="str">
            <v>2L</v>
          </cell>
          <cell r="L165"/>
          <cell r="M165" t="str">
            <v>D</v>
          </cell>
          <cell r="N165">
            <v>12960</v>
          </cell>
          <cell r="O165">
            <v>676.80000000000007</v>
          </cell>
          <cell r="R165">
            <v>4720.4351999999999</v>
          </cell>
          <cell r="S165">
            <v>0.36</v>
          </cell>
          <cell r="T165" t="str">
            <v>C</v>
          </cell>
          <cell r="U165">
            <v>206.43839999999997</v>
          </cell>
          <cell r="V165">
            <v>217.49760000000001</v>
          </cell>
          <cell r="W165">
            <v>0.32</v>
          </cell>
          <cell r="X165" t="str">
            <v>C</v>
          </cell>
          <cell r="Y165">
            <v>-5.2538402506023596E-2</v>
          </cell>
          <cell r="AE165"/>
          <cell r="AF165">
            <v>518.4</v>
          </cell>
          <cell r="AG165">
            <v>676.80000000000007</v>
          </cell>
          <cell r="AH165">
            <v>677.6</v>
          </cell>
        </row>
        <row r="166">
          <cell r="C166">
            <v>690</v>
          </cell>
          <cell r="D166" t="str">
            <v>CR 44A (GRIFFIN RD)</v>
          </cell>
          <cell r="E166" t="str">
            <v>THOMAS RD</v>
          </cell>
          <cell r="F166" t="str">
            <v>US 27/US 441</v>
          </cell>
          <cell r="J166" t="str">
            <v>C4</v>
          </cell>
          <cell r="K166" t="str">
            <v>2L</v>
          </cell>
          <cell r="L166"/>
          <cell r="M166" t="str">
            <v>D</v>
          </cell>
          <cell r="N166">
            <v>15840</v>
          </cell>
          <cell r="O166">
            <v>783</v>
          </cell>
          <cell r="R166">
            <v>7488.7103999999999</v>
          </cell>
          <cell r="S166">
            <v>0.47</v>
          </cell>
          <cell r="T166" t="str">
            <v>D</v>
          </cell>
          <cell r="U166">
            <v>239.3184</v>
          </cell>
          <cell r="V166">
            <v>412.52159999999998</v>
          </cell>
          <cell r="W166">
            <v>0.53</v>
          </cell>
          <cell r="X166" t="str">
            <v>D</v>
          </cell>
          <cell r="Y166">
            <v>3.9074328804938219E-2</v>
          </cell>
          <cell r="AE166"/>
          <cell r="AF166">
            <v>0</v>
          </cell>
          <cell r="AG166">
            <v>783</v>
          </cell>
          <cell r="AH166">
            <v>1071</v>
          </cell>
        </row>
        <row r="167">
          <cell r="C167">
            <v>770</v>
          </cell>
          <cell r="D167" t="str">
            <v>CR 44C (GRIFFIN RD)</v>
          </cell>
          <cell r="E167" t="str">
            <v>CR 468</v>
          </cell>
          <cell r="F167" t="str">
            <v>THOMAS RD</v>
          </cell>
          <cell r="J167" t="str">
            <v>C2T</v>
          </cell>
          <cell r="K167" t="str">
            <v>2L</v>
          </cell>
          <cell r="L167"/>
          <cell r="M167" t="str">
            <v>D</v>
          </cell>
          <cell r="N167">
            <v>16200</v>
          </cell>
          <cell r="O167">
            <v>846</v>
          </cell>
          <cell r="R167">
            <v>4850.380799999999</v>
          </cell>
          <cell r="S167">
            <v>0.3</v>
          </cell>
          <cell r="T167" t="str">
            <v>C</v>
          </cell>
          <cell r="U167">
            <v>191.69280000000001</v>
          </cell>
          <cell r="V167">
            <v>236.85119999999998</v>
          </cell>
          <cell r="W167">
            <v>0.28000000000000003</v>
          </cell>
          <cell r="X167" t="str">
            <v>C</v>
          </cell>
          <cell r="Y167">
            <v>-4.7378508017556498E-2</v>
          </cell>
          <cell r="AE167"/>
          <cell r="AF167">
            <v>648</v>
          </cell>
          <cell r="AG167">
            <v>846</v>
          </cell>
          <cell r="AH167">
            <v>847</v>
          </cell>
        </row>
        <row r="168">
          <cell r="C168">
            <v>2620</v>
          </cell>
          <cell r="D168" t="str">
            <v>MT HOMER RD</v>
          </cell>
          <cell r="E168" t="str">
            <v>DAVID WALKER DR</v>
          </cell>
          <cell r="F168" t="str">
            <v>KURT ST</v>
          </cell>
          <cell r="J168" t="str">
            <v>C2T</v>
          </cell>
          <cell r="K168" t="str">
            <v>2L</v>
          </cell>
          <cell r="L168"/>
          <cell r="M168" t="str">
            <v>D</v>
          </cell>
          <cell r="N168">
            <v>12960</v>
          </cell>
          <cell r="O168">
            <v>676.80000000000007</v>
          </cell>
          <cell r="R168">
            <v>4062.96</v>
          </cell>
          <cell r="S168">
            <v>0.31</v>
          </cell>
          <cell r="T168" t="str">
            <v>C</v>
          </cell>
          <cell r="U168">
            <v>254.70719999999997</v>
          </cell>
          <cell r="V168">
            <v>166.32</v>
          </cell>
          <cell r="W168">
            <v>0.38</v>
          </cell>
          <cell r="X168" t="str">
            <v>C</v>
          </cell>
          <cell r="Y168">
            <v>-8.0538143381705729E-2</v>
          </cell>
          <cell r="AE168"/>
          <cell r="AF168">
            <v>518.4</v>
          </cell>
          <cell r="AG168">
            <v>676.80000000000007</v>
          </cell>
          <cell r="AH168">
            <v>677.6</v>
          </cell>
        </row>
        <row r="169">
          <cell r="C169">
            <v>3600</v>
          </cell>
          <cell r="D169" t="str">
            <v>THOMAS AVE</v>
          </cell>
          <cell r="E169" t="str">
            <v>CR 460</v>
          </cell>
          <cell r="F169" t="str">
            <v>CR 44A</v>
          </cell>
          <cell r="J169" t="str">
            <v>C3C</v>
          </cell>
          <cell r="K169" t="str">
            <v>2L</v>
          </cell>
          <cell r="L169"/>
          <cell r="M169" t="str">
            <v>D</v>
          </cell>
          <cell r="N169">
            <v>15624</v>
          </cell>
          <cell r="O169">
            <v>770.40000000000009</v>
          </cell>
          <cell r="R169">
            <v>8279.7119999999995</v>
          </cell>
          <cell r="S169">
            <v>0.53</v>
          </cell>
          <cell r="T169" t="str">
            <v>C</v>
          </cell>
          <cell r="U169">
            <v>365.904</v>
          </cell>
          <cell r="V169">
            <v>407.23199999999997</v>
          </cell>
          <cell r="W169">
            <v>0.53</v>
          </cell>
          <cell r="X169" t="str">
            <v>C</v>
          </cell>
          <cell r="Y169">
            <v>6.0152286265368504E-2</v>
          </cell>
          <cell r="AE169"/>
          <cell r="AF169">
            <v>547.20000000000005</v>
          </cell>
          <cell r="AG169">
            <v>770.40000000000009</v>
          </cell>
          <cell r="AH169">
            <v>771.2</v>
          </cell>
        </row>
        <row r="170">
          <cell r="C170">
            <v>540</v>
          </cell>
          <cell r="D170" t="str">
            <v>CR 44 LEG A</v>
          </cell>
          <cell r="E170" t="str">
            <v>CR 44</v>
          </cell>
          <cell r="F170" t="str">
            <v>US 441</v>
          </cell>
          <cell r="J170" t="str">
            <v>C2T</v>
          </cell>
          <cell r="K170" t="str">
            <v>2L</v>
          </cell>
          <cell r="L170"/>
          <cell r="M170" t="str">
            <v>D</v>
          </cell>
          <cell r="N170">
            <v>16200</v>
          </cell>
          <cell r="O170">
            <v>846</v>
          </cell>
          <cell r="R170">
            <v>1067.472</v>
          </cell>
          <cell r="S170">
            <v>7.0000000000000007E-2</v>
          </cell>
          <cell r="T170" t="str">
            <v>C</v>
          </cell>
          <cell r="U170">
            <v>83.664000000000001</v>
          </cell>
          <cell r="V170">
            <v>18.144000000000002</v>
          </cell>
          <cell r="W170">
            <v>0.1</v>
          </cell>
          <cell r="X170" t="str">
            <v>C</v>
          </cell>
          <cell r="Y170">
            <v>-0.29622067142520903</v>
          </cell>
          <cell r="AE170"/>
          <cell r="AF170">
            <v>648</v>
          </cell>
          <cell r="AG170">
            <v>846</v>
          </cell>
          <cell r="AH170">
            <v>847</v>
          </cell>
        </row>
        <row r="171">
          <cell r="C171">
            <v>640</v>
          </cell>
          <cell r="D171" t="str">
            <v>CR 449 (SILVER LAKE)</v>
          </cell>
          <cell r="E171" t="str">
            <v>CR 44</v>
          </cell>
          <cell r="F171" t="str">
            <v>MORNINGSIDE DR</v>
          </cell>
          <cell r="J171" t="str">
            <v>C2T</v>
          </cell>
          <cell r="K171" t="str">
            <v>2L</v>
          </cell>
          <cell r="L171"/>
          <cell r="M171" t="str">
            <v>D</v>
          </cell>
          <cell r="N171">
            <v>12960</v>
          </cell>
          <cell r="O171">
            <v>676.80000000000007</v>
          </cell>
          <cell r="R171">
            <v>2095.6320000000001</v>
          </cell>
          <cell r="S171">
            <v>0.16</v>
          </cell>
          <cell r="T171" t="str">
            <v>C</v>
          </cell>
          <cell r="U171">
            <v>178.416</v>
          </cell>
          <cell r="V171">
            <v>48.384</v>
          </cell>
          <cell r="W171">
            <v>0.26</v>
          </cell>
          <cell r="X171" t="str">
            <v>C</v>
          </cell>
          <cell r="Y171">
            <v>-0.19456923850769559</v>
          </cell>
          <cell r="AE171"/>
          <cell r="AF171">
            <v>518.4</v>
          </cell>
          <cell r="AG171">
            <v>676.80000000000007</v>
          </cell>
          <cell r="AH171">
            <v>677.6</v>
          </cell>
        </row>
        <row r="172">
          <cell r="C172">
            <v>1730</v>
          </cell>
          <cell r="D172" t="str">
            <v>DAVID WALKER DR</v>
          </cell>
          <cell r="E172" t="str">
            <v>MOUNT HOMER RD</v>
          </cell>
          <cell r="F172" t="str">
            <v>FLINKS AVE/KURT AVE</v>
          </cell>
          <cell r="J172" t="str">
            <v>C3R</v>
          </cell>
          <cell r="K172" t="str">
            <v>2L</v>
          </cell>
          <cell r="L172"/>
          <cell r="M172" t="str">
            <v>D</v>
          </cell>
          <cell r="N172">
            <v>16128</v>
          </cell>
          <cell r="O172">
            <v>799.2</v>
          </cell>
          <cell r="R172">
            <v>5485.3631999999998</v>
          </cell>
          <cell r="S172">
            <v>0.34</v>
          </cell>
          <cell r="T172" t="str">
            <v>C</v>
          </cell>
          <cell r="U172">
            <v>255.28319999999999</v>
          </cell>
          <cell r="V172">
            <v>164.96639999999999</v>
          </cell>
          <cell r="W172">
            <v>0.32</v>
          </cell>
          <cell r="X172" t="str">
            <v>C</v>
          </cell>
          <cell r="Y172">
            <v>-2.3648302077031946E-2</v>
          </cell>
          <cell r="AE172"/>
          <cell r="AF172">
            <v>698.40000000000009</v>
          </cell>
          <cell r="AG172">
            <v>799.2</v>
          </cell>
          <cell r="AH172">
            <v>800</v>
          </cell>
        </row>
        <row r="173">
          <cell r="C173">
            <v>1080</v>
          </cell>
          <cell r="D173" t="str">
            <v>CR 466A (PICCIOLA RD)</v>
          </cell>
          <cell r="E173" t="str">
            <v>US 27</v>
          </cell>
          <cell r="F173" t="str">
            <v>CR 466B</v>
          </cell>
          <cell r="J173" t="str">
            <v>C2T</v>
          </cell>
          <cell r="K173" t="str">
            <v>2L</v>
          </cell>
          <cell r="L173"/>
          <cell r="M173" t="str">
            <v>D</v>
          </cell>
          <cell r="N173">
            <v>17010</v>
          </cell>
          <cell r="O173">
            <v>888</v>
          </cell>
          <cell r="R173">
            <v>6128.2272000000003</v>
          </cell>
          <cell r="S173">
            <v>0.36</v>
          </cell>
          <cell r="T173" t="str">
            <v>C</v>
          </cell>
          <cell r="U173">
            <v>355.71839999999997</v>
          </cell>
          <cell r="V173">
            <v>188.10239999999999</v>
          </cell>
          <cell r="W173">
            <v>0.4</v>
          </cell>
          <cell r="X173" t="str">
            <v>C</v>
          </cell>
          <cell r="Y173">
            <v>-1.7664095089594545E-3</v>
          </cell>
          <cell r="AE173"/>
          <cell r="AF173">
            <v>680</v>
          </cell>
          <cell r="AG173">
            <v>888</v>
          </cell>
          <cell r="AH173">
            <v>889</v>
          </cell>
        </row>
        <row r="174">
          <cell r="C174">
            <v>1010</v>
          </cell>
          <cell r="D174" t="str">
            <v>CR 460 (MARTIN LUTHER KING BLVD</v>
          </cell>
          <cell r="E174" t="str">
            <v>THOMAS RD</v>
          </cell>
          <cell r="F174" t="str">
            <v>US 27</v>
          </cell>
          <cell r="J174" t="str">
            <v>C3R</v>
          </cell>
          <cell r="K174" t="str">
            <v>2L</v>
          </cell>
          <cell r="L174"/>
          <cell r="M174" t="str">
            <v>D</v>
          </cell>
          <cell r="N174">
            <v>21168</v>
          </cell>
          <cell r="O174">
            <v>1048.95</v>
          </cell>
          <cell r="R174">
            <v>6076.2240000000002</v>
          </cell>
          <cell r="S174">
            <v>0.28999999999999998</v>
          </cell>
          <cell r="T174" t="str">
            <v>C</v>
          </cell>
          <cell r="U174">
            <v>294.33600000000001</v>
          </cell>
          <cell r="V174">
            <v>258.048</v>
          </cell>
          <cell r="W174">
            <v>0.28000000000000003</v>
          </cell>
          <cell r="X174" t="str">
            <v>C</v>
          </cell>
          <cell r="Y174">
            <v>-3.4663611115667292E-3</v>
          </cell>
          <cell r="AE174"/>
          <cell r="AF174">
            <v>916.65000000000009</v>
          </cell>
          <cell r="AG174">
            <v>1048.95</v>
          </cell>
          <cell r="AH174">
            <v>1050</v>
          </cell>
        </row>
        <row r="175">
          <cell r="C175">
            <v>1120</v>
          </cell>
          <cell r="D175" t="str">
            <v>CR 468</v>
          </cell>
          <cell r="E175" t="str">
            <v>PINE RIDGE DAIRY RD</v>
          </cell>
          <cell r="F175" t="str">
            <v>GRIFFIN RD</v>
          </cell>
          <cell r="J175" t="str">
            <v>C2T</v>
          </cell>
          <cell r="K175" t="str">
            <v>2L</v>
          </cell>
          <cell r="L175"/>
          <cell r="M175" t="str">
            <v>D</v>
          </cell>
          <cell r="N175">
            <v>16200</v>
          </cell>
          <cell r="O175">
            <v>846</v>
          </cell>
          <cell r="R175">
            <v>7187.0400000000009</v>
          </cell>
          <cell r="S175">
            <v>0.44</v>
          </cell>
          <cell r="T175" t="str">
            <v>C</v>
          </cell>
          <cell r="U175">
            <v>294.33600000000001</v>
          </cell>
          <cell r="V175">
            <v>333.64800000000002</v>
          </cell>
          <cell r="W175">
            <v>0.39</v>
          </cell>
          <cell r="X175" t="str">
            <v>C</v>
          </cell>
          <cell r="Y175">
            <v>3.0564600486758797E-2</v>
          </cell>
          <cell r="AE175"/>
          <cell r="AF175">
            <v>648</v>
          </cell>
          <cell r="AG175">
            <v>846</v>
          </cell>
          <cell r="AH175">
            <v>847</v>
          </cell>
        </row>
        <row r="176">
          <cell r="C176">
            <v>240</v>
          </cell>
          <cell r="D176" t="str">
            <v>CR 25A</v>
          </cell>
          <cell r="E176" t="str">
            <v>CR 466A</v>
          </cell>
          <cell r="F176" t="str">
            <v>US 27/US 441</v>
          </cell>
          <cell r="J176" t="str">
            <v>C2T</v>
          </cell>
          <cell r="K176" t="str">
            <v>2L</v>
          </cell>
          <cell r="L176"/>
          <cell r="M176" t="str">
            <v>D</v>
          </cell>
          <cell r="N176">
            <v>12960</v>
          </cell>
          <cell r="O176">
            <v>676.80000000000007</v>
          </cell>
          <cell r="R176">
            <v>4403.9520000000002</v>
          </cell>
          <cell r="S176">
            <v>0.34</v>
          </cell>
          <cell r="T176" t="str">
            <v>C</v>
          </cell>
          <cell r="U176">
            <v>191.52</v>
          </cell>
          <cell r="V176">
            <v>236.88</v>
          </cell>
          <cell r="W176">
            <v>0.35</v>
          </cell>
          <cell r="X176" t="str">
            <v>C</v>
          </cell>
          <cell r="Y176">
            <v>-6.5598077107280606E-2</v>
          </cell>
          <cell r="AE176"/>
          <cell r="AF176">
            <v>518.4</v>
          </cell>
          <cell r="AG176">
            <v>676.80000000000007</v>
          </cell>
          <cell r="AH176">
            <v>677.6</v>
          </cell>
        </row>
        <row r="177">
          <cell r="C177">
            <v>470</v>
          </cell>
          <cell r="D177" t="str">
            <v>CR 44</v>
          </cell>
          <cell r="E177" t="str">
            <v>SILVER LAKE RD</v>
          </cell>
          <cell r="F177" t="str">
            <v>CR 473</v>
          </cell>
          <cell r="J177" t="str">
            <v>C2T</v>
          </cell>
          <cell r="K177" t="str">
            <v>2L</v>
          </cell>
          <cell r="L177"/>
          <cell r="M177" t="str">
            <v>D</v>
          </cell>
          <cell r="N177">
            <v>16200</v>
          </cell>
          <cell r="O177">
            <v>846</v>
          </cell>
          <cell r="R177">
            <v>11274.480000000001</v>
          </cell>
          <cell r="S177">
            <v>0.7</v>
          </cell>
          <cell r="T177" t="str">
            <v>C</v>
          </cell>
          <cell r="U177">
            <v>662.25600000000009</v>
          </cell>
          <cell r="V177">
            <v>321.55200000000002</v>
          </cell>
          <cell r="W177">
            <v>0.78</v>
          </cell>
          <cell r="X177" t="str">
            <v>D</v>
          </cell>
          <cell r="Y177">
            <v>0.12767645355236645</v>
          </cell>
          <cell r="AE177"/>
          <cell r="AF177">
            <v>648</v>
          </cell>
          <cell r="AG177">
            <v>846</v>
          </cell>
          <cell r="AH177">
            <v>847</v>
          </cell>
        </row>
        <row r="178">
          <cell r="C178">
            <v>2360</v>
          </cell>
          <cell r="D178" t="str">
            <v>LAKESHORE DR (EUSTIS)</v>
          </cell>
          <cell r="E178" t="str">
            <v>CLAY BLVD</v>
          </cell>
          <cell r="F178" t="str">
            <v>SOUTH BAY ST / SR 19 SB</v>
          </cell>
          <cell r="J178" t="str">
            <v>C3R</v>
          </cell>
          <cell r="K178" t="str">
            <v>2L</v>
          </cell>
          <cell r="L178"/>
          <cell r="M178" t="str">
            <v>D</v>
          </cell>
          <cell r="N178">
            <v>16128</v>
          </cell>
          <cell r="O178">
            <v>799.2</v>
          </cell>
          <cell r="R178">
            <v>5765.5295999999998</v>
          </cell>
          <cell r="S178">
            <v>0.36</v>
          </cell>
          <cell r="T178" t="str">
            <v>C</v>
          </cell>
          <cell r="U178">
            <v>259.89119999999997</v>
          </cell>
          <cell r="V178">
            <v>202.75199999999998</v>
          </cell>
          <cell r="W178">
            <v>0.33</v>
          </cell>
          <cell r="X178" t="str">
            <v>C</v>
          </cell>
          <cell r="Y178">
            <v>-1.3872547046787309E-2</v>
          </cell>
          <cell r="AE178"/>
          <cell r="AF178">
            <v>698.40000000000009</v>
          </cell>
          <cell r="AG178">
            <v>799.2</v>
          </cell>
          <cell r="AH178">
            <v>800</v>
          </cell>
        </row>
        <row r="179">
          <cell r="C179">
            <v>10</v>
          </cell>
          <cell r="D179" t="str">
            <v>ABRAMS RD</v>
          </cell>
          <cell r="E179" t="str">
            <v>SR 44</v>
          </cell>
          <cell r="F179" t="str">
            <v>WAYCROSS AVE</v>
          </cell>
          <cell r="J179" t="str">
            <v>C3R</v>
          </cell>
          <cell r="K179" t="str">
            <v>2L</v>
          </cell>
          <cell r="L179"/>
          <cell r="M179" t="str">
            <v>D</v>
          </cell>
          <cell r="N179">
            <v>21168</v>
          </cell>
          <cell r="O179">
            <v>1048.95</v>
          </cell>
          <cell r="R179">
            <v>5778.4319999999998</v>
          </cell>
          <cell r="S179">
            <v>0.27</v>
          </cell>
          <cell r="T179" t="str">
            <v>C</v>
          </cell>
          <cell r="U179">
            <v>246.15359999999998</v>
          </cell>
          <cell r="V179">
            <v>275.61599999999999</v>
          </cell>
          <cell r="W179">
            <v>0.26</v>
          </cell>
          <cell r="X179" t="str">
            <v>C</v>
          </cell>
          <cell r="Y179">
            <v>-1.3431580205681137E-2</v>
          </cell>
          <cell r="AE179"/>
          <cell r="AF179">
            <v>916.65000000000009</v>
          </cell>
          <cell r="AG179">
            <v>1048.95</v>
          </cell>
          <cell r="AH179">
            <v>1050</v>
          </cell>
        </row>
        <row r="180">
          <cell r="C180">
            <v>2680</v>
          </cell>
          <cell r="D180" t="str">
            <v>ORANGE AVE</v>
          </cell>
          <cell r="E180" t="str">
            <v>SR 19</v>
          </cell>
          <cell r="F180" t="str">
            <v>HASSELTON ST</v>
          </cell>
          <cell r="J180" t="str">
            <v>C3R</v>
          </cell>
          <cell r="K180" t="str">
            <v>4L</v>
          </cell>
          <cell r="L180"/>
          <cell r="M180" t="str">
            <v>D</v>
          </cell>
          <cell r="N180">
            <v>25177.5</v>
          </cell>
          <cell r="O180">
            <v>1248.75</v>
          </cell>
          <cell r="R180">
            <v>12165.119999999999</v>
          </cell>
          <cell r="S180">
            <v>0.48</v>
          </cell>
          <cell r="T180" t="str">
            <v>C</v>
          </cell>
          <cell r="U180">
            <v>551.23199999999997</v>
          </cell>
          <cell r="V180">
            <v>563.58719999999994</v>
          </cell>
          <cell r="W180">
            <v>0.45</v>
          </cell>
          <cell r="X180" t="str">
            <v>C</v>
          </cell>
          <cell r="Y180">
            <v>0.14495518347087621</v>
          </cell>
          <cell r="AE180"/>
          <cell r="AF180">
            <v>1147.5</v>
          </cell>
          <cell r="AG180">
            <v>1248.75</v>
          </cell>
          <cell r="AH180">
            <v>1249.5</v>
          </cell>
        </row>
        <row r="181">
          <cell r="C181">
            <v>1110</v>
          </cell>
          <cell r="D181" t="str">
            <v>CR 468</v>
          </cell>
          <cell r="E181" t="str">
            <v>CR 466A</v>
          </cell>
          <cell r="F181" t="str">
            <v>PINE RIDGE DAIRY RD</v>
          </cell>
          <cell r="J181" t="str">
            <v>C2T</v>
          </cell>
          <cell r="K181" t="str">
            <v>2L</v>
          </cell>
          <cell r="L181"/>
          <cell r="M181" t="str">
            <v>D</v>
          </cell>
          <cell r="N181">
            <v>12960</v>
          </cell>
          <cell r="O181">
            <v>676.80000000000007</v>
          </cell>
          <cell r="R181">
            <v>4574.3040000000001</v>
          </cell>
          <cell r="S181">
            <v>0.35</v>
          </cell>
          <cell r="T181" t="str">
            <v>C</v>
          </cell>
          <cell r="U181">
            <v>168.33600000000001</v>
          </cell>
          <cell r="V181">
            <v>221.76</v>
          </cell>
          <cell r="W181">
            <v>0.33</v>
          </cell>
          <cell r="X181" t="str">
            <v>C</v>
          </cell>
          <cell r="Y181">
            <v>-5.8478562608156426E-2</v>
          </cell>
          <cell r="AE181"/>
          <cell r="AF181">
            <v>518.4</v>
          </cell>
          <cell r="AG181">
            <v>676.80000000000007</v>
          </cell>
          <cell r="AH181">
            <v>677.6</v>
          </cell>
        </row>
        <row r="182">
          <cell r="C182">
            <v>1070</v>
          </cell>
          <cell r="D182" t="str">
            <v>CR 466A</v>
          </cell>
          <cell r="E182" t="str">
            <v>CR 468 / ROSE AVE</v>
          </cell>
          <cell r="F182" t="str">
            <v>US 27</v>
          </cell>
          <cell r="J182" t="str">
            <v>C3R</v>
          </cell>
          <cell r="K182" t="str">
            <v>2L</v>
          </cell>
          <cell r="L182"/>
          <cell r="M182" t="str">
            <v>D</v>
          </cell>
          <cell r="N182">
            <v>21168</v>
          </cell>
          <cell r="O182">
            <v>1048.95</v>
          </cell>
          <cell r="R182">
            <v>6742.5119999999997</v>
          </cell>
          <cell r="S182">
            <v>0.32</v>
          </cell>
          <cell r="T182" t="str">
            <v>C</v>
          </cell>
          <cell r="U182">
            <v>235.87199999999999</v>
          </cell>
          <cell r="V182">
            <v>292.32</v>
          </cell>
          <cell r="W182">
            <v>0.28000000000000003</v>
          </cell>
          <cell r="X182" t="str">
            <v>C</v>
          </cell>
          <cell r="Y182">
            <v>1.7488603940512215E-2</v>
          </cell>
          <cell r="AE182"/>
          <cell r="AF182">
            <v>916.65000000000009</v>
          </cell>
          <cell r="AG182">
            <v>1048.95</v>
          </cell>
          <cell r="AH182">
            <v>1050</v>
          </cell>
        </row>
        <row r="183">
          <cell r="C183">
            <v>1060</v>
          </cell>
          <cell r="D183" t="str">
            <v>CR 466A</v>
          </cell>
          <cell r="E183" t="str">
            <v>SUMTER COUNTY LINE</v>
          </cell>
          <cell r="F183" t="str">
            <v>TIMBERTOP LN</v>
          </cell>
          <cell r="J183" t="str">
            <v>C3R</v>
          </cell>
          <cell r="K183" t="str">
            <v>2L</v>
          </cell>
          <cell r="L183"/>
          <cell r="M183" t="str">
            <v>D</v>
          </cell>
          <cell r="N183">
            <v>22226.400000000001</v>
          </cell>
          <cell r="O183">
            <v>1101.3975</v>
          </cell>
          <cell r="R183">
            <v>18682.272000000001</v>
          </cell>
          <cell r="S183">
            <v>0.84</v>
          </cell>
          <cell r="T183" t="str">
            <v>C</v>
          </cell>
          <cell r="U183">
            <v>764.06399999999996</v>
          </cell>
          <cell r="V183">
            <v>759.024</v>
          </cell>
          <cell r="W183">
            <v>0.69</v>
          </cell>
          <cell r="X183" t="str">
            <v>C</v>
          </cell>
          <cell r="Y183">
            <v>0.24753042561800487</v>
          </cell>
          <cell r="AE183"/>
          <cell r="AF183">
            <v>962.48250000000019</v>
          </cell>
          <cell r="AG183">
            <v>1101.3975</v>
          </cell>
          <cell r="AH183">
            <v>1102.5</v>
          </cell>
        </row>
        <row r="184">
          <cell r="C184">
            <v>2580</v>
          </cell>
          <cell r="D184" t="str">
            <v>MICRO RACETRACK RD</v>
          </cell>
          <cell r="E184" t="str">
            <v>LAKE ELLA RD</v>
          </cell>
          <cell r="F184" t="str">
            <v>CR 466A</v>
          </cell>
          <cell r="J184" t="str">
            <v>C3R</v>
          </cell>
          <cell r="K184" t="str">
            <v>2L</v>
          </cell>
          <cell r="L184"/>
          <cell r="M184" t="str">
            <v>D</v>
          </cell>
          <cell r="N184">
            <v>16128</v>
          </cell>
          <cell r="O184">
            <v>799.2</v>
          </cell>
          <cell r="R184">
            <v>8688.8447999999989</v>
          </cell>
          <cell r="S184">
            <v>0.54</v>
          </cell>
          <cell r="T184" t="str">
            <v>C</v>
          </cell>
          <cell r="U184">
            <v>366.79679999999996</v>
          </cell>
          <cell r="V184">
            <v>427.62239999999997</v>
          </cell>
          <cell r="W184">
            <v>0.54</v>
          </cell>
          <cell r="X184" t="str">
            <v>C</v>
          </cell>
          <cell r="Y184">
            <v>7.0428382964814906E-2</v>
          </cell>
          <cell r="AE184"/>
          <cell r="AF184">
            <v>698.40000000000009</v>
          </cell>
          <cell r="AG184">
            <v>799.2</v>
          </cell>
          <cell r="AH184">
            <v>800</v>
          </cell>
        </row>
        <row r="185">
          <cell r="C185">
            <v>2730</v>
          </cell>
          <cell r="D185" t="str">
            <v>RADIO RD</v>
          </cell>
          <cell r="E185" t="str">
            <v>CR 44</v>
          </cell>
          <cell r="F185" t="str">
            <v>MORNINGSIDE DR</v>
          </cell>
          <cell r="J185" t="str">
            <v>C3R</v>
          </cell>
          <cell r="K185" t="str">
            <v>2L</v>
          </cell>
          <cell r="L185"/>
          <cell r="M185" t="str">
            <v>D</v>
          </cell>
          <cell r="N185">
            <v>21168</v>
          </cell>
          <cell r="O185">
            <v>1048.95</v>
          </cell>
          <cell r="R185">
            <v>3420.4895999999999</v>
          </cell>
          <cell r="S185">
            <v>0.16</v>
          </cell>
          <cell r="T185" t="str">
            <v>C</v>
          </cell>
          <cell r="U185">
            <v>154.9152</v>
          </cell>
          <cell r="V185">
            <v>134.95679999999999</v>
          </cell>
          <cell r="W185">
            <v>0.15</v>
          </cell>
          <cell r="X185" t="str">
            <v>C</v>
          </cell>
          <cell r="Y185">
            <v>-0.1116525439631979</v>
          </cell>
          <cell r="AE185"/>
          <cell r="AF185">
            <v>916.65000000000009</v>
          </cell>
          <cell r="AG185">
            <v>1048.95</v>
          </cell>
          <cell r="AH185">
            <v>1050</v>
          </cell>
        </row>
        <row r="186">
          <cell r="C186">
            <v>230</v>
          </cell>
          <cell r="D186" t="str">
            <v>CR 25A</v>
          </cell>
          <cell r="E186" t="str">
            <v>US 27/US 441</v>
          </cell>
          <cell r="F186" t="str">
            <v>CR 466A</v>
          </cell>
          <cell r="J186" t="str">
            <v>C3R</v>
          </cell>
          <cell r="K186" t="str">
            <v>2L</v>
          </cell>
          <cell r="L186"/>
          <cell r="M186" t="str">
            <v>D</v>
          </cell>
          <cell r="N186">
            <v>16128</v>
          </cell>
          <cell r="O186">
            <v>799.2</v>
          </cell>
          <cell r="R186">
            <v>7158.8160000000007</v>
          </cell>
          <cell r="S186">
            <v>0.44</v>
          </cell>
          <cell r="T186" t="str">
            <v>C</v>
          </cell>
          <cell r="U186">
            <v>330.62400000000002</v>
          </cell>
          <cell r="V186">
            <v>299.37600000000003</v>
          </cell>
          <cell r="W186">
            <v>0.41</v>
          </cell>
          <cell r="X186" t="str">
            <v>C</v>
          </cell>
          <cell r="Y186">
            <v>2.9753906422008702E-2</v>
          </cell>
          <cell r="AE186"/>
          <cell r="AF186">
            <v>698.40000000000009</v>
          </cell>
          <cell r="AG186">
            <v>799.2</v>
          </cell>
          <cell r="AH186">
            <v>800</v>
          </cell>
        </row>
        <row r="187">
          <cell r="C187">
            <v>870</v>
          </cell>
          <cell r="D187" t="str">
            <v>CR 452 (EUSTIS)</v>
          </cell>
          <cell r="E187" t="str">
            <v>CR 44 / CR 452</v>
          </cell>
          <cell r="F187" t="str">
            <v>SR 19</v>
          </cell>
          <cell r="J187" t="str">
            <v>C2T</v>
          </cell>
          <cell r="K187" t="str">
            <v>2L</v>
          </cell>
          <cell r="L187"/>
          <cell r="M187" t="str">
            <v>D</v>
          </cell>
          <cell r="N187">
            <v>12960</v>
          </cell>
          <cell r="O187">
            <v>676.80000000000007</v>
          </cell>
          <cell r="R187">
            <v>12676.607999999998</v>
          </cell>
          <cell r="S187">
            <v>0.98</v>
          </cell>
          <cell r="T187" t="str">
            <v>D</v>
          </cell>
          <cell r="U187">
            <v>391.68</v>
          </cell>
          <cell r="V187">
            <v>620.2367999999999</v>
          </cell>
          <cell r="W187">
            <v>0.92</v>
          </cell>
          <cell r="X187" t="str">
            <v>D</v>
          </cell>
          <cell r="Y187">
            <v>0.154425258139683</v>
          </cell>
          <cell r="AE187"/>
          <cell r="AF187">
            <v>518.4</v>
          </cell>
          <cell r="AG187">
            <v>676.80000000000007</v>
          </cell>
          <cell r="AH187">
            <v>677.6</v>
          </cell>
        </row>
        <row r="188">
          <cell r="C188">
            <v>1100</v>
          </cell>
          <cell r="D188" t="str">
            <v>CR 466B</v>
          </cell>
          <cell r="E188" t="str">
            <v>EAGLE NEST RD</v>
          </cell>
          <cell r="F188" t="str">
            <v>CR 466A</v>
          </cell>
          <cell r="J188" t="str">
            <v>C2T</v>
          </cell>
          <cell r="K188" t="str">
            <v>2L</v>
          </cell>
          <cell r="L188"/>
          <cell r="M188" t="str">
            <v>D</v>
          </cell>
          <cell r="N188">
            <v>12960</v>
          </cell>
          <cell r="O188">
            <v>676.80000000000007</v>
          </cell>
          <cell r="R188">
            <v>4711.3919999999998</v>
          </cell>
          <cell r="S188">
            <v>0.36</v>
          </cell>
          <cell r="T188" t="str">
            <v>C</v>
          </cell>
          <cell r="U188">
            <v>182.44800000000001</v>
          </cell>
          <cell r="V188">
            <v>274.17600000000004</v>
          </cell>
          <cell r="W188">
            <v>0.41</v>
          </cell>
          <cell r="X188" t="str">
            <v>C</v>
          </cell>
          <cell r="Y188">
            <v>-5.2901701975445303E-2</v>
          </cell>
          <cell r="AE188"/>
          <cell r="AF188">
            <v>518.4</v>
          </cell>
          <cell r="AG188">
            <v>676.80000000000007</v>
          </cell>
          <cell r="AH188">
            <v>677.6</v>
          </cell>
        </row>
        <row r="189">
          <cell r="C189">
            <v>520</v>
          </cell>
          <cell r="D189" t="str">
            <v>CR 44</v>
          </cell>
          <cell r="E189" t="str">
            <v>HICKS DITCH RD</v>
          </cell>
          <cell r="F189" t="str">
            <v>CR 44A</v>
          </cell>
          <cell r="J189" t="str">
            <v>C2T</v>
          </cell>
          <cell r="K189" t="str">
            <v>2L</v>
          </cell>
          <cell r="L189"/>
          <cell r="M189" t="str">
            <v>D</v>
          </cell>
          <cell r="N189">
            <v>17010</v>
          </cell>
          <cell r="O189">
            <v>888</v>
          </cell>
          <cell r="R189">
            <v>10903.939200000001</v>
          </cell>
          <cell r="S189">
            <v>0.64</v>
          </cell>
          <cell r="T189" t="str">
            <v>C</v>
          </cell>
          <cell r="U189">
            <v>423.87839999999994</v>
          </cell>
          <cell r="V189">
            <v>501.81119999999999</v>
          </cell>
          <cell r="W189">
            <v>0.56999999999999995</v>
          </cell>
          <cell r="X189" t="str">
            <v>C</v>
          </cell>
          <cell r="Y189">
            <v>0.12016472540295231</v>
          </cell>
          <cell r="AE189"/>
          <cell r="AF189">
            <v>680</v>
          </cell>
          <cell r="AG189">
            <v>888</v>
          </cell>
          <cell r="AH189">
            <v>889</v>
          </cell>
        </row>
        <row r="190">
          <cell r="C190">
            <v>1170</v>
          </cell>
          <cell r="D190" t="str">
            <v>CR 473</v>
          </cell>
          <cell r="E190" t="str">
            <v>CR 44</v>
          </cell>
          <cell r="F190" t="str">
            <v>FOUNTAIN LAKE BLVD</v>
          </cell>
          <cell r="J190" t="str">
            <v>C2T</v>
          </cell>
          <cell r="K190" t="str">
            <v>2L</v>
          </cell>
          <cell r="L190"/>
          <cell r="M190" t="str">
            <v>D</v>
          </cell>
          <cell r="N190">
            <v>17010</v>
          </cell>
          <cell r="O190">
            <v>888</v>
          </cell>
          <cell r="R190">
            <v>6917.0111999999999</v>
          </cell>
          <cell r="S190">
            <v>0.41</v>
          </cell>
          <cell r="T190" t="str">
            <v>C</v>
          </cell>
          <cell r="U190">
            <v>255.6576</v>
          </cell>
          <cell r="V190">
            <v>325.98719999999997</v>
          </cell>
          <cell r="W190">
            <v>0.37</v>
          </cell>
          <cell r="X190" t="str">
            <v>C</v>
          </cell>
          <cell r="Y190">
            <v>2.2701525859055494E-2</v>
          </cell>
          <cell r="AE190"/>
          <cell r="AF190">
            <v>680</v>
          </cell>
          <cell r="AG190">
            <v>888</v>
          </cell>
          <cell r="AH190">
            <v>889</v>
          </cell>
        </row>
        <row r="191">
          <cell r="C191">
            <v>480</v>
          </cell>
          <cell r="D191" t="str">
            <v>CR 44</v>
          </cell>
          <cell r="E191" t="str">
            <v>CR 473</v>
          </cell>
          <cell r="F191" t="str">
            <v>APIARY RD</v>
          </cell>
          <cell r="J191" t="str">
            <v>C2T</v>
          </cell>
          <cell r="K191" t="str">
            <v>2L</v>
          </cell>
          <cell r="L191"/>
          <cell r="M191" t="str">
            <v>D</v>
          </cell>
          <cell r="N191">
            <v>17010</v>
          </cell>
          <cell r="O191">
            <v>888</v>
          </cell>
          <cell r="R191">
            <v>16730.8416</v>
          </cell>
          <cell r="S191">
            <v>0.98</v>
          </cell>
          <cell r="T191" t="str">
            <v>D</v>
          </cell>
          <cell r="U191">
            <v>929.49119999999994</v>
          </cell>
          <cell r="V191">
            <v>487.55519999999996</v>
          </cell>
          <cell r="W191">
            <v>1.05</v>
          </cell>
          <cell r="X191" t="str">
            <v>F</v>
          </cell>
          <cell r="Y191">
            <v>0.22030605345435128</v>
          </cell>
          <cell r="AE191"/>
          <cell r="AF191">
            <v>680</v>
          </cell>
          <cell r="AG191">
            <v>888</v>
          </cell>
          <cell r="AH191">
            <v>889</v>
          </cell>
        </row>
        <row r="192">
          <cell r="C192">
            <v>1820</v>
          </cell>
          <cell r="D192" t="str">
            <v>EMERALDA AVE</v>
          </cell>
          <cell r="E192" t="str">
            <v>EMERALDA ISLAND RD</v>
          </cell>
          <cell r="F192" t="str">
            <v>CR 44</v>
          </cell>
          <cell r="J192" t="str">
            <v>C2T</v>
          </cell>
          <cell r="K192" t="str">
            <v>2L</v>
          </cell>
          <cell r="L192"/>
          <cell r="M192" t="str">
            <v>D</v>
          </cell>
          <cell r="N192">
            <v>12960</v>
          </cell>
          <cell r="O192">
            <v>676.80000000000007</v>
          </cell>
          <cell r="R192">
            <v>4284.4032000000007</v>
          </cell>
          <cell r="S192">
            <v>0.33</v>
          </cell>
          <cell r="T192" t="str">
            <v>C</v>
          </cell>
          <cell r="U192">
            <v>268.01279999999997</v>
          </cell>
          <cell r="V192">
            <v>148.26239999999999</v>
          </cell>
          <cell r="W192">
            <v>0.4</v>
          </cell>
          <cell r="X192" t="str">
            <v>C</v>
          </cell>
          <cell r="Y192">
            <v>-7.0727093684859854E-2</v>
          </cell>
          <cell r="AE192"/>
          <cell r="AF192">
            <v>518.4</v>
          </cell>
          <cell r="AG192">
            <v>676.80000000000007</v>
          </cell>
          <cell r="AH192">
            <v>677.6</v>
          </cell>
        </row>
        <row r="193">
          <cell r="C193">
            <v>500</v>
          </cell>
          <cell r="D193" t="str">
            <v>CR 44</v>
          </cell>
          <cell r="E193" t="str">
            <v>CR 452</v>
          </cell>
          <cell r="F193" t="str">
            <v>SR 19</v>
          </cell>
          <cell r="J193" t="str">
            <v>C3R</v>
          </cell>
          <cell r="K193" t="str">
            <v>2L</v>
          </cell>
          <cell r="L193"/>
          <cell r="M193" t="str">
            <v>D</v>
          </cell>
          <cell r="N193">
            <v>21168</v>
          </cell>
          <cell r="O193">
            <v>1048.95</v>
          </cell>
          <cell r="R193">
            <v>13884.825599999998</v>
          </cell>
          <cell r="S193">
            <v>0.66</v>
          </cell>
          <cell r="T193" t="str">
            <v>C</v>
          </cell>
          <cell r="U193">
            <v>557.56799999999998</v>
          </cell>
          <cell r="V193">
            <v>602.72640000000001</v>
          </cell>
          <cell r="W193">
            <v>0.56999999999999995</v>
          </cell>
          <cell r="X193" t="str">
            <v>C</v>
          </cell>
          <cell r="Y193">
            <v>0.17563713022690464</v>
          </cell>
          <cell r="AE193"/>
          <cell r="AF193">
            <v>916.65000000000009</v>
          </cell>
          <cell r="AG193">
            <v>1048.95</v>
          </cell>
          <cell r="AH193">
            <v>1050</v>
          </cell>
        </row>
        <row r="194">
          <cell r="C194">
            <v>510</v>
          </cell>
          <cell r="D194" t="str">
            <v>CR 44</v>
          </cell>
          <cell r="E194" t="str">
            <v>SR 19</v>
          </cell>
          <cell r="F194" t="str">
            <v>HICKS DITCH RD</v>
          </cell>
          <cell r="J194" t="str">
            <v>C3R</v>
          </cell>
          <cell r="K194" t="str">
            <v>2L</v>
          </cell>
          <cell r="L194"/>
          <cell r="M194" t="str">
            <v>D</v>
          </cell>
          <cell r="N194">
            <v>21168</v>
          </cell>
          <cell r="O194">
            <v>1048.95</v>
          </cell>
          <cell r="R194">
            <v>11450.4192</v>
          </cell>
          <cell r="S194">
            <v>0.54</v>
          </cell>
          <cell r="T194" t="str">
            <v>C</v>
          </cell>
          <cell r="U194">
            <v>446.68799999999999</v>
          </cell>
          <cell r="V194">
            <v>525.57119999999998</v>
          </cell>
          <cell r="W194">
            <v>0.5</v>
          </cell>
          <cell r="X194" t="str">
            <v>C</v>
          </cell>
          <cell r="Y194">
            <v>0.1311741852166024</v>
          </cell>
          <cell r="AE194"/>
          <cell r="AF194">
            <v>916.65000000000009</v>
          </cell>
          <cell r="AG194">
            <v>1048.95</v>
          </cell>
          <cell r="AH194">
            <v>1050</v>
          </cell>
        </row>
        <row r="195">
          <cell r="C195">
            <v>850</v>
          </cell>
          <cell r="D195" t="str">
            <v>CR 452</v>
          </cell>
          <cell r="E195" t="str">
            <v>SANDY LANE</v>
          </cell>
          <cell r="F195" t="str">
            <v>LAKE LANDING BLVD</v>
          </cell>
          <cell r="J195" t="str">
            <v>C2T</v>
          </cell>
          <cell r="K195" t="str">
            <v>2L</v>
          </cell>
          <cell r="L195"/>
          <cell r="M195" t="str">
            <v>D</v>
          </cell>
          <cell r="N195">
            <v>16200</v>
          </cell>
          <cell r="O195">
            <v>846</v>
          </cell>
          <cell r="R195">
            <v>10399.2768</v>
          </cell>
          <cell r="S195">
            <v>0.64</v>
          </cell>
          <cell r="T195" t="str">
            <v>C</v>
          </cell>
          <cell r="U195">
            <v>521.76959999999997</v>
          </cell>
          <cell r="V195">
            <v>347.84640000000002</v>
          </cell>
          <cell r="W195">
            <v>0.62</v>
          </cell>
          <cell r="X195" t="str">
            <v>C</v>
          </cell>
          <cell r="Y195">
            <v>0.1095984355665518</v>
          </cell>
          <cell r="AE195"/>
          <cell r="AF195">
            <v>648</v>
          </cell>
          <cell r="AG195">
            <v>846</v>
          </cell>
          <cell r="AH195">
            <v>847</v>
          </cell>
        </row>
        <row r="196">
          <cell r="C196">
            <v>490</v>
          </cell>
          <cell r="D196" t="str">
            <v>CR 44</v>
          </cell>
          <cell r="E196" t="str">
            <v>APIARY RD</v>
          </cell>
          <cell r="F196" t="str">
            <v>CR 452</v>
          </cell>
          <cell r="J196" t="str">
            <v>C3R</v>
          </cell>
          <cell r="K196" t="str">
            <v>2L</v>
          </cell>
          <cell r="L196"/>
          <cell r="M196" t="str">
            <v>D</v>
          </cell>
          <cell r="N196">
            <v>20160</v>
          </cell>
          <cell r="O196">
            <v>999</v>
          </cell>
          <cell r="R196">
            <v>13017.628799999999</v>
          </cell>
          <cell r="S196">
            <v>0.65</v>
          </cell>
          <cell r="T196" t="str">
            <v>C</v>
          </cell>
          <cell r="U196">
            <v>496.10879999999997</v>
          </cell>
          <cell r="V196">
            <v>577.84319999999991</v>
          </cell>
          <cell r="W196">
            <v>0.57999999999999996</v>
          </cell>
          <cell r="X196" t="str">
            <v>C</v>
          </cell>
          <cell r="Y196">
            <v>0.16057065385462699</v>
          </cell>
          <cell r="AE196"/>
          <cell r="AF196">
            <v>873</v>
          </cell>
          <cell r="AG196">
            <v>999</v>
          </cell>
          <cell r="AH196">
            <v>1000</v>
          </cell>
        </row>
        <row r="197">
          <cell r="C197">
            <v>170</v>
          </cell>
          <cell r="D197" t="str">
            <v>CR 19A</v>
          </cell>
          <cell r="E197" t="str">
            <v>CR 452</v>
          </cell>
          <cell r="F197" t="str">
            <v>CR 44</v>
          </cell>
          <cell r="J197" t="str">
            <v>C3R</v>
          </cell>
          <cell r="K197" t="str">
            <v>2L</v>
          </cell>
          <cell r="L197"/>
          <cell r="M197" t="str">
            <v>D</v>
          </cell>
          <cell r="N197">
            <v>16128</v>
          </cell>
          <cell r="O197">
            <v>799.2</v>
          </cell>
          <cell r="R197">
            <v>2929.1327999999999</v>
          </cell>
          <cell r="S197">
            <v>0.18</v>
          </cell>
          <cell r="T197" t="str">
            <v>C</v>
          </cell>
          <cell r="U197">
            <v>157.76639999999998</v>
          </cell>
          <cell r="V197">
            <v>100.74239999999999</v>
          </cell>
          <cell r="W197">
            <v>0.2</v>
          </cell>
          <cell r="X197" t="str">
            <v>C</v>
          </cell>
          <cell r="Y197">
            <v>-0.13878215415521122</v>
          </cell>
          <cell r="AE197"/>
          <cell r="AF197">
            <v>698.40000000000009</v>
          </cell>
          <cell r="AG197">
            <v>799.2</v>
          </cell>
          <cell r="AH197">
            <v>800</v>
          </cell>
        </row>
        <row r="198">
          <cell r="C198">
            <v>1870</v>
          </cell>
          <cell r="D198" t="str">
            <v>FISH CAMP RD</v>
          </cell>
          <cell r="E198" t="str">
            <v>CR 452</v>
          </cell>
          <cell r="F198" t="str">
            <v>CR 44</v>
          </cell>
          <cell r="J198" t="str">
            <v>C3R</v>
          </cell>
          <cell r="K198" t="str">
            <v>2L</v>
          </cell>
          <cell r="L198"/>
          <cell r="M198" t="str">
            <v>D</v>
          </cell>
          <cell r="N198">
            <v>16128</v>
          </cell>
          <cell r="O198">
            <v>799.2</v>
          </cell>
          <cell r="R198">
            <v>1640.3904</v>
          </cell>
          <cell r="S198">
            <v>0.1</v>
          </cell>
          <cell r="T198" t="str">
            <v>C</v>
          </cell>
          <cell r="U198">
            <v>95.039999999999992</v>
          </cell>
          <cell r="V198">
            <v>66.528000000000006</v>
          </cell>
          <cell r="W198">
            <v>0.12</v>
          </cell>
          <cell r="X198" t="str">
            <v>C</v>
          </cell>
          <cell r="Y198">
            <v>-0.2330718974122884</v>
          </cell>
          <cell r="AE198"/>
          <cell r="AF198">
            <v>698.40000000000009</v>
          </cell>
          <cell r="AG198">
            <v>799.2</v>
          </cell>
          <cell r="AH198">
            <v>800</v>
          </cell>
        </row>
        <row r="199">
          <cell r="C199">
            <v>2250</v>
          </cell>
          <cell r="D199" t="str">
            <v>LAKE ELLA RD</v>
          </cell>
          <cell r="E199" t="str">
            <v>SUMTER COUNTY LINE</v>
          </cell>
          <cell r="F199" t="str">
            <v>MICRO RACETRACK RD</v>
          </cell>
          <cell r="J199" t="str">
            <v>C2T</v>
          </cell>
          <cell r="K199" t="str">
            <v>2L</v>
          </cell>
          <cell r="L199"/>
          <cell r="M199" t="str">
            <v>D</v>
          </cell>
          <cell r="N199">
            <v>12960</v>
          </cell>
          <cell r="O199">
            <v>676.80000000000007</v>
          </cell>
          <cell r="R199">
            <v>2459.52</v>
          </cell>
          <cell r="S199">
            <v>0.19</v>
          </cell>
          <cell r="T199" t="str">
            <v>C</v>
          </cell>
          <cell r="U199">
            <v>133.05600000000001</v>
          </cell>
          <cell r="V199">
            <v>109.872</v>
          </cell>
          <cell r="W199">
            <v>0.2</v>
          </cell>
          <cell r="X199" t="str">
            <v>C</v>
          </cell>
          <cell r="Y199">
            <v>-0.16836017218759747</v>
          </cell>
          <cell r="AE199"/>
          <cell r="AF199">
            <v>518.4</v>
          </cell>
          <cell r="AG199">
            <v>676.80000000000007</v>
          </cell>
          <cell r="AH199">
            <v>677.6</v>
          </cell>
        </row>
        <row r="200">
          <cell r="C200">
            <v>1780</v>
          </cell>
          <cell r="D200" t="str">
            <v>EAGLES NEST RD</v>
          </cell>
          <cell r="E200" t="str">
            <v>US 27</v>
          </cell>
          <cell r="F200" t="str">
            <v>CR 466B</v>
          </cell>
          <cell r="J200" t="str">
            <v>C2T</v>
          </cell>
          <cell r="K200" t="str">
            <v>2L</v>
          </cell>
          <cell r="L200"/>
          <cell r="M200" t="str">
            <v>D</v>
          </cell>
          <cell r="N200">
            <v>12960</v>
          </cell>
          <cell r="O200">
            <v>676.80000000000007</v>
          </cell>
          <cell r="R200">
            <v>4311.2160000000003</v>
          </cell>
          <cell r="S200">
            <v>0.33</v>
          </cell>
          <cell r="T200" t="str">
            <v>C</v>
          </cell>
          <cell r="U200">
            <v>256.03200000000004</v>
          </cell>
          <cell r="V200">
            <v>145.15200000000002</v>
          </cell>
          <cell r="W200">
            <v>0.38</v>
          </cell>
          <cell r="X200" t="str">
            <v>C</v>
          </cell>
          <cell r="Y200">
            <v>-6.9566872878506159E-2</v>
          </cell>
          <cell r="AE200"/>
          <cell r="AF200">
            <v>518.4</v>
          </cell>
          <cell r="AG200">
            <v>676.80000000000007</v>
          </cell>
          <cell r="AH200">
            <v>677.6</v>
          </cell>
        </row>
        <row r="201">
          <cell r="C201">
            <v>2254</v>
          </cell>
          <cell r="D201" t="str">
            <v>LAKE ELLA RD</v>
          </cell>
          <cell r="E201" t="str">
            <v>MICRO RACETRACK RD</v>
          </cell>
          <cell r="F201" t="str">
            <v>ROLLING ACRES RD</v>
          </cell>
          <cell r="J201" t="str">
            <v>C2T</v>
          </cell>
          <cell r="K201" t="str">
            <v>2L</v>
          </cell>
          <cell r="L201"/>
          <cell r="M201" t="str">
            <v>D</v>
          </cell>
          <cell r="N201">
            <v>12960</v>
          </cell>
          <cell r="O201">
            <v>676.80000000000007</v>
          </cell>
          <cell r="R201">
            <v>1836.3263999999999</v>
          </cell>
          <cell r="S201">
            <v>0.14000000000000001</v>
          </cell>
          <cell r="T201" t="str">
            <v>C</v>
          </cell>
          <cell r="U201">
            <v>80.083200000000005</v>
          </cell>
          <cell r="V201">
            <v>76.358400000000003</v>
          </cell>
          <cell r="W201">
            <v>0.12</v>
          </cell>
          <cell r="X201" t="str">
            <v>C</v>
          </cell>
          <cell r="Y201">
            <v>-0.21556821346666655</v>
          </cell>
          <cell r="AE201"/>
          <cell r="AF201">
            <v>518.4</v>
          </cell>
          <cell r="AG201">
            <v>676.80000000000007</v>
          </cell>
          <cell r="AH201">
            <v>677.6</v>
          </cell>
        </row>
        <row r="202">
          <cell r="C202">
            <v>1950</v>
          </cell>
          <cell r="D202" t="str">
            <v>S GRAYS AIRPORT RD</v>
          </cell>
          <cell r="E202" t="str">
            <v>GRIFFIN VIEW DR</v>
          </cell>
          <cell r="F202" t="str">
            <v>EAGLES NEST RD</v>
          </cell>
          <cell r="J202" t="str">
            <v>C2T</v>
          </cell>
          <cell r="K202" t="str">
            <v>2L</v>
          </cell>
          <cell r="L202"/>
          <cell r="M202" t="str">
            <v>D</v>
          </cell>
          <cell r="N202">
            <v>12960</v>
          </cell>
          <cell r="O202">
            <v>676.80000000000007</v>
          </cell>
          <cell r="R202">
            <v>2816.88</v>
          </cell>
          <cell r="S202">
            <v>0.22</v>
          </cell>
          <cell r="T202" t="str">
            <v>C</v>
          </cell>
          <cell r="U202">
            <v>96.844800000000006</v>
          </cell>
          <cell r="V202">
            <v>178.79039999999998</v>
          </cell>
          <cell r="W202">
            <v>0.26</v>
          </cell>
          <cell r="X202" t="str">
            <v>C</v>
          </cell>
          <cell r="Y202">
            <v>-0.14548660015709569</v>
          </cell>
          <cell r="AE202"/>
          <cell r="AF202">
            <v>518.4</v>
          </cell>
          <cell r="AG202">
            <v>676.80000000000007</v>
          </cell>
          <cell r="AH202">
            <v>677.6</v>
          </cell>
        </row>
        <row r="203">
          <cell r="C203">
            <v>2770</v>
          </cell>
          <cell r="D203" t="str">
            <v>ROLLING ACRES RD</v>
          </cell>
          <cell r="E203" t="str">
            <v>CR 466</v>
          </cell>
          <cell r="F203" t="str">
            <v>LAKE ELLA RD</v>
          </cell>
          <cell r="J203" t="str">
            <v>C2T</v>
          </cell>
          <cell r="K203" t="str">
            <v>2L</v>
          </cell>
          <cell r="L203"/>
          <cell r="M203" t="str">
            <v>D</v>
          </cell>
          <cell r="N203">
            <v>16200</v>
          </cell>
          <cell r="O203">
            <v>846</v>
          </cell>
          <cell r="R203">
            <v>7734.384</v>
          </cell>
          <cell r="S203">
            <v>0.48</v>
          </cell>
          <cell r="T203" t="str">
            <v>C</v>
          </cell>
          <cell r="U203">
            <v>348.76799999999997</v>
          </cell>
          <cell r="V203">
            <v>327.60000000000002</v>
          </cell>
          <cell r="W203">
            <v>0.41</v>
          </cell>
          <cell r="X203" t="str">
            <v>C</v>
          </cell>
          <cell r="Y203">
            <v>4.5804133902240807E-2</v>
          </cell>
          <cell r="AE203"/>
          <cell r="AF203">
            <v>648</v>
          </cell>
          <cell r="AG203">
            <v>846</v>
          </cell>
          <cell r="AH203">
            <v>847</v>
          </cell>
        </row>
        <row r="204">
          <cell r="C204">
            <v>1900</v>
          </cell>
          <cell r="D204" t="str">
            <v>GOOSE PRAIRIE RD</v>
          </cell>
          <cell r="E204" t="str">
            <v>EMERALDA AVE</v>
          </cell>
          <cell r="F204" t="str">
            <v>CR 452</v>
          </cell>
          <cell r="J204" t="str">
            <v>C2T</v>
          </cell>
          <cell r="K204" t="str">
            <v>2L</v>
          </cell>
          <cell r="L204"/>
          <cell r="M204" t="str">
            <v>D</v>
          </cell>
          <cell r="N204">
            <v>12960</v>
          </cell>
          <cell r="O204">
            <v>676.80000000000007</v>
          </cell>
          <cell r="R204">
            <v>3266.5248000000001</v>
          </cell>
          <cell r="S204">
            <v>0.25</v>
          </cell>
          <cell r="T204" t="str">
            <v>C</v>
          </cell>
          <cell r="U204">
            <v>204.33600000000001</v>
          </cell>
          <cell r="V204">
            <v>114.99839999999999</v>
          </cell>
          <cell r="W204">
            <v>0.3</v>
          </cell>
          <cell r="X204" t="str">
            <v>C</v>
          </cell>
          <cell r="Y204">
            <v>-0.11979790057942508</v>
          </cell>
          <cell r="AE204"/>
          <cell r="AF204">
            <v>518.4</v>
          </cell>
          <cell r="AG204">
            <v>676.80000000000007</v>
          </cell>
          <cell r="AH204">
            <v>677.6</v>
          </cell>
        </row>
        <row r="205">
          <cell r="C205">
            <v>2010</v>
          </cell>
          <cell r="D205" t="str">
            <v>GRIFFIN VIEW DR</v>
          </cell>
          <cell r="E205" t="str">
            <v>US 27</v>
          </cell>
          <cell r="F205" t="str">
            <v>GRAYS AIRPORT RD</v>
          </cell>
          <cell r="J205" t="str">
            <v>C2T</v>
          </cell>
          <cell r="K205" t="str">
            <v>2L</v>
          </cell>
          <cell r="L205"/>
          <cell r="M205" t="str">
            <v>D</v>
          </cell>
          <cell r="N205">
            <v>12960</v>
          </cell>
          <cell r="O205">
            <v>676.80000000000007</v>
          </cell>
          <cell r="R205">
            <v>3281.5488</v>
          </cell>
          <cell r="S205">
            <v>0.25</v>
          </cell>
          <cell r="T205" t="str">
            <v>C</v>
          </cell>
          <cell r="U205">
            <v>183.44640000000001</v>
          </cell>
          <cell r="V205">
            <v>123.8496</v>
          </cell>
          <cell r="W205">
            <v>0.27</v>
          </cell>
          <cell r="X205" t="str">
            <v>C</v>
          </cell>
          <cell r="Y205">
            <v>-0.1189897087004177</v>
          </cell>
          <cell r="AE205"/>
          <cell r="AF205">
            <v>518.4</v>
          </cell>
          <cell r="AG205">
            <v>676.80000000000007</v>
          </cell>
          <cell r="AH205">
            <v>677.6</v>
          </cell>
        </row>
        <row r="206">
          <cell r="C206">
            <v>1930</v>
          </cell>
          <cell r="D206" t="str">
            <v>GRAYS AIRPORT RD</v>
          </cell>
          <cell r="E206" t="str">
            <v>MARION COUNTY RD</v>
          </cell>
          <cell r="F206" t="str">
            <v>CR 466</v>
          </cell>
          <cell r="J206" t="str">
            <v>C2T</v>
          </cell>
          <cell r="K206" t="str">
            <v>2L</v>
          </cell>
          <cell r="L206"/>
          <cell r="M206" t="str">
            <v>D</v>
          </cell>
          <cell r="N206">
            <v>12960</v>
          </cell>
          <cell r="O206">
            <v>676.80000000000007</v>
          </cell>
          <cell r="R206">
            <v>2796.192</v>
          </cell>
          <cell r="S206">
            <v>0.22</v>
          </cell>
          <cell r="T206" t="str">
            <v>C</v>
          </cell>
          <cell r="U206">
            <v>168.33600000000001</v>
          </cell>
          <cell r="V206">
            <v>81.647999999999996</v>
          </cell>
          <cell r="W206">
            <v>0.25</v>
          </cell>
          <cell r="X206" t="str">
            <v>C</v>
          </cell>
          <cell r="Y206">
            <v>-0.14674546363310259</v>
          </cell>
          <cell r="AE206"/>
          <cell r="AF206">
            <v>518.4</v>
          </cell>
          <cell r="AG206">
            <v>676.80000000000007</v>
          </cell>
          <cell r="AH206">
            <v>677.6</v>
          </cell>
        </row>
        <row r="207">
          <cell r="C207">
            <v>40</v>
          </cell>
          <cell r="D207" t="str">
            <v>ARLINGTON AVE</v>
          </cell>
          <cell r="E207" t="str">
            <v>W LADY LAKE BLVD</v>
          </cell>
          <cell r="F207" t="str">
            <v>SOUTH TERMINI</v>
          </cell>
          <cell r="J207" t="str">
            <v>C2T</v>
          </cell>
          <cell r="K207" t="str">
            <v>2L</v>
          </cell>
          <cell r="L207"/>
          <cell r="M207" t="str">
            <v>D</v>
          </cell>
          <cell r="N207">
            <v>12960</v>
          </cell>
          <cell r="O207">
            <v>676.80000000000007</v>
          </cell>
          <cell r="R207">
            <v>1934.4384</v>
          </cell>
          <cell r="S207">
            <v>0.15</v>
          </cell>
          <cell r="T207" t="str">
            <v>C</v>
          </cell>
          <cell r="U207">
            <v>85.708799999999997</v>
          </cell>
          <cell r="V207">
            <v>98.611199999999997</v>
          </cell>
          <cell r="W207">
            <v>0.15</v>
          </cell>
          <cell r="X207" t="str">
            <v>C</v>
          </cell>
          <cell r="Y207">
            <v>-0.20735962738216518</v>
          </cell>
          <cell r="AE207"/>
          <cell r="AF207">
            <v>518.4</v>
          </cell>
          <cell r="AG207">
            <v>676.80000000000007</v>
          </cell>
          <cell r="AH207">
            <v>677.6</v>
          </cell>
        </row>
        <row r="208">
          <cell r="C208">
            <v>2220</v>
          </cell>
          <cell r="D208" t="str">
            <v>E LADY LAKE BLVD</v>
          </cell>
          <cell r="E208" t="str">
            <v>US 27/US441</v>
          </cell>
          <cell r="F208" t="str">
            <v>BERCHFIELD RD</v>
          </cell>
          <cell r="J208" t="str">
            <v>C2T</v>
          </cell>
          <cell r="K208" t="str">
            <v>2L</v>
          </cell>
          <cell r="L208"/>
          <cell r="M208" t="str">
            <v>D</v>
          </cell>
          <cell r="N208">
            <v>12960</v>
          </cell>
          <cell r="O208">
            <v>676.80000000000007</v>
          </cell>
          <cell r="R208">
            <v>419.32800000000003</v>
          </cell>
          <cell r="S208">
            <v>0.03</v>
          </cell>
          <cell r="T208" t="str">
            <v>C</v>
          </cell>
          <cell r="U208">
            <v>33.264000000000003</v>
          </cell>
          <cell r="V208">
            <v>6.048</v>
          </cell>
          <cell r="W208">
            <v>0.05</v>
          </cell>
          <cell r="X208" t="str">
            <v>C</v>
          </cell>
          <cell r="Y208">
            <v>-0.41618401661916005</v>
          </cell>
          <cell r="AE208"/>
          <cell r="AF208">
            <v>518.4</v>
          </cell>
          <cell r="AG208">
            <v>676.80000000000007</v>
          </cell>
          <cell r="AH208">
            <v>677.6</v>
          </cell>
        </row>
        <row r="209">
          <cell r="C209">
            <v>1020</v>
          </cell>
          <cell r="D209" t="str">
            <v>CR 466</v>
          </cell>
          <cell r="E209" t="str">
            <v>SUMTER COUNTY LINE RD</v>
          </cell>
          <cell r="F209" t="str">
            <v>ROLLING ACRES RD</v>
          </cell>
          <cell r="J209" t="str">
            <v>C3R</v>
          </cell>
          <cell r="K209" t="str">
            <v>4L</v>
          </cell>
          <cell r="L209"/>
          <cell r="M209" t="str">
            <v>D</v>
          </cell>
          <cell r="N209">
            <v>33570</v>
          </cell>
          <cell r="O209">
            <v>1665</v>
          </cell>
          <cell r="R209">
            <v>20479.881599999997</v>
          </cell>
          <cell r="S209">
            <v>0.61</v>
          </cell>
          <cell r="T209" t="str">
            <v>C</v>
          </cell>
          <cell r="U209">
            <v>859.49759999999992</v>
          </cell>
          <cell r="V209">
            <v>871.6031999999999</v>
          </cell>
          <cell r="W209">
            <v>0.52</v>
          </cell>
          <cell r="X209" t="str">
            <v>C</v>
          </cell>
          <cell r="Y209">
            <v>0.27066391404148882</v>
          </cell>
          <cell r="AE209"/>
          <cell r="AF209">
            <v>1530</v>
          </cell>
          <cell r="AG209">
            <v>1665</v>
          </cell>
          <cell r="AH209">
            <v>1666</v>
          </cell>
        </row>
        <row r="210">
          <cell r="C210">
            <v>1030</v>
          </cell>
          <cell r="D210" t="str">
            <v>CR 466</v>
          </cell>
          <cell r="E210" t="str">
            <v>ROLLING ACRES RD</v>
          </cell>
          <cell r="F210" t="str">
            <v>US 27</v>
          </cell>
          <cell r="J210" t="str">
            <v>C3R</v>
          </cell>
          <cell r="K210" t="str">
            <v>4L</v>
          </cell>
          <cell r="L210"/>
          <cell r="M210" t="str">
            <v>D</v>
          </cell>
          <cell r="N210">
            <v>33570</v>
          </cell>
          <cell r="O210">
            <v>1665</v>
          </cell>
          <cell r="R210">
            <v>15786.288</v>
          </cell>
          <cell r="S210">
            <v>0.47</v>
          </cell>
          <cell r="T210" t="str">
            <v>C</v>
          </cell>
          <cell r="U210">
            <v>686.44799999999998</v>
          </cell>
          <cell r="V210">
            <v>614.88</v>
          </cell>
          <cell r="W210">
            <v>0.41</v>
          </cell>
          <cell r="X210" t="str">
            <v>C</v>
          </cell>
          <cell r="Y210">
            <v>0.20620524462724088</v>
          </cell>
          <cell r="AE210"/>
          <cell r="AF210">
            <v>1530</v>
          </cell>
          <cell r="AG210">
            <v>1665</v>
          </cell>
          <cell r="AH210">
            <v>1666</v>
          </cell>
        </row>
        <row r="211">
          <cell r="C211">
            <v>2760</v>
          </cell>
          <cell r="D211" t="str">
            <v>ROLLING ACRES RD</v>
          </cell>
          <cell r="E211" t="str">
            <v>OAK ST</v>
          </cell>
          <cell r="F211" t="str">
            <v>CR 466</v>
          </cell>
          <cell r="J211" t="str">
            <v>C3R</v>
          </cell>
          <cell r="K211" t="str">
            <v>2L</v>
          </cell>
          <cell r="L211"/>
          <cell r="M211" t="str">
            <v>D</v>
          </cell>
          <cell r="N211">
            <v>20160</v>
          </cell>
          <cell r="O211">
            <v>999</v>
          </cell>
          <cell r="R211">
            <v>16045.343999999999</v>
          </cell>
          <cell r="S211">
            <v>0.8</v>
          </cell>
          <cell r="T211" t="str">
            <v>C</v>
          </cell>
          <cell r="U211">
            <v>702.57600000000002</v>
          </cell>
          <cell r="V211">
            <v>636.048</v>
          </cell>
          <cell r="W211">
            <v>0.7</v>
          </cell>
          <cell r="X211" t="str">
            <v>C</v>
          </cell>
          <cell r="Y211">
            <v>0.21013832331338422</v>
          </cell>
          <cell r="AE211"/>
          <cell r="AF211">
            <v>873</v>
          </cell>
          <cell r="AG211">
            <v>999</v>
          </cell>
          <cell r="AH211">
            <v>1000</v>
          </cell>
        </row>
        <row r="212">
          <cell r="C212">
            <v>1040</v>
          </cell>
          <cell r="D212" t="str">
            <v>CR 466 / LAKE GRIFFIN RD</v>
          </cell>
          <cell r="E212" t="str">
            <v>US 27/ US 441</v>
          </cell>
          <cell r="F212" t="str">
            <v>GRAYS AIRPORT RD</v>
          </cell>
          <cell r="J212" t="str">
            <v>C2T</v>
          </cell>
          <cell r="K212" t="str">
            <v>2L</v>
          </cell>
          <cell r="L212"/>
          <cell r="M212" t="str">
            <v>D</v>
          </cell>
          <cell r="N212">
            <v>16200</v>
          </cell>
          <cell r="O212">
            <v>846</v>
          </cell>
          <cell r="R212">
            <v>2983.68</v>
          </cell>
          <cell r="S212">
            <v>0.18</v>
          </cell>
          <cell r="T212" t="str">
            <v>C</v>
          </cell>
          <cell r="U212">
            <v>166.32000000000002</v>
          </cell>
          <cell r="V212">
            <v>99.792000000000002</v>
          </cell>
          <cell r="W212">
            <v>0.2</v>
          </cell>
          <cell r="X212" t="str">
            <v>C</v>
          </cell>
          <cell r="Y212">
            <v>-0.1355982115521529</v>
          </cell>
          <cell r="AE212"/>
          <cell r="AF212">
            <v>648</v>
          </cell>
          <cell r="AG212">
            <v>846</v>
          </cell>
          <cell r="AH212">
            <v>847</v>
          </cell>
        </row>
        <row r="213">
          <cell r="C213">
            <v>2750</v>
          </cell>
          <cell r="D213" t="str">
            <v>ROLLING ACRES RD</v>
          </cell>
          <cell r="E213" t="str">
            <v>US 27 / US 441</v>
          </cell>
          <cell r="F213" t="str">
            <v>OAK ST</v>
          </cell>
          <cell r="J213" t="str">
            <v>C4</v>
          </cell>
          <cell r="K213" t="str">
            <v>4L</v>
          </cell>
          <cell r="L213"/>
          <cell r="M213" t="str">
            <v>D</v>
          </cell>
          <cell r="N213">
            <v>32408.775000000001</v>
          </cell>
          <cell r="O213">
            <v>1407.4725000000001</v>
          </cell>
          <cell r="R213">
            <v>17012.016</v>
          </cell>
          <cell r="S213">
            <v>0.52</v>
          </cell>
          <cell r="T213" t="str">
            <v>C</v>
          </cell>
          <cell r="U213">
            <v>825.55200000000002</v>
          </cell>
          <cell r="V213">
            <v>705.6</v>
          </cell>
          <cell r="W213">
            <v>0.59</v>
          </cell>
          <cell r="X213" t="str">
            <v>C</v>
          </cell>
          <cell r="Y213">
            <v>0.2243803883887403</v>
          </cell>
          <cell r="AE213"/>
          <cell r="AF213">
            <v>1086.2774999999999</v>
          </cell>
          <cell r="AG213">
            <v>1407.4725000000001</v>
          </cell>
          <cell r="AH213">
            <v>1813.4549999999999</v>
          </cell>
        </row>
        <row r="214">
          <cell r="C214">
            <v>790</v>
          </cell>
          <cell r="D214" t="str">
            <v>CR 450</v>
          </cell>
          <cell r="E214" t="str">
            <v>BABB RD</v>
          </cell>
          <cell r="F214" t="str">
            <v>SR 19</v>
          </cell>
          <cell r="J214" t="str">
            <v>C2T</v>
          </cell>
          <cell r="K214" t="str">
            <v>2L</v>
          </cell>
          <cell r="L214"/>
          <cell r="M214" t="str">
            <v>D</v>
          </cell>
          <cell r="N214">
            <v>12960</v>
          </cell>
          <cell r="O214">
            <v>676.80000000000007</v>
          </cell>
          <cell r="R214">
            <v>2939.5871999999999</v>
          </cell>
          <cell r="S214">
            <v>0.23</v>
          </cell>
          <cell r="T214" t="str">
            <v>C</v>
          </cell>
          <cell r="U214">
            <v>154.9152</v>
          </cell>
          <cell r="V214">
            <v>127.35359999999999</v>
          </cell>
          <cell r="W214">
            <v>0.23</v>
          </cell>
          <cell r="X214" t="str">
            <v>C</v>
          </cell>
          <cell r="Y214">
            <v>-0.13816827352226912</v>
          </cell>
          <cell r="AE214"/>
          <cell r="AF214">
            <v>518.4</v>
          </cell>
          <cell r="AG214">
            <v>676.80000000000007</v>
          </cell>
          <cell r="AH214">
            <v>677.6</v>
          </cell>
        </row>
        <row r="215">
          <cell r="C215">
            <v>830</v>
          </cell>
          <cell r="D215" t="str">
            <v>CR 452</v>
          </cell>
          <cell r="E215" t="str">
            <v>MARION COUNTY LINE</v>
          </cell>
          <cell r="F215" t="str">
            <v>FELKINS RD</v>
          </cell>
          <cell r="J215" t="str">
            <v>C2T</v>
          </cell>
          <cell r="K215" t="str">
            <v>2L</v>
          </cell>
          <cell r="L215"/>
          <cell r="M215" t="str">
            <v>C</v>
          </cell>
          <cell r="N215">
            <v>12420</v>
          </cell>
          <cell r="O215">
            <v>648</v>
          </cell>
          <cell r="R215">
            <v>8731.2383999999984</v>
          </cell>
          <cell r="S215">
            <v>0.7</v>
          </cell>
          <cell r="T215" t="str">
            <v>C</v>
          </cell>
          <cell r="U215">
            <v>409.19040000000001</v>
          </cell>
          <cell r="V215">
            <v>337.30560000000003</v>
          </cell>
          <cell r="W215">
            <v>0.63</v>
          </cell>
          <cell r="X215" t="str">
            <v>C</v>
          </cell>
          <cell r="Y215">
            <v>7.1470892258941321E-2</v>
          </cell>
          <cell r="AE215"/>
          <cell r="AF215">
            <v>648</v>
          </cell>
          <cell r="AG215">
            <v>846</v>
          </cell>
          <cell r="AH215">
            <v>847</v>
          </cell>
        </row>
        <row r="216">
          <cell r="C216">
            <v>800</v>
          </cell>
          <cell r="D216" t="str">
            <v>CR 450</v>
          </cell>
          <cell r="E216" t="str">
            <v>SR 19</v>
          </cell>
          <cell r="F216" t="str">
            <v>E UMATILLA BLVD/ W 7TH ST</v>
          </cell>
          <cell r="J216" t="str">
            <v>C3R</v>
          </cell>
          <cell r="K216" t="str">
            <v>2L</v>
          </cell>
          <cell r="L216"/>
          <cell r="M216" t="str">
            <v>D</v>
          </cell>
          <cell r="N216">
            <v>20160</v>
          </cell>
          <cell r="O216">
            <v>999</v>
          </cell>
          <cell r="R216">
            <v>5273.7695999999996</v>
          </cell>
          <cell r="S216">
            <v>0.26</v>
          </cell>
          <cell r="T216" t="str">
            <v>C</v>
          </cell>
          <cell r="U216">
            <v>207.18719999999999</v>
          </cell>
          <cell r="V216">
            <v>322.18560000000002</v>
          </cell>
          <cell r="W216">
            <v>0.32</v>
          </cell>
          <cell r="X216" t="str">
            <v>C</v>
          </cell>
          <cell r="Y216">
            <v>-3.1299690209557696E-2</v>
          </cell>
          <cell r="AE216"/>
          <cell r="AF216">
            <v>873</v>
          </cell>
          <cell r="AG216">
            <v>999</v>
          </cell>
          <cell r="AH216">
            <v>1000</v>
          </cell>
        </row>
        <row r="217">
          <cell r="C217">
            <v>220</v>
          </cell>
          <cell r="D217" t="str">
            <v>CR 25</v>
          </cell>
          <cell r="E217" t="str">
            <v>GRIFFIN AVE</v>
          </cell>
          <cell r="F217" t="str">
            <v>US 27 / US 441</v>
          </cell>
          <cell r="J217" t="str">
            <v>C3R</v>
          </cell>
          <cell r="K217" t="str">
            <v>2L</v>
          </cell>
          <cell r="L217"/>
          <cell r="M217" t="str">
            <v>D</v>
          </cell>
          <cell r="N217">
            <v>21168</v>
          </cell>
          <cell r="O217">
            <v>1048.95</v>
          </cell>
          <cell r="R217">
            <v>9760.4639999999999</v>
          </cell>
          <cell r="S217">
            <v>0.46</v>
          </cell>
          <cell r="T217" t="str">
            <v>C</v>
          </cell>
          <cell r="U217">
            <v>291.31200000000001</v>
          </cell>
          <cell r="V217">
            <v>576.57600000000002</v>
          </cell>
          <cell r="W217">
            <v>0.55000000000000004</v>
          </cell>
          <cell r="X217" t="str">
            <v>C</v>
          </cell>
          <cell r="Y217">
            <v>9.5618358800105385E-2</v>
          </cell>
          <cell r="AE217"/>
          <cell r="AF217">
            <v>916.65000000000009</v>
          </cell>
          <cell r="AG217">
            <v>1048.95</v>
          </cell>
          <cell r="AH217">
            <v>1050</v>
          </cell>
        </row>
        <row r="218">
          <cell r="C218">
            <v>1980</v>
          </cell>
          <cell r="D218" t="str">
            <v>GRIFFIN AVE</v>
          </cell>
          <cell r="E218" t="str">
            <v>CR 25</v>
          </cell>
          <cell r="F218" t="str">
            <v>UNCLE DONALDS LANE</v>
          </cell>
          <cell r="J218" t="str">
            <v>C2T</v>
          </cell>
          <cell r="K218" t="str">
            <v>2L</v>
          </cell>
          <cell r="L218"/>
          <cell r="M218" t="str">
            <v>D</v>
          </cell>
          <cell r="N218">
            <v>12960</v>
          </cell>
          <cell r="O218">
            <v>676.80000000000007</v>
          </cell>
          <cell r="R218">
            <v>2825.4240000000004</v>
          </cell>
          <cell r="S218">
            <v>0.22</v>
          </cell>
          <cell r="T218" t="str">
            <v>C</v>
          </cell>
          <cell r="U218">
            <v>159.26400000000001</v>
          </cell>
          <cell r="V218">
            <v>105.84</v>
          </cell>
          <cell r="W218">
            <v>0.24</v>
          </cell>
          <cell r="X218" t="str">
            <v>C</v>
          </cell>
          <cell r="Y218">
            <v>-0.14496885565757134</v>
          </cell>
          <cell r="AE218"/>
          <cell r="AF218">
            <v>518.4</v>
          </cell>
          <cell r="AG218">
            <v>676.80000000000007</v>
          </cell>
          <cell r="AH218">
            <v>677.6</v>
          </cell>
        </row>
        <row r="219">
          <cell r="C219">
            <v>1970</v>
          </cell>
          <cell r="D219" t="str">
            <v>GRIFFIN AVE</v>
          </cell>
          <cell r="E219" t="str">
            <v>US 27 / US 411</v>
          </cell>
          <cell r="F219" t="str">
            <v>CR 25</v>
          </cell>
          <cell r="J219" t="str">
            <v>C2T</v>
          </cell>
          <cell r="K219" t="str">
            <v>2L</v>
          </cell>
          <cell r="L219"/>
          <cell r="M219" t="str">
            <v>D</v>
          </cell>
          <cell r="N219">
            <v>16200</v>
          </cell>
          <cell r="O219">
            <v>846</v>
          </cell>
          <cell r="R219">
            <v>8867.6351999999988</v>
          </cell>
          <cell r="S219">
            <v>0.55000000000000004</v>
          </cell>
          <cell r="T219" t="str">
            <v>C</v>
          </cell>
          <cell r="U219">
            <v>460.79999999999995</v>
          </cell>
          <cell r="V219">
            <v>258.048</v>
          </cell>
          <cell r="W219">
            <v>0.54</v>
          </cell>
          <cell r="X219" t="str">
            <v>C</v>
          </cell>
          <cell r="Y219">
            <v>7.479780756553267E-2</v>
          </cell>
          <cell r="AE219"/>
          <cell r="AF219">
            <v>648</v>
          </cell>
          <cell r="AG219">
            <v>846</v>
          </cell>
          <cell r="AH219">
            <v>847</v>
          </cell>
        </row>
        <row r="220">
          <cell r="C220">
            <v>2810</v>
          </cell>
          <cell r="D220" t="str">
            <v>SHAY BLVD</v>
          </cell>
          <cell r="E220" t="str">
            <v>TARRSON BLVD</v>
          </cell>
          <cell r="F220" t="str">
            <v>GRIFFIN AVE</v>
          </cell>
          <cell r="J220" t="str">
            <v>C3R</v>
          </cell>
          <cell r="K220" t="str">
            <v>2L</v>
          </cell>
          <cell r="L220"/>
          <cell r="M220" t="str">
            <v>D</v>
          </cell>
          <cell r="N220">
            <v>16128</v>
          </cell>
          <cell r="O220">
            <v>799.2</v>
          </cell>
          <cell r="R220">
            <v>2051.4335999999998</v>
          </cell>
          <cell r="S220">
            <v>0.13</v>
          </cell>
          <cell r="T220" t="str">
            <v>C</v>
          </cell>
          <cell r="U220">
            <v>124.78079999999999</v>
          </cell>
          <cell r="V220">
            <v>97.775999999999996</v>
          </cell>
          <cell r="W220">
            <v>0.16</v>
          </cell>
          <cell r="X220" t="str">
            <v>C</v>
          </cell>
          <cell r="Y220">
            <v>-0.1979956921777537</v>
          </cell>
          <cell r="AE220"/>
          <cell r="AF220">
            <v>698.40000000000009</v>
          </cell>
          <cell r="AG220">
            <v>799.2</v>
          </cell>
          <cell r="AH220">
            <v>800</v>
          </cell>
        </row>
        <row r="221">
          <cell r="C221">
            <v>3670</v>
          </cell>
          <cell r="D221" t="str">
            <v>US 27/US441</v>
          </cell>
          <cell r="E221" t="str">
            <v>SUMTER COUNTY LINE</v>
          </cell>
          <cell r="F221" t="str">
            <v>GRIFFIN AVE</v>
          </cell>
          <cell r="J221" t="str">
            <v>C4</v>
          </cell>
          <cell r="K221" t="str">
            <v>6L</v>
          </cell>
          <cell r="L221"/>
          <cell r="M221" t="str">
            <v>D</v>
          </cell>
          <cell r="N221">
            <v>51120</v>
          </cell>
          <cell r="O221">
            <v>2529</v>
          </cell>
          <cell r="R221">
            <v>26710.4244</v>
          </cell>
          <cell r="S221">
            <v>0.52</v>
          </cell>
          <cell r="T221" t="str">
            <v>C</v>
          </cell>
          <cell r="U221">
            <v>1107.4684</v>
          </cell>
          <cell r="V221">
            <v>1009.3044</v>
          </cell>
          <cell r="W221">
            <v>0.44</v>
          </cell>
          <cell r="X221" t="str">
            <v>C</v>
          </cell>
          <cell r="Y221">
            <v>0.33998940912226017</v>
          </cell>
          <cell r="AE221"/>
          <cell r="AF221">
            <v>1989</v>
          </cell>
          <cell r="AG221">
            <v>2529</v>
          </cell>
          <cell r="AH221">
            <v>2691</v>
          </cell>
        </row>
        <row r="222">
          <cell r="C222">
            <v>2540</v>
          </cell>
          <cell r="D222" t="str">
            <v>MARION COUNTY RD</v>
          </cell>
          <cell r="E222" t="str">
            <v>CR 25</v>
          </cell>
          <cell r="F222" t="str">
            <v>GRAYS AIRPORT RD</v>
          </cell>
          <cell r="J222" t="str">
            <v>C2T</v>
          </cell>
          <cell r="K222" t="str">
            <v>2L</v>
          </cell>
          <cell r="L222"/>
          <cell r="M222" t="str">
            <v>D</v>
          </cell>
          <cell r="N222">
            <v>16200</v>
          </cell>
          <cell r="O222">
            <v>846</v>
          </cell>
          <cell r="R222">
            <v>2284.1280000000002</v>
          </cell>
          <cell r="S222">
            <v>0.14000000000000001</v>
          </cell>
          <cell r="T222" t="str">
            <v>C</v>
          </cell>
          <cell r="U222">
            <v>157.24799999999999</v>
          </cell>
          <cell r="V222">
            <v>65.52</v>
          </cell>
          <cell r="W222">
            <v>0.19</v>
          </cell>
          <cell r="X222" t="str">
            <v>C</v>
          </cell>
          <cell r="Y222">
            <v>-0.18057483798920249</v>
          </cell>
          <cell r="AE222"/>
          <cell r="AF222">
            <v>648</v>
          </cell>
          <cell r="AG222">
            <v>846</v>
          </cell>
          <cell r="AH222">
            <v>847</v>
          </cell>
        </row>
        <row r="223">
          <cell r="C223">
            <v>210</v>
          </cell>
          <cell r="D223" t="str">
            <v>CR 25</v>
          </cell>
          <cell r="E223" t="str">
            <v>MARION COUNTY LINE</v>
          </cell>
          <cell r="F223" t="str">
            <v>GRIFFIN AVE</v>
          </cell>
          <cell r="J223" t="str">
            <v>C2T</v>
          </cell>
          <cell r="K223" t="str">
            <v>2L</v>
          </cell>
          <cell r="L223"/>
          <cell r="M223" t="str">
            <v>D</v>
          </cell>
          <cell r="N223">
            <v>17010</v>
          </cell>
          <cell r="O223">
            <v>888</v>
          </cell>
          <cell r="R223">
            <v>11693.807999999999</v>
          </cell>
          <cell r="S223">
            <v>0.69</v>
          </cell>
          <cell r="T223" t="str">
            <v>C</v>
          </cell>
          <cell r="U223">
            <v>712.65600000000006</v>
          </cell>
          <cell r="V223">
            <v>321.55200000000002</v>
          </cell>
          <cell r="W223">
            <v>0.8</v>
          </cell>
          <cell r="X223" t="str">
            <v>D</v>
          </cell>
          <cell r="Y223">
            <v>0.13594263452296862</v>
          </cell>
          <cell r="AE223"/>
          <cell r="AF223">
            <v>680</v>
          </cell>
          <cell r="AG223">
            <v>888</v>
          </cell>
          <cell r="AH223">
            <v>889</v>
          </cell>
        </row>
        <row r="224">
          <cell r="C224">
            <v>780</v>
          </cell>
          <cell r="D224" t="str">
            <v>CR 450</v>
          </cell>
          <cell r="E224" t="str">
            <v>MARION COUNTY LINE</v>
          </cell>
          <cell r="F224" t="str">
            <v>BABB RD</v>
          </cell>
          <cell r="J224" t="str">
            <v>C2T</v>
          </cell>
          <cell r="K224" t="str">
            <v>2L</v>
          </cell>
          <cell r="L224"/>
          <cell r="M224" t="str">
            <v>C</v>
          </cell>
          <cell r="N224">
            <v>12420</v>
          </cell>
          <cell r="O224">
            <v>648</v>
          </cell>
          <cell r="R224">
            <v>2146.0031999999997</v>
          </cell>
          <cell r="S224">
            <v>0.17</v>
          </cell>
          <cell r="T224" t="str">
            <v>C</v>
          </cell>
          <cell r="U224">
            <v>97.891199999999998</v>
          </cell>
          <cell r="V224">
            <v>98.8416</v>
          </cell>
          <cell r="W224">
            <v>0.15</v>
          </cell>
          <cell r="X224" t="str">
            <v>C</v>
          </cell>
          <cell r="Y224">
            <v>-0.19073402500223247</v>
          </cell>
          <cell r="AE224"/>
          <cell r="AF224">
            <v>648</v>
          </cell>
          <cell r="AG224">
            <v>846</v>
          </cell>
          <cell r="AH224">
            <v>847</v>
          </cell>
        </row>
        <row r="225">
          <cell r="C225">
            <v>310</v>
          </cell>
          <cell r="D225" t="str">
            <v>CR 42</v>
          </cell>
          <cell r="E225" t="str">
            <v>MARION COUNTY LINE</v>
          </cell>
          <cell r="F225" t="str">
            <v>SR 19</v>
          </cell>
          <cell r="J225" t="str">
            <v>C2T</v>
          </cell>
          <cell r="K225" t="str">
            <v>2L</v>
          </cell>
          <cell r="L225"/>
          <cell r="M225" t="str">
            <v>D</v>
          </cell>
          <cell r="N225">
            <v>16200</v>
          </cell>
          <cell r="O225">
            <v>846</v>
          </cell>
          <cell r="R225">
            <v>5392.5695999999998</v>
          </cell>
          <cell r="S225">
            <v>0.33</v>
          </cell>
          <cell r="T225" t="str">
            <v>C</v>
          </cell>
          <cell r="U225">
            <v>268.96320000000003</v>
          </cell>
          <cell r="V225">
            <v>258.50880000000001</v>
          </cell>
          <cell r="W225">
            <v>0.32</v>
          </cell>
          <cell r="X225" t="str">
            <v>C</v>
          </cell>
          <cell r="Y225">
            <v>-2.6974190779142093E-2</v>
          </cell>
          <cell r="AE225"/>
          <cell r="AF225">
            <v>648</v>
          </cell>
          <cell r="AG225">
            <v>846</v>
          </cell>
          <cell r="AH225">
            <v>847</v>
          </cell>
        </row>
        <row r="226">
          <cell r="C226" t="e">
            <v>#N/A</v>
          </cell>
          <cell r="D226" t="str">
            <v>C.R. 44</v>
          </cell>
          <cell r="E226" t="str">
            <v>0.16 Mi E of Harbor Shores Rd</v>
          </cell>
          <cell r="F226" t="e">
            <v>#N/A</v>
          </cell>
          <cell r="J226" t="str">
            <v>C2T</v>
          </cell>
          <cell r="K226" t="str">
            <v>2L</v>
          </cell>
          <cell r="L226"/>
          <cell r="M226" t="str">
            <v>D</v>
          </cell>
          <cell r="N226">
            <v>17010</v>
          </cell>
          <cell r="O226">
            <v>888</v>
          </cell>
          <cell r="R226">
            <v>13786.502399999999</v>
          </cell>
          <cell r="S226">
            <v>0.81</v>
          </cell>
          <cell r="T226" t="str">
            <v>D</v>
          </cell>
          <cell r="U226">
            <v>479.95199999999994</v>
          </cell>
          <cell r="V226">
            <v>645.32159999999999</v>
          </cell>
          <cell r="W226">
            <v>0.73</v>
          </cell>
          <cell r="X226" t="str">
            <v>C</v>
          </cell>
          <cell r="Y226">
            <v>0.17396737612494406</v>
          </cell>
          <cell r="AE226"/>
          <cell r="AF226">
            <v>680</v>
          </cell>
          <cell r="AG226">
            <v>888</v>
          </cell>
          <cell r="AH226">
            <v>889</v>
          </cell>
        </row>
        <row r="227">
          <cell r="C227" t="e">
            <v>#N/A</v>
          </cell>
          <cell r="D227" t="str">
            <v>CHERRY LAKE RD (C.R. 100)/NE 90th ST</v>
          </cell>
          <cell r="E227" t="str">
            <v>0.05 Mi N of Lake Ella Rd</v>
          </cell>
          <cell r="F227" t="e">
            <v>#N/A</v>
          </cell>
          <cell r="J227" t="str">
            <v>C2T</v>
          </cell>
          <cell r="K227" t="str">
            <v>2L</v>
          </cell>
          <cell r="L227"/>
          <cell r="M227" t="str">
            <v>C</v>
          </cell>
          <cell r="N227">
            <v>9936</v>
          </cell>
          <cell r="O227">
            <v>518.4</v>
          </cell>
          <cell r="R227">
            <v>2276.7839999999997</v>
          </cell>
          <cell r="S227">
            <v>0.23</v>
          </cell>
          <cell r="T227" t="str">
            <v>C</v>
          </cell>
          <cell r="U227">
            <v>127.57439999999998</v>
          </cell>
          <cell r="V227">
            <v>103.36320000000001</v>
          </cell>
          <cell r="W227">
            <v>0.25</v>
          </cell>
          <cell r="X227" t="str">
            <v>C</v>
          </cell>
          <cell r="Y227">
            <v>-0.18110244527539121</v>
          </cell>
          <cell r="AE227"/>
          <cell r="AF227">
            <v>518.4</v>
          </cell>
          <cell r="AG227">
            <v>676.80000000000007</v>
          </cell>
          <cell r="AH227">
            <v>677.6</v>
          </cell>
        </row>
        <row r="228">
          <cell r="C228">
            <v>390</v>
          </cell>
          <cell r="D228" t="str">
            <v>CR 435</v>
          </cell>
          <cell r="E228" t="str">
            <v>DUBSDREAD DR</v>
          </cell>
          <cell r="F228" t="str">
            <v>ORANGE COUNTY LINE</v>
          </cell>
          <cell r="J228" t="str">
            <v>C2T</v>
          </cell>
          <cell r="K228" t="str">
            <v>2L</v>
          </cell>
          <cell r="L228"/>
          <cell r="M228" t="str">
            <v>D</v>
          </cell>
          <cell r="N228">
            <v>17010</v>
          </cell>
          <cell r="O228">
            <v>888</v>
          </cell>
          <cell r="R228">
            <v>5793.36</v>
          </cell>
          <cell r="S228">
            <v>0.34</v>
          </cell>
          <cell r="T228" t="str">
            <v>C</v>
          </cell>
          <cell r="U228">
            <v>353.904</v>
          </cell>
          <cell r="V228">
            <v>239.49120000000002</v>
          </cell>
          <cell r="W228">
            <v>0.4</v>
          </cell>
          <cell r="X228" t="str">
            <v>C</v>
          </cell>
          <cell r="Y228">
            <v>-1.2922366006515529E-2</v>
          </cell>
          <cell r="AE228"/>
          <cell r="AF228">
            <v>680</v>
          </cell>
          <cell r="AG228">
            <v>888</v>
          </cell>
          <cell r="AH228">
            <v>889</v>
          </cell>
        </row>
        <row r="229">
          <cell r="C229">
            <v>1390</v>
          </cell>
          <cell r="D229" t="str">
            <v>CR 500A/ OLD 441</v>
          </cell>
          <cell r="E229" t="str">
            <v>SR 46</v>
          </cell>
          <cell r="F229" t="str">
            <v>ORANGE COUNTY LINE</v>
          </cell>
          <cell r="J229" t="str">
            <v>C3R</v>
          </cell>
          <cell r="K229" t="str">
            <v>2L</v>
          </cell>
          <cell r="L229"/>
          <cell r="M229" t="str">
            <v>D</v>
          </cell>
          <cell r="N229">
            <v>16128</v>
          </cell>
          <cell r="O229">
            <v>799.2</v>
          </cell>
          <cell r="R229">
            <v>5517.9935999999998</v>
          </cell>
          <cell r="S229">
            <v>0.34</v>
          </cell>
          <cell r="T229" t="str">
            <v>C</v>
          </cell>
          <cell r="U229">
            <v>299.60640000000001</v>
          </cell>
          <cell r="V229">
            <v>209.43359999999998</v>
          </cell>
          <cell r="W229">
            <v>0.37</v>
          </cell>
          <cell r="X229" t="str">
            <v>C</v>
          </cell>
          <cell r="Y229">
            <v>-2.2489465064315817E-2</v>
          </cell>
          <cell r="AE229"/>
          <cell r="AF229">
            <v>698.40000000000009</v>
          </cell>
          <cell r="AG229">
            <v>799.2</v>
          </cell>
          <cell r="AH229">
            <v>800</v>
          </cell>
        </row>
        <row r="230">
          <cell r="C230">
            <v>1000</v>
          </cell>
          <cell r="D230" t="str">
            <v>CR 46 (SANFORD RD)</v>
          </cell>
          <cell r="E230" t="str">
            <v>HIGHLAND ST</v>
          </cell>
          <cell r="F230" t="str">
            <v>US 441</v>
          </cell>
          <cell r="J230" t="str">
            <v>C3R</v>
          </cell>
          <cell r="K230" t="str">
            <v>2L</v>
          </cell>
          <cell r="L230"/>
          <cell r="M230" t="str">
            <v>D</v>
          </cell>
          <cell r="N230">
            <v>16128</v>
          </cell>
          <cell r="O230">
            <v>799.2</v>
          </cell>
          <cell r="R230">
            <v>7251.6383999999998</v>
          </cell>
          <cell r="S230">
            <v>0.45</v>
          </cell>
          <cell r="T230" t="str">
            <v>C</v>
          </cell>
          <cell r="U230">
            <v>235.61279999999999</v>
          </cell>
          <cell r="V230">
            <v>342.2688</v>
          </cell>
          <cell r="W230">
            <v>0.43</v>
          </cell>
          <cell r="X230" t="str">
            <v>C</v>
          </cell>
          <cell r="Y230">
            <v>3.2410555417385467E-2</v>
          </cell>
          <cell r="AE230"/>
          <cell r="AF230">
            <v>698.40000000000009</v>
          </cell>
          <cell r="AG230">
            <v>799.2</v>
          </cell>
          <cell r="AH230">
            <v>800</v>
          </cell>
        </row>
        <row r="231">
          <cell r="C231">
            <v>2790</v>
          </cell>
          <cell r="D231" t="str">
            <v>ROUND LAKE RD</v>
          </cell>
          <cell r="E231" t="str">
            <v>SR 46</v>
          </cell>
          <cell r="F231" t="str">
            <v>ORANGE COUNTY LINE</v>
          </cell>
          <cell r="J231" t="str">
            <v>C3R</v>
          </cell>
          <cell r="K231" t="str">
            <v>2L</v>
          </cell>
          <cell r="L231"/>
          <cell r="M231" t="str">
            <v>D</v>
          </cell>
          <cell r="N231">
            <v>21168</v>
          </cell>
          <cell r="O231">
            <v>1048.95</v>
          </cell>
          <cell r="R231">
            <v>4996.3487999999998</v>
          </cell>
          <cell r="S231">
            <v>0.24</v>
          </cell>
          <cell r="T231" t="str">
            <v>C</v>
          </cell>
          <cell r="U231">
            <v>221.06880000000001</v>
          </cell>
          <cell r="V231">
            <v>228.82560000000001</v>
          </cell>
          <cell r="W231">
            <v>0.22</v>
          </cell>
          <cell r="X231" t="str">
            <v>C</v>
          </cell>
          <cell r="Y231">
            <v>-4.1712643894912804E-2</v>
          </cell>
          <cell r="AE231"/>
          <cell r="AF231">
            <v>916.65000000000009</v>
          </cell>
          <cell r="AG231">
            <v>1048.95</v>
          </cell>
          <cell r="AH231">
            <v>1050</v>
          </cell>
        </row>
        <row r="232">
          <cell r="C232">
            <v>1380</v>
          </cell>
          <cell r="D232" t="str">
            <v>CR 500A (HIGHLAND ST)</v>
          </cell>
          <cell r="E232" t="str">
            <v>5TH AVE</v>
          </cell>
          <cell r="F232" t="str">
            <v>SR 46</v>
          </cell>
          <cell r="J232" t="str">
            <v>C4</v>
          </cell>
          <cell r="K232" t="str">
            <v>2L</v>
          </cell>
          <cell r="L232"/>
          <cell r="M232" t="str">
            <v>D</v>
          </cell>
          <cell r="N232">
            <v>15840</v>
          </cell>
          <cell r="O232">
            <v>783</v>
          </cell>
          <cell r="R232">
            <v>2568.4704000000002</v>
          </cell>
          <cell r="S232">
            <v>0.16</v>
          </cell>
          <cell r="T232" t="str">
            <v>D</v>
          </cell>
          <cell r="U232">
            <v>108.59519999999999</v>
          </cell>
          <cell r="V232">
            <v>153.1968</v>
          </cell>
          <cell r="W232">
            <v>0.2</v>
          </cell>
          <cell r="X232" t="str">
            <v>D</v>
          </cell>
          <cell r="Y232">
            <v>-0.16111945763133839</v>
          </cell>
          <cell r="AE232"/>
          <cell r="AF232">
            <v>0</v>
          </cell>
          <cell r="AG232">
            <v>783</v>
          </cell>
          <cell r="AH232">
            <v>1071</v>
          </cell>
        </row>
        <row r="233">
          <cell r="C233">
            <v>430</v>
          </cell>
          <cell r="D233" t="str">
            <v>CR 437</v>
          </cell>
          <cell r="E233" t="str">
            <v>SR 46</v>
          </cell>
          <cell r="F233" t="str">
            <v>ORANGE COUNTY LINE</v>
          </cell>
          <cell r="J233" t="str">
            <v>C2T</v>
          </cell>
          <cell r="K233" t="str">
            <v>2L</v>
          </cell>
          <cell r="L233"/>
          <cell r="M233" t="str">
            <v>D</v>
          </cell>
          <cell r="N233">
            <v>16200</v>
          </cell>
          <cell r="O233">
            <v>846</v>
          </cell>
          <cell r="R233">
            <v>7753.420799999999</v>
          </cell>
          <cell r="S233">
            <v>0.48</v>
          </cell>
          <cell r="T233" t="str">
            <v>C</v>
          </cell>
          <cell r="U233">
            <v>285.69599999999997</v>
          </cell>
          <cell r="V233">
            <v>347.44319999999993</v>
          </cell>
          <cell r="W233">
            <v>0.41</v>
          </cell>
          <cell r="X233" t="str">
            <v>C</v>
          </cell>
          <cell r="Y233">
            <v>4.6318439690286262E-2</v>
          </cell>
          <cell r="AE233"/>
          <cell r="AF233">
            <v>648</v>
          </cell>
          <cell r="AG233">
            <v>846</v>
          </cell>
          <cell r="AH233">
            <v>847</v>
          </cell>
        </row>
        <row r="234">
          <cell r="C234">
            <v>380</v>
          </cell>
          <cell r="D234" t="str">
            <v>CR 435</v>
          </cell>
          <cell r="E234" t="str">
            <v>SR 46</v>
          </cell>
          <cell r="F234" t="str">
            <v>DUBSDREAD DR</v>
          </cell>
          <cell r="J234" t="str">
            <v>C3R</v>
          </cell>
          <cell r="K234" t="str">
            <v>2L</v>
          </cell>
          <cell r="L234"/>
          <cell r="M234" t="str">
            <v>D</v>
          </cell>
          <cell r="N234">
            <v>20160</v>
          </cell>
          <cell r="O234">
            <v>999</v>
          </cell>
          <cell r="R234">
            <v>7812.0671999999995</v>
          </cell>
          <cell r="S234">
            <v>0.39</v>
          </cell>
          <cell r="T234" t="str">
            <v>C</v>
          </cell>
          <cell r="U234">
            <v>336.45120000000003</v>
          </cell>
          <cell r="V234">
            <v>384.93119999999999</v>
          </cell>
          <cell r="W234">
            <v>0.39</v>
          </cell>
          <cell r="X234" t="str">
            <v>C</v>
          </cell>
          <cell r="Y234">
            <v>4.7896529972052404E-2</v>
          </cell>
          <cell r="AE234"/>
          <cell r="AF234">
            <v>873</v>
          </cell>
          <cell r="AG234">
            <v>999</v>
          </cell>
          <cell r="AH234">
            <v>1000</v>
          </cell>
        </row>
        <row r="235">
          <cell r="C235" t="e">
            <v>#N/A</v>
          </cell>
          <cell r="D235" t="str">
            <v xml:space="preserve">SR46 </v>
          </cell>
          <cell r="E235" t="str">
            <v>EAST OF NORTH CR437</v>
          </cell>
          <cell r="F235" t="e">
            <v>#N/A</v>
          </cell>
          <cell r="J235" t="str">
            <v>C3R</v>
          </cell>
          <cell r="K235" t="str">
            <v>2L</v>
          </cell>
          <cell r="L235"/>
          <cell r="M235" t="str">
            <v>C</v>
          </cell>
          <cell r="N235">
            <v>17640</v>
          </cell>
          <cell r="O235">
            <v>873</v>
          </cell>
          <cell r="R235">
            <v>11174.438</v>
          </cell>
          <cell r="S235">
            <v>0.63</v>
          </cell>
          <cell r="T235" t="str">
            <v>C</v>
          </cell>
          <cell r="U235">
            <v>721.54399999999998</v>
          </cell>
          <cell r="V235">
            <v>345.58159999999998</v>
          </cell>
          <cell r="W235">
            <v>0.83</v>
          </cell>
          <cell r="X235" t="str">
            <v>C</v>
          </cell>
          <cell r="Y235">
            <v>0.12566806699965127</v>
          </cell>
          <cell r="AE235"/>
          <cell r="AF235">
            <v>873</v>
          </cell>
          <cell r="AG235">
            <v>999</v>
          </cell>
          <cell r="AH235">
            <v>1000</v>
          </cell>
        </row>
        <row r="236">
          <cell r="C236">
            <v>420</v>
          </cell>
          <cell r="D236" t="str">
            <v>CR 437</v>
          </cell>
          <cell r="E236" t="str">
            <v>WOLF BRANCH RD</v>
          </cell>
          <cell r="F236" t="str">
            <v>SR 46</v>
          </cell>
          <cell r="J236" t="str">
            <v>C2T</v>
          </cell>
          <cell r="K236" t="str">
            <v>2L</v>
          </cell>
          <cell r="L236"/>
          <cell r="M236" t="str">
            <v>D</v>
          </cell>
          <cell r="N236">
            <v>16200</v>
          </cell>
          <cell r="O236">
            <v>846</v>
          </cell>
          <cell r="R236">
            <v>12157.814399999999</v>
          </cell>
          <cell r="S236">
            <v>0.75</v>
          </cell>
          <cell r="T236" t="str">
            <v>C</v>
          </cell>
          <cell r="U236">
            <v>644.78399999999999</v>
          </cell>
          <cell r="V236">
            <v>415.95839999999998</v>
          </cell>
          <cell r="W236">
            <v>0.76</v>
          </cell>
          <cell r="X236" t="str">
            <v>C</v>
          </cell>
          <cell r="Y236">
            <v>0.1448176329229427</v>
          </cell>
          <cell r="AE236"/>
          <cell r="AF236">
            <v>648</v>
          </cell>
          <cell r="AG236">
            <v>846</v>
          </cell>
          <cell r="AH236">
            <v>847</v>
          </cell>
        </row>
        <row r="237">
          <cell r="C237">
            <v>3345</v>
          </cell>
          <cell r="D237" t="str">
            <v>SR 46</v>
          </cell>
          <cell r="E237" t="str">
            <v>CR 46A (REALIGNED)</v>
          </cell>
          <cell r="F237" t="str">
            <v>SEMINOLE C/L</v>
          </cell>
          <cell r="J237" t="str">
            <v>C2T</v>
          </cell>
          <cell r="K237" t="str">
            <v>2L</v>
          </cell>
          <cell r="L237"/>
          <cell r="M237" t="str">
            <v>D</v>
          </cell>
          <cell r="N237">
            <v>18900</v>
          </cell>
          <cell r="O237">
            <v>987</v>
          </cell>
          <cell r="R237">
            <v>17677.113600000001</v>
          </cell>
          <cell r="S237">
            <v>0.94</v>
          </cell>
          <cell r="T237" t="str">
            <v>D</v>
          </cell>
          <cell r="U237">
            <v>628.97279999999989</v>
          </cell>
          <cell r="V237">
            <v>665.97119999999984</v>
          </cell>
          <cell r="W237">
            <v>0.67</v>
          </cell>
          <cell r="X237" t="str">
            <v>C</v>
          </cell>
          <cell r="Y237">
            <v>0.2338077069008917</v>
          </cell>
          <cell r="AE237"/>
          <cell r="AF237">
            <v>756</v>
          </cell>
          <cell r="AG237">
            <v>987</v>
          </cell>
          <cell r="AH237">
            <v>988</v>
          </cell>
        </row>
        <row r="238">
          <cell r="C238">
            <v>3395</v>
          </cell>
          <cell r="D238" t="str">
            <v>SR 46</v>
          </cell>
          <cell r="E238" t="str">
            <v>CR 435</v>
          </cell>
          <cell r="F238" t="str">
            <v>CR 46A (REALIGNED)</v>
          </cell>
          <cell r="J238" t="str">
            <v>C2T</v>
          </cell>
          <cell r="K238" t="str">
            <v>2L</v>
          </cell>
          <cell r="L238"/>
          <cell r="M238" t="str">
            <v>C</v>
          </cell>
          <cell r="N238">
            <v>12420</v>
          </cell>
          <cell r="O238">
            <v>648</v>
          </cell>
          <cell r="R238">
            <v>9617.4624000000003</v>
          </cell>
          <cell r="S238">
            <v>0.77</v>
          </cell>
          <cell r="T238" t="str">
            <v>C</v>
          </cell>
          <cell r="U238">
            <v>337.42079999999999</v>
          </cell>
          <cell r="V238">
            <v>571.09439999999995</v>
          </cell>
          <cell r="W238">
            <v>0.88</v>
          </cell>
          <cell r="X238" t="str">
            <v>C</v>
          </cell>
          <cell r="Y238">
            <v>9.2388972996758856E-2</v>
          </cell>
          <cell r="AE238"/>
          <cell r="AF238">
            <v>648</v>
          </cell>
          <cell r="AG238">
            <v>846</v>
          </cell>
          <cell r="AH238">
            <v>847</v>
          </cell>
        </row>
        <row r="239">
          <cell r="C239">
            <v>1145</v>
          </cell>
          <cell r="D239" t="str">
            <v>CR 46A REALIGNMENT</v>
          </cell>
          <cell r="E239" t="str">
            <v>SR 44</v>
          </cell>
          <cell r="F239" t="str">
            <v>SR 46</v>
          </cell>
          <cell r="J239" t="str">
            <v>C2T</v>
          </cell>
          <cell r="K239" t="str">
            <v>2L</v>
          </cell>
          <cell r="L239"/>
          <cell r="M239" t="str">
            <v>C</v>
          </cell>
          <cell r="N239">
            <v>12420</v>
          </cell>
          <cell r="O239">
            <v>648</v>
          </cell>
          <cell r="R239">
            <v>11936.7456</v>
          </cell>
          <cell r="S239">
            <v>0.96</v>
          </cell>
          <cell r="T239" t="str">
            <v>C</v>
          </cell>
          <cell r="U239">
            <v>372.32639999999998</v>
          </cell>
          <cell r="V239">
            <v>777.61919999999998</v>
          </cell>
          <cell r="W239">
            <v>1.2</v>
          </cell>
          <cell r="X239" t="str">
            <v>D</v>
          </cell>
          <cell r="Y239">
            <v>0.14062371208373725</v>
          </cell>
          <cell r="AE239"/>
          <cell r="AF239">
            <v>648</v>
          </cell>
          <cell r="AG239">
            <v>846</v>
          </cell>
          <cell r="AH239">
            <v>847</v>
          </cell>
        </row>
        <row r="240">
          <cell r="C240">
            <v>2780</v>
          </cell>
          <cell r="D240" t="str">
            <v>ROUND LAKE RD</v>
          </cell>
          <cell r="E240" t="str">
            <v>WOLF BRANCH RD</v>
          </cell>
          <cell r="F240" t="str">
            <v>SR 46</v>
          </cell>
          <cell r="J240" t="str">
            <v>C3R</v>
          </cell>
          <cell r="K240" t="str">
            <v>2L</v>
          </cell>
          <cell r="L240"/>
          <cell r="M240" t="str">
            <v>D</v>
          </cell>
          <cell r="N240">
            <v>21168</v>
          </cell>
          <cell r="O240">
            <v>1048.95</v>
          </cell>
          <cell r="R240">
            <v>4796.6112000000003</v>
          </cell>
          <cell r="S240">
            <v>0.23</v>
          </cell>
          <cell r="T240" t="str">
            <v>C</v>
          </cell>
          <cell r="U240">
            <v>348.26879999999994</v>
          </cell>
          <cell r="V240">
            <v>192.75839999999999</v>
          </cell>
          <cell r="W240">
            <v>0.33</v>
          </cell>
          <cell r="X240" t="str">
            <v>C</v>
          </cell>
          <cell r="Y240">
            <v>-4.9500021076683498E-2</v>
          </cell>
          <cell r="AE240"/>
          <cell r="AF240">
            <v>916.65000000000009</v>
          </cell>
          <cell r="AG240">
            <v>1048.95</v>
          </cell>
          <cell r="AH240">
            <v>1050</v>
          </cell>
        </row>
        <row r="241">
          <cell r="C241">
            <v>4170</v>
          </cell>
          <cell r="D241" t="str">
            <v>WOLF BRANCH RD</v>
          </cell>
          <cell r="E241" t="str">
            <v>BRITT RD</v>
          </cell>
          <cell r="F241" t="str">
            <v>CR 437</v>
          </cell>
          <cell r="J241" t="str">
            <v>C3R</v>
          </cell>
          <cell r="K241" t="str">
            <v>2L</v>
          </cell>
          <cell r="L241"/>
          <cell r="M241" t="str">
            <v>D</v>
          </cell>
          <cell r="N241">
            <v>21168</v>
          </cell>
          <cell r="O241">
            <v>1048.95</v>
          </cell>
          <cell r="R241">
            <v>6524.4384</v>
          </cell>
          <cell r="S241">
            <v>0.31</v>
          </cell>
          <cell r="T241" t="str">
            <v>C</v>
          </cell>
          <cell r="U241">
            <v>307.36320000000001</v>
          </cell>
          <cell r="V241">
            <v>267.6096</v>
          </cell>
          <cell r="W241">
            <v>0.28999999999999998</v>
          </cell>
          <cell r="X241" t="str">
            <v>C</v>
          </cell>
          <cell r="Y241">
            <v>1.0820020742153824E-2</v>
          </cell>
          <cell r="AE241"/>
          <cell r="AF241">
            <v>916.65000000000009</v>
          </cell>
          <cell r="AG241">
            <v>1048.95</v>
          </cell>
          <cell r="AH241">
            <v>1050</v>
          </cell>
        </row>
        <row r="242">
          <cell r="C242">
            <v>4160</v>
          </cell>
          <cell r="D242" t="str">
            <v>WOLF BRANCH RD</v>
          </cell>
          <cell r="E242" t="str">
            <v>US 441</v>
          </cell>
          <cell r="F242" t="str">
            <v>BRITT RD</v>
          </cell>
          <cell r="J242" t="str">
            <v>C3R</v>
          </cell>
          <cell r="K242" t="str">
            <v>2L</v>
          </cell>
          <cell r="L242"/>
          <cell r="M242" t="str">
            <v>D</v>
          </cell>
          <cell r="N242">
            <v>21168</v>
          </cell>
          <cell r="O242">
            <v>1048.95</v>
          </cell>
          <cell r="R242">
            <v>11399.270399999999</v>
          </cell>
          <cell r="S242">
            <v>0.54</v>
          </cell>
          <cell r="T242" t="str">
            <v>C</v>
          </cell>
          <cell r="U242">
            <v>500.42879999999997</v>
          </cell>
          <cell r="V242">
            <v>407.34719999999999</v>
          </cell>
          <cell r="W242">
            <v>0.48</v>
          </cell>
          <cell r="X242" t="str">
            <v>C</v>
          </cell>
          <cell r="Y242">
            <v>0.13016178803380973</v>
          </cell>
          <cell r="AE242"/>
          <cell r="AF242">
            <v>916.65000000000009</v>
          </cell>
          <cell r="AG242">
            <v>1048.95</v>
          </cell>
          <cell r="AH242">
            <v>1050</v>
          </cell>
        </row>
        <row r="243">
          <cell r="C243">
            <v>2430</v>
          </cell>
          <cell r="D243" t="str">
            <v>LIMIT AVE</v>
          </cell>
          <cell r="E243" t="str">
            <v>DONNELLY ST</v>
          </cell>
          <cell r="F243" t="str">
            <v>US 441</v>
          </cell>
          <cell r="J243" t="str">
            <v>C3R</v>
          </cell>
          <cell r="K243" t="str">
            <v>2L</v>
          </cell>
          <cell r="L243"/>
          <cell r="M243" t="str">
            <v>D</v>
          </cell>
          <cell r="N243">
            <v>16128</v>
          </cell>
          <cell r="O243">
            <v>799.2</v>
          </cell>
          <cell r="R243">
            <v>3636.9695999999999</v>
          </cell>
          <cell r="S243">
            <v>0.23</v>
          </cell>
          <cell r="T243" t="str">
            <v>C</v>
          </cell>
          <cell r="U243">
            <v>165.80160000000001</v>
          </cell>
          <cell r="V243">
            <v>169.68</v>
          </cell>
          <cell r="W243">
            <v>0.21</v>
          </cell>
          <cell r="X243" t="str">
            <v>C</v>
          </cell>
          <cell r="Y243">
            <v>-0.10068229746090618</v>
          </cell>
          <cell r="AE243"/>
          <cell r="AF243">
            <v>698.40000000000009</v>
          </cell>
          <cell r="AG243">
            <v>799.2</v>
          </cell>
          <cell r="AH243">
            <v>800</v>
          </cell>
        </row>
        <row r="244">
          <cell r="C244">
            <v>4140</v>
          </cell>
          <cell r="D244" t="str">
            <v>WAYCROSS AVE</v>
          </cell>
          <cell r="E244" t="str">
            <v>COUNTY CLUB RD</v>
          </cell>
          <cell r="F244" t="str">
            <v>SR 44 (OLD CR 44B)</v>
          </cell>
          <cell r="J244" t="str">
            <v>C3R</v>
          </cell>
          <cell r="K244" t="str">
            <v>2L</v>
          </cell>
          <cell r="L244"/>
          <cell r="M244" t="str">
            <v>D</v>
          </cell>
          <cell r="N244">
            <v>21168</v>
          </cell>
          <cell r="O244">
            <v>1048.95</v>
          </cell>
          <cell r="R244">
            <v>6355.3247999999994</v>
          </cell>
          <cell r="S244">
            <v>0.3</v>
          </cell>
          <cell r="T244" t="str">
            <v>C</v>
          </cell>
          <cell r="U244">
            <v>196.7328</v>
          </cell>
          <cell r="V244">
            <v>378.25919999999996</v>
          </cell>
          <cell r="W244">
            <v>0.36</v>
          </cell>
          <cell r="X244" t="str">
            <v>C</v>
          </cell>
          <cell r="Y244">
            <v>5.5247349661255996E-3</v>
          </cell>
          <cell r="AE244"/>
          <cell r="AF244">
            <v>916.65000000000009</v>
          </cell>
          <cell r="AG244">
            <v>1048.95</v>
          </cell>
          <cell r="AH244">
            <v>1050</v>
          </cell>
        </row>
        <row r="245">
          <cell r="C245">
            <v>410</v>
          </cell>
          <cell r="D245" t="str">
            <v>CR 437</v>
          </cell>
          <cell r="E245" t="str">
            <v>SR 44</v>
          </cell>
          <cell r="F245" t="str">
            <v>WOLF BRANCH RD</v>
          </cell>
          <cell r="J245" t="str">
            <v>C3R</v>
          </cell>
          <cell r="K245" t="str">
            <v>2L</v>
          </cell>
          <cell r="L245"/>
          <cell r="M245" t="str">
            <v>D</v>
          </cell>
          <cell r="N245">
            <v>20160</v>
          </cell>
          <cell r="O245">
            <v>999</v>
          </cell>
          <cell r="R245">
            <v>8312.8319999999985</v>
          </cell>
          <cell r="S245">
            <v>0.41</v>
          </cell>
          <cell r="T245" t="str">
            <v>C</v>
          </cell>
          <cell r="U245">
            <v>348.3648</v>
          </cell>
          <cell r="V245">
            <v>470.01599999999996</v>
          </cell>
          <cell r="W245">
            <v>0.47</v>
          </cell>
          <cell r="X245" t="str">
            <v>C</v>
          </cell>
          <cell r="Y245">
            <v>6.0999083754000649E-2</v>
          </cell>
          <cell r="AE245"/>
          <cell r="AF245">
            <v>873</v>
          </cell>
          <cell r="AG245">
            <v>999</v>
          </cell>
          <cell r="AH245">
            <v>1000</v>
          </cell>
        </row>
        <row r="246">
          <cell r="C246">
            <v>120</v>
          </cell>
          <cell r="D246" t="str">
            <v>BRITT RD</v>
          </cell>
          <cell r="E246" t="str">
            <v>SR 44</v>
          </cell>
          <cell r="F246" t="str">
            <v>HORSE RANCH RD</v>
          </cell>
          <cell r="J246" t="str">
            <v>C2T</v>
          </cell>
          <cell r="K246" t="str">
            <v>2L</v>
          </cell>
          <cell r="L246"/>
          <cell r="M246" t="str">
            <v>D</v>
          </cell>
          <cell r="N246">
            <v>12960</v>
          </cell>
          <cell r="O246">
            <v>676.80000000000007</v>
          </cell>
          <cell r="R246" t="str">
            <v>N/A</v>
          </cell>
          <cell r="S246" t="e">
            <v>#VALUE!</v>
          </cell>
          <cell r="T246" t="str">
            <v>F</v>
          </cell>
          <cell r="U246" t="str">
            <v>N/A</v>
          </cell>
          <cell r="V246" t="str">
            <v>N/A</v>
          </cell>
          <cell r="W246">
            <v>0</v>
          </cell>
          <cell r="X246" t="str">
            <v>B</v>
          </cell>
          <cell r="Y246" t="str">
            <v>N/A</v>
          </cell>
          <cell r="AE246"/>
          <cell r="AF246">
            <v>518.4</v>
          </cell>
          <cell r="AG246">
            <v>676.80000000000007</v>
          </cell>
          <cell r="AH246">
            <v>677.6</v>
          </cell>
        </row>
        <row r="247">
          <cell r="C247" t="e">
            <v>#N/A</v>
          </cell>
          <cell r="D247" t="str">
            <v xml:space="preserve">CR46A </v>
          </cell>
          <cell r="E247" t="str">
            <v>0.25 Mi SOUTH OF SR44</v>
          </cell>
          <cell r="F247" t="e">
            <v>#N/A</v>
          </cell>
          <cell r="J247" t="str">
            <v>C2T</v>
          </cell>
          <cell r="K247" t="str">
            <v>2L</v>
          </cell>
          <cell r="L247"/>
          <cell r="M247" t="str">
            <v>C</v>
          </cell>
          <cell r="N247">
            <v>12420</v>
          </cell>
          <cell r="O247">
            <v>648</v>
          </cell>
          <cell r="R247">
            <v>10631.1744</v>
          </cell>
          <cell r="S247">
            <v>0.86</v>
          </cell>
          <cell r="T247" t="str">
            <v>C</v>
          </cell>
          <cell r="U247">
            <v>361.15199999999999</v>
          </cell>
          <cell r="V247">
            <v>571.19039999999995</v>
          </cell>
          <cell r="W247">
            <v>0.88</v>
          </cell>
          <cell r="X247" t="str">
            <v>C</v>
          </cell>
          <cell r="Y247">
            <v>0.11450355126816136</v>
          </cell>
          <cell r="AE247"/>
          <cell r="AF247">
            <v>648</v>
          </cell>
          <cell r="AG247">
            <v>846</v>
          </cell>
          <cell r="AH247">
            <v>847</v>
          </cell>
        </row>
        <row r="248">
          <cell r="C248">
            <v>1840</v>
          </cell>
          <cell r="D248" t="str">
            <v>ESTES RD</v>
          </cell>
          <cell r="E248" t="str">
            <v>CR 44A</v>
          </cell>
          <cell r="F248" t="str">
            <v>LAKE LINCOLN LANE</v>
          </cell>
          <cell r="J248" t="str">
            <v>C3R</v>
          </cell>
          <cell r="K248" t="str">
            <v>2L</v>
          </cell>
          <cell r="L248"/>
          <cell r="M248" t="str">
            <v>D</v>
          </cell>
          <cell r="N248">
            <v>20160</v>
          </cell>
          <cell r="O248">
            <v>999</v>
          </cell>
          <cell r="R248">
            <v>5094.1439999999993</v>
          </cell>
          <cell r="S248">
            <v>0.25</v>
          </cell>
          <cell r="T248" t="str">
            <v>C</v>
          </cell>
          <cell r="U248">
            <v>265.16159999999996</v>
          </cell>
          <cell r="V248">
            <v>216.69119999999998</v>
          </cell>
          <cell r="W248">
            <v>0.27</v>
          </cell>
          <cell r="X248" t="str">
            <v>C</v>
          </cell>
          <cell r="Y248">
            <v>-3.7990298840479553E-2</v>
          </cell>
          <cell r="AE248"/>
          <cell r="AF248">
            <v>873</v>
          </cell>
          <cell r="AG248">
            <v>999</v>
          </cell>
          <cell r="AH248">
            <v>1000</v>
          </cell>
        </row>
        <row r="249">
          <cell r="C249">
            <v>2690</v>
          </cell>
          <cell r="D249" t="str">
            <v>ORANGE AVE</v>
          </cell>
          <cell r="E249" t="str">
            <v>HASSELTON ST</v>
          </cell>
          <cell r="F249" t="str">
            <v>ABRAMS RD</v>
          </cell>
          <cell r="J249" t="str">
            <v>C3R</v>
          </cell>
          <cell r="K249" t="str">
            <v>2L</v>
          </cell>
          <cell r="L249"/>
          <cell r="M249" t="str">
            <v>D</v>
          </cell>
          <cell r="N249">
            <v>21168</v>
          </cell>
          <cell r="O249">
            <v>1048.95</v>
          </cell>
          <cell r="R249">
            <v>13029.033599999999</v>
          </cell>
          <cell r="S249">
            <v>0.62</v>
          </cell>
          <cell r="T249" t="str">
            <v>C</v>
          </cell>
          <cell r="U249">
            <v>487.55519999999996</v>
          </cell>
          <cell r="V249">
            <v>600.65280000000007</v>
          </cell>
          <cell r="W249">
            <v>0.56999999999999995</v>
          </cell>
          <cell r="X249" t="str">
            <v>C</v>
          </cell>
          <cell r="Y249">
            <v>0.16077393880552027</v>
          </cell>
          <cell r="AE249"/>
          <cell r="AF249">
            <v>916.65000000000009</v>
          </cell>
          <cell r="AG249">
            <v>1048.95</v>
          </cell>
          <cell r="AH249">
            <v>1050</v>
          </cell>
        </row>
        <row r="250">
          <cell r="C250">
            <v>70</v>
          </cell>
          <cell r="D250" t="str">
            <v>BATES AVE</v>
          </cell>
          <cell r="E250" t="str">
            <v>CR 44 / DELAND RD</v>
          </cell>
          <cell r="F250" t="str">
            <v>ESTES RD</v>
          </cell>
          <cell r="J250" t="str">
            <v>C2T</v>
          </cell>
          <cell r="K250" t="str">
            <v>2L</v>
          </cell>
          <cell r="L250"/>
          <cell r="M250" t="str">
            <v>D</v>
          </cell>
          <cell r="N250">
            <v>17010</v>
          </cell>
          <cell r="O250">
            <v>888</v>
          </cell>
          <cell r="R250">
            <v>1799.1071999999999</v>
          </cell>
          <cell r="S250">
            <v>0.11</v>
          </cell>
          <cell r="T250" t="str">
            <v>C</v>
          </cell>
          <cell r="U250">
            <v>97.891199999999998</v>
          </cell>
          <cell r="V250">
            <v>117.8496</v>
          </cell>
          <cell r="W250">
            <v>0.13</v>
          </cell>
          <cell r="X250" t="str">
            <v>C</v>
          </cell>
          <cell r="Y250">
            <v>-0.21877412981598698</v>
          </cell>
          <cell r="AE250"/>
          <cell r="AF250">
            <v>680</v>
          </cell>
          <cell r="AG250">
            <v>888</v>
          </cell>
          <cell r="AH250">
            <v>889</v>
          </cell>
        </row>
        <row r="251">
          <cell r="C251">
            <v>450</v>
          </cell>
          <cell r="D251" t="str">
            <v>CR 439</v>
          </cell>
          <cell r="E251" t="str">
            <v>CR 44A</v>
          </cell>
          <cell r="F251" t="str">
            <v>SR 44</v>
          </cell>
          <cell r="J251" t="str">
            <v>C2T</v>
          </cell>
          <cell r="K251" t="str">
            <v>2L</v>
          </cell>
          <cell r="L251"/>
          <cell r="M251" t="str">
            <v>C</v>
          </cell>
          <cell r="N251">
            <v>9936</v>
          </cell>
          <cell r="O251">
            <v>518.4</v>
          </cell>
          <cell r="R251">
            <v>4337.9712</v>
          </cell>
          <cell r="S251">
            <v>0.44</v>
          </cell>
          <cell r="T251" t="str">
            <v>C</v>
          </cell>
          <cell r="U251">
            <v>126.25919999999998</v>
          </cell>
          <cell r="V251">
            <v>272.79359999999997</v>
          </cell>
          <cell r="W251">
            <v>0.53</v>
          </cell>
          <cell r="X251" t="str">
            <v>C</v>
          </cell>
          <cell r="Y251">
            <v>-6.8414884330059045E-2</v>
          </cell>
          <cell r="AE251"/>
          <cell r="AF251">
            <v>518.4</v>
          </cell>
          <cell r="AG251">
            <v>676.80000000000007</v>
          </cell>
          <cell r="AH251">
            <v>677.6</v>
          </cell>
        </row>
        <row r="252">
          <cell r="C252">
            <v>530</v>
          </cell>
          <cell r="D252" t="str">
            <v>CR 44</v>
          </cell>
          <cell r="E252" t="str">
            <v>CR 44A</v>
          </cell>
          <cell r="F252" t="str">
            <v>ORANGE AVE</v>
          </cell>
          <cell r="J252" t="str">
            <v>C3R</v>
          </cell>
          <cell r="K252" t="str">
            <v>2L</v>
          </cell>
          <cell r="L252"/>
          <cell r="M252" t="str">
            <v>D</v>
          </cell>
          <cell r="N252">
            <v>21168</v>
          </cell>
          <cell r="O252">
            <v>1048.95</v>
          </cell>
          <cell r="R252">
            <v>9604.9151999999995</v>
          </cell>
          <cell r="S252">
            <v>0.45</v>
          </cell>
          <cell r="T252" t="str">
            <v>C</v>
          </cell>
          <cell r="U252">
            <v>430.38719999999995</v>
          </cell>
          <cell r="V252">
            <v>363.11039999999997</v>
          </cell>
          <cell r="W252">
            <v>0.41</v>
          </cell>
          <cell r="X252" t="str">
            <v>C</v>
          </cell>
          <cell r="Y252">
            <v>9.2103792131727369E-2</v>
          </cell>
          <cell r="AE252"/>
          <cell r="AF252">
            <v>916.65000000000009</v>
          </cell>
          <cell r="AG252">
            <v>1048.95</v>
          </cell>
          <cell r="AH252">
            <v>1050</v>
          </cell>
        </row>
        <row r="253">
          <cell r="C253">
            <v>400</v>
          </cell>
          <cell r="D253" t="str">
            <v>CR 437</v>
          </cell>
          <cell r="E253" t="str">
            <v>CR 44A</v>
          </cell>
          <cell r="F253" t="str">
            <v>SR 44</v>
          </cell>
          <cell r="J253" t="str">
            <v>C2T</v>
          </cell>
          <cell r="K253" t="str">
            <v>2L</v>
          </cell>
          <cell r="L253"/>
          <cell r="M253" t="str">
            <v>C</v>
          </cell>
          <cell r="N253">
            <v>13041</v>
          </cell>
          <cell r="O253">
            <v>680</v>
          </cell>
          <cell r="R253" t="str">
            <v>N/A</v>
          </cell>
          <cell r="S253" t="e">
            <v>#VALUE!</v>
          </cell>
          <cell r="T253" t="str">
            <v>F</v>
          </cell>
          <cell r="U253" t="str">
            <v>N/A</v>
          </cell>
          <cell r="V253" t="str">
            <v>N/A</v>
          </cell>
          <cell r="W253">
            <v>0</v>
          </cell>
          <cell r="X253" t="str">
            <v>B</v>
          </cell>
          <cell r="Y253" t="str">
            <v>N/A</v>
          </cell>
          <cell r="AE253"/>
          <cell r="AF253">
            <v>680</v>
          </cell>
          <cell r="AG253">
            <v>888</v>
          </cell>
          <cell r="AH253">
            <v>889</v>
          </cell>
        </row>
        <row r="254">
          <cell r="C254">
            <v>700</v>
          </cell>
          <cell r="D254" t="str">
            <v>CR 44A</v>
          </cell>
          <cell r="E254" t="str">
            <v>CR 44 / DELAND RD</v>
          </cell>
          <cell r="F254" t="str">
            <v>ESTES RD</v>
          </cell>
          <cell r="J254" t="str">
            <v>C2T</v>
          </cell>
          <cell r="K254" t="str">
            <v>2L</v>
          </cell>
          <cell r="L254"/>
          <cell r="M254" t="str">
            <v>D</v>
          </cell>
          <cell r="N254">
            <v>16200</v>
          </cell>
          <cell r="O254">
            <v>846</v>
          </cell>
          <cell r="R254">
            <v>5797.44</v>
          </cell>
          <cell r="S254">
            <v>0.36</v>
          </cell>
          <cell r="T254" t="str">
            <v>C</v>
          </cell>
          <cell r="U254">
            <v>278.46719999999999</v>
          </cell>
          <cell r="V254">
            <v>271.81439999999998</v>
          </cell>
          <cell r="W254">
            <v>0.33</v>
          </cell>
          <cell r="X254" t="str">
            <v>C</v>
          </cell>
          <cell r="Y254">
            <v>-1.2783374376970968E-2</v>
          </cell>
          <cell r="AE254"/>
          <cell r="AF254">
            <v>648</v>
          </cell>
          <cell r="AG254">
            <v>846</v>
          </cell>
          <cell r="AH254">
            <v>847</v>
          </cell>
        </row>
        <row r="255">
          <cell r="C255">
            <v>680</v>
          </cell>
          <cell r="D255" t="str">
            <v>CR 44A</v>
          </cell>
          <cell r="E255" t="str">
            <v>CR 450A</v>
          </cell>
          <cell r="F255" t="str">
            <v>CR 44A</v>
          </cell>
          <cell r="J255" t="str">
            <v>C2T</v>
          </cell>
          <cell r="K255" t="str">
            <v>2L</v>
          </cell>
          <cell r="L255"/>
          <cell r="M255" t="str">
            <v>C</v>
          </cell>
          <cell r="N255">
            <v>12420</v>
          </cell>
          <cell r="O255">
            <v>648</v>
          </cell>
          <cell r="R255">
            <v>2926.2815999999998</v>
          </cell>
          <cell r="S255">
            <v>0.24</v>
          </cell>
          <cell r="T255" t="str">
            <v>C</v>
          </cell>
          <cell r="U255">
            <v>158.71679999999998</v>
          </cell>
          <cell r="V255">
            <v>117.8496</v>
          </cell>
          <cell r="W255">
            <v>0.24</v>
          </cell>
          <cell r="X255" t="str">
            <v>C</v>
          </cell>
          <cell r="Y255">
            <v>-0.13894988031293298</v>
          </cell>
          <cell r="AE255"/>
          <cell r="AF255">
            <v>648</v>
          </cell>
          <cell r="AG255">
            <v>846</v>
          </cell>
          <cell r="AH255">
            <v>847</v>
          </cell>
        </row>
        <row r="256">
          <cell r="C256">
            <v>710</v>
          </cell>
          <cell r="D256" t="str">
            <v>CR 44A</v>
          </cell>
          <cell r="E256" t="str">
            <v>ESTES RD</v>
          </cell>
          <cell r="F256" t="str">
            <v>CR 439</v>
          </cell>
          <cell r="J256" t="str">
            <v>C2T</v>
          </cell>
          <cell r="K256" t="str">
            <v>2L</v>
          </cell>
          <cell r="L256"/>
          <cell r="M256" t="str">
            <v>C</v>
          </cell>
          <cell r="N256">
            <v>12420</v>
          </cell>
          <cell r="O256">
            <v>648</v>
          </cell>
          <cell r="R256">
            <v>5160.6720000000005</v>
          </cell>
          <cell r="S256">
            <v>0.42</v>
          </cell>
          <cell r="T256" t="str">
            <v>C</v>
          </cell>
          <cell r="U256">
            <v>252.8064</v>
          </cell>
          <cell r="V256">
            <v>268.96320000000003</v>
          </cell>
          <cell r="W256">
            <v>0.42</v>
          </cell>
          <cell r="X256" t="str">
            <v>C</v>
          </cell>
          <cell r="Y256">
            <v>-3.5490611118646376E-2</v>
          </cell>
          <cell r="AE256"/>
          <cell r="AF256">
            <v>648</v>
          </cell>
          <cell r="AG256">
            <v>846</v>
          </cell>
          <cell r="AH256">
            <v>847</v>
          </cell>
        </row>
        <row r="257">
          <cell r="C257">
            <v>720</v>
          </cell>
          <cell r="D257" t="str">
            <v>CR 44A</v>
          </cell>
          <cell r="E257" t="str">
            <v>CR 439</v>
          </cell>
          <cell r="F257" t="str">
            <v>CR 437</v>
          </cell>
          <cell r="J257" t="str">
            <v>C2T</v>
          </cell>
          <cell r="K257" t="str">
            <v>2L</v>
          </cell>
          <cell r="L257"/>
          <cell r="M257" t="str">
            <v>C</v>
          </cell>
          <cell r="N257">
            <v>12420</v>
          </cell>
          <cell r="O257">
            <v>648</v>
          </cell>
          <cell r="R257">
            <v>4252.2623999999996</v>
          </cell>
          <cell r="S257">
            <v>0.34</v>
          </cell>
          <cell r="T257" t="str">
            <v>C</v>
          </cell>
          <cell r="U257">
            <v>181.55519999999999</v>
          </cell>
          <cell r="V257">
            <v>214.73279999999997</v>
          </cell>
          <cell r="W257">
            <v>0.33</v>
          </cell>
          <cell r="X257" t="str">
            <v>C</v>
          </cell>
          <cell r="Y257">
            <v>-7.2125543045204132E-2</v>
          </cell>
          <cell r="AE257"/>
          <cell r="AF257">
            <v>648</v>
          </cell>
          <cell r="AG257">
            <v>846</v>
          </cell>
          <cell r="AH257">
            <v>847</v>
          </cell>
        </row>
        <row r="258">
          <cell r="C258">
            <v>730</v>
          </cell>
          <cell r="D258" t="str">
            <v>CR 44A</v>
          </cell>
          <cell r="E258" t="str">
            <v>CR 437</v>
          </cell>
          <cell r="F258" t="str">
            <v>SR 44</v>
          </cell>
          <cell r="J258" t="str">
            <v>C2T</v>
          </cell>
          <cell r="K258" t="str">
            <v>2L</v>
          </cell>
          <cell r="L258"/>
          <cell r="M258" t="str">
            <v>C</v>
          </cell>
          <cell r="N258">
            <v>12420</v>
          </cell>
          <cell r="O258">
            <v>648</v>
          </cell>
          <cell r="R258">
            <v>2056.6655999999998</v>
          </cell>
          <cell r="S258">
            <v>0.17</v>
          </cell>
          <cell r="T258" t="str">
            <v>C</v>
          </cell>
          <cell r="U258">
            <v>99.792000000000002</v>
          </cell>
          <cell r="V258">
            <v>80.783999999999992</v>
          </cell>
          <cell r="W258">
            <v>0.15</v>
          </cell>
          <cell r="X258" t="str">
            <v>C</v>
          </cell>
          <cell r="Y258">
            <v>-0.19758702066352007</v>
          </cell>
          <cell r="AE258"/>
          <cell r="AF258">
            <v>648</v>
          </cell>
          <cell r="AG258">
            <v>846</v>
          </cell>
          <cell r="AH258">
            <v>847</v>
          </cell>
        </row>
        <row r="259">
          <cell r="C259">
            <v>820</v>
          </cell>
          <cell r="D259" t="str">
            <v>CR 450A</v>
          </cell>
          <cell r="E259" t="str">
            <v>SR 19</v>
          </cell>
          <cell r="F259" t="str">
            <v>CR 44A NORTH</v>
          </cell>
          <cell r="J259" t="str">
            <v>C2T</v>
          </cell>
          <cell r="K259" t="str">
            <v>2L</v>
          </cell>
          <cell r="L259"/>
          <cell r="M259" t="str">
            <v>C</v>
          </cell>
          <cell r="N259">
            <v>12420</v>
          </cell>
          <cell r="O259">
            <v>648</v>
          </cell>
          <cell r="R259">
            <v>2284.7615999999998</v>
          </cell>
          <cell r="S259">
            <v>0.18</v>
          </cell>
          <cell r="T259" t="str">
            <v>C</v>
          </cell>
          <cell r="U259">
            <v>134.00639999999999</v>
          </cell>
          <cell r="V259">
            <v>110.24639999999999</v>
          </cell>
          <cell r="W259">
            <v>0.21</v>
          </cell>
          <cell r="X259" t="str">
            <v>C</v>
          </cell>
          <cell r="Y259">
            <v>-0.18052938255196649</v>
          </cell>
          <cell r="AE259"/>
          <cell r="AF259">
            <v>648</v>
          </cell>
          <cell r="AG259">
            <v>846</v>
          </cell>
          <cell r="AH259">
            <v>847</v>
          </cell>
        </row>
        <row r="260">
          <cell r="C260">
            <v>670</v>
          </cell>
          <cell r="D260" t="str">
            <v>CR 44A</v>
          </cell>
          <cell r="E260" t="str">
            <v>SKYLINE DR</v>
          </cell>
          <cell r="F260" t="str">
            <v>CR 450A/ CR44A</v>
          </cell>
          <cell r="J260" t="str">
            <v>C2T</v>
          </cell>
          <cell r="K260" t="str">
            <v>2L</v>
          </cell>
          <cell r="L260"/>
          <cell r="M260" t="str">
            <v>C</v>
          </cell>
          <cell r="N260">
            <v>12420</v>
          </cell>
          <cell r="O260">
            <v>648</v>
          </cell>
          <cell r="R260">
            <v>2198.0159999999996</v>
          </cell>
          <cell r="S260">
            <v>0.18</v>
          </cell>
          <cell r="T260" t="str">
            <v>C</v>
          </cell>
          <cell r="U260">
            <v>105.98399999999999</v>
          </cell>
          <cell r="V260">
            <v>93.081599999999995</v>
          </cell>
          <cell r="W260">
            <v>0.16</v>
          </cell>
          <cell r="X260" t="str">
            <v>C</v>
          </cell>
          <cell r="Y260">
            <v>-0.18684866747050655</v>
          </cell>
          <cell r="AE260"/>
          <cell r="AF260">
            <v>648</v>
          </cell>
          <cell r="AG260">
            <v>846</v>
          </cell>
          <cell r="AH260">
            <v>847</v>
          </cell>
        </row>
        <row r="261">
          <cell r="C261">
            <v>2800</v>
          </cell>
          <cell r="D261" t="str">
            <v>ROYAL TRAILS RD</v>
          </cell>
          <cell r="E261" t="str">
            <v>SEAGRAPE AVE</v>
          </cell>
          <cell r="F261" t="str">
            <v>SR 44</v>
          </cell>
          <cell r="J261" t="str">
            <v>C2T</v>
          </cell>
          <cell r="K261" t="str">
            <v>2L</v>
          </cell>
          <cell r="L261"/>
          <cell r="M261" t="str">
            <v>C</v>
          </cell>
          <cell r="N261">
            <v>12420</v>
          </cell>
          <cell r="O261">
            <v>648</v>
          </cell>
          <cell r="R261">
            <v>2335.1327999999999</v>
          </cell>
          <cell r="S261">
            <v>0.19</v>
          </cell>
          <cell r="T261" t="str">
            <v>C</v>
          </cell>
          <cell r="U261">
            <v>154.9152</v>
          </cell>
          <cell r="V261">
            <v>62.726399999999998</v>
          </cell>
          <cell r="W261">
            <v>0.24</v>
          </cell>
          <cell r="X261" t="str">
            <v>C</v>
          </cell>
          <cell r="Y261">
            <v>-0.17694752549774106</v>
          </cell>
          <cell r="AE261"/>
          <cell r="AF261">
            <v>648</v>
          </cell>
          <cell r="AG261">
            <v>846</v>
          </cell>
          <cell r="AH261">
            <v>847</v>
          </cell>
        </row>
        <row r="262">
          <cell r="C262">
            <v>440</v>
          </cell>
          <cell r="D262" t="str">
            <v>CR 439</v>
          </cell>
          <cell r="E262" t="str">
            <v>CR 42</v>
          </cell>
          <cell r="F262" t="str">
            <v>CR 44A</v>
          </cell>
          <cell r="J262" t="str">
            <v>C2T</v>
          </cell>
          <cell r="K262" t="str">
            <v>2L</v>
          </cell>
          <cell r="L262"/>
          <cell r="M262" t="str">
            <v>C</v>
          </cell>
          <cell r="N262">
            <v>12420</v>
          </cell>
          <cell r="O262">
            <v>648</v>
          </cell>
          <cell r="R262">
            <v>4576.1759999999995</v>
          </cell>
          <cell r="S262">
            <v>0.37</v>
          </cell>
          <cell r="T262" t="str">
            <v>C</v>
          </cell>
          <cell r="U262">
            <v>256.608</v>
          </cell>
          <cell r="V262">
            <v>167.27039999999997</v>
          </cell>
          <cell r="W262">
            <v>0.4</v>
          </cell>
          <cell r="X262" t="str">
            <v>C</v>
          </cell>
          <cell r="Y262">
            <v>-5.8401513086262291E-2</v>
          </cell>
          <cell r="AE262"/>
          <cell r="AF262">
            <v>648</v>
          </cell>
          <cell r="AG262">
            <v>846</v>
          </cell>
          <cell r="AH262">
            <v>847</v>
          </cell>
        </row>
        <row r="263">
          <cell r="C263">
            <v>330</v>
          </cell>
          <cell r="D263" t="str">
            <v>CR 42</v>
          </cell>
          <cell r="E263" t="str">
            <v>CR 450</v>
          </cell>
          <cell r="F263" t="str">
            <v>CR 439</v>
          </cell>
          <cell r="J263" t="str">
            <v>C2T</v>
          </cell>
          <cell r="K263" t="str">
            <v>2L</v>
          </cell>
          <cell r="L263"/>
          <cell r="M263" t="str">
            <v>C</v>
          </cell>
          <cell r="N263">
            <v>12420</v>
          </cell>
          <cell r="O263">
            <v>648</v>
          </cell>
          <cell r="R263">
            <v>6410.4479999999994</v>
          </cell>
          <cell r="S263">
            <v>0.52</v>
          </cell>
          <cell r="T263" t="str">
            <v>C</v>
          </cell>
          <cell r="U263">
            <v>284.16959999999995</v>
          </cell>
          <cell r="V263">
            <v>270.86399999999998</v>
          </cell>
          <cell r="W263">
            <v>0.44</v>
          </cell>
          <cell r="X263" t="str">
            <v>C</v>
          </cell>
          <cell r="Y263">
            <v>7.2630075334243482E-3</v>
          </cell>
          <cell r="AE263"/>
          <cell r="AF263">
            <v>648</v>
          </cell>
          <cell r="AG263">
            <v>846</v>
          </cell>
          <cell r="AH263">
            <v>847</v>
          </cell>
        </row>
        <row r="264">
          <cell r="C264">
            <v>320</v>
          </cell>
          <cell r="D264" t="str">
            <v>CR 42</v>
          </cell>
          <cell r="E264" t="str">
            <v>SR 19</v>
          </cell>
          <cell r="F264" t="str">
            <v>CR 450</v>
          </cell>
          <cell r="J264" t="str">
            <v>C2T</v>
          </cell>
          <cell r="K264" t="str">
            <v>2L</v>
          </cell>
          <cell r="L264"/>
          <cell r="M264" t="str">
            <v>C</v>
          </cell>
          <cell r="N264">
            <v>9936</v>
          </cell>
          <cell r="O264">
            <v>518.4</v>
          </cell>
          <cell r="R264">
            <v>5157.8208000000004</v>
          </cell>
          <cell r="S264">
            <v>0.52</v>
          </cell>
          <cell r="T264" t="str">
            <v>C</v>
          </cell>
          <cell r="U264">
            <v>234.74879999999999</v>
          </cell>
          <cell r="V264">
            <v>231.89759999999998</v>
          </cell>
          <cell r="W264">
            <v>0.45</v>
          </cell>
          <cell r="X264" t="str">
            <v>C</v>
          </cell>
          <cell r="Y264">
            <v>-3.5597210302161564E-2</v>
          </cell>
          <cell r="AE264"/>
          <cell r="AF264">
            <v>518.4</v>
          </cell>
          <cell r="AG264">
            <v>676.80000000000007</v>
          </cell>
          <cell r="AH264">
            <v>677.6</v>
          </cell>
        </row>
        <row r="265">
          <cell r="C265" t="e">
            <v>#N/A</v>
          </cell>
          <cell r="D265" t="str">
            <v>SORRENTO AVE</v>
          </cell>
          <cell r="E265" t="str">
            <v>B/W CR 437 N &amp; CR 437 S</v>
          </cell>
          <cell r="F265" t="e">
            <v>#N/A</v>
          </cell>
          <cell r="J265" t="str">
            <v>C2T</v>
          </cell>
          <cell r="K265" t="str">
            <v>2L</v>
          </cell>
          <cell r="L265"/>
          <cell r="M265" t="str">
            <v>C</v>
          </cell>
          <cell r="N265">
            <v>12420</v>
          </cell>
          <cell r="O265">
            <v>648</v>
          </cell>
          <cell r="R265">
            <v>10870.271999999999</v>
          </cell>
          <cell r="S265">
            <v>0.88</v>
          </cell>
          <cell r="T265" t="str">
            <v>C</v>
          </cell>
          <cell r="U265">
            <v>514.25279999999998</v>
          </cell>
          <cell r="V265">
            <v>401.81759999999997</v>
          </cell>
          <cell r="W265">
            <v>0.79</v>
          </cell>
          <cell r="X265" t="str">
            <v>C</v>
          </cell>
          <cell r="Y265">
            <v>0.11947214132436423</v>
          </cell>
          <cell r="AE265"/>
          <cell r="AF265">
            <v>648</v>
          </cell>
          <cell r="AG265">
            <v>846</v>
          </cell>
          <cell r="AH265">
            <v>847</v>
          </cell>
        </row>
        <row r="266">
          <cell r="C266">
            <v>340</v>
          </cell>
          <cell r="D266" t="str">
            <v>CR 42</v>
          </cell>
          <cell r="E266" t="str">
            <v>CR 439</v>
          </cell>
          <cell r="F266" t="str">
            <v>CENTRAL AVE</v>
          </cell>
          <cell r="J266" t="str">
            <v>C2T</v>
          </cell>
          <cell r="K266" t="str">
            <v>2L</v>
          </cell>
          <cell r="L266"/>
          <cell r="M266" t="str">
            <v>C</v>
          </cell>
          <cell r="N266">
            <v>12420</v>
          </cell>
          <cell r="O266">
            <v>648</v>
          </cell>
          <cell r="R266">
            <v>3664.7423999999996</v>
          </cell>
          <cell r="S266">
            <v>0.3</v>
          </cell>
          <cell r="T266" t="str">
            <v>C</v>
          </cell>
          <cell r="U266">
            <v>166.32</v>
          </cell>
          <cell r="V266">
            <v>145.41120000000001</v>
          </cell>
          <cell r="W266">
            <v>0.26</v>
          </cell>
          <cell r="X266" t="str">
            <v>C</v>
          </cell>
          <cell r="Y266">
            <v>-9.9312991131427109E-2</v>
          </cell>
          <cell r="AE266"/>
          <cell r="AF266">
            <v>648</v>
          </cell>
          <cell r="AG266">
            <v>846</v>
          </cell>
          <cell r="AH266">
            <v>847</v>
          </cell>
        </row>
        <row r="267">
          <cell r="C267">
            <v>360</v>
          </cell>
          <cell r="D267" t="str">
            <v>CR 42</v>
          </cell>
          <cell r="E267" t="str">
            <v>PALMETTO ST</v>
          </cell>
          <cell r="F267" t="str">
            <v>LAKE MACK DR</v>
          </cell>
          <cell r="J267" t="e">
            <v>#N/A</v>
          </cell>
          <cell r="K267" t="e">
            <v>#N/A</v>
          </cell>
          <cell r="L267"/>
          <cell r="M267" t="e">
            <v>#N/A</v>
          </cell>
          <cell r="N267" t="e">
            <v>#N/A</v>
          </cell>
          <cell r="O267" t="e">
            <v>#N/A</v>
          </cell>
          <cell r="R267" t="e">
            <v>#N/A</v>
          </cell>
          <cell r="S267" t="e">
            <v>#N/A</v>
          </cell>
          <cell r="T267" t="e">
            <v>#N/A</v>
          </cell>
          <cell r="U267">
            <v>181.5264</v>
          </cell>
          <cell r="V267">
            <v>273.71520000000004</v>
          </cell>
          <cell r="W267" t="e">
            <v>#N/A</v>
          </cell>
          <cell r="X267" t="e">
            <v>#N/A</v>
          </cell>
          <cell r="Y267">
            <v>-2.6871319426840401E-2</v>
          </cell>
          <cell r="AE267"/>
          <cell r="AF267" t="e">
            <v>#N/A</v>
          </cell>
          <cell r="AG267" t="e">
            <v>#N/A</v>
          </cell>
          <cell r="AH267" t="e">
            <v>#N/A</v>
          </cell>
        </row>
        <row r="268">
          <cell r="C268">
            <v>570</v>
          </cell>
          <cell r="D268" t="str">
            <v>CR 445A</v>
          </cell>
          <cell r="E268" t="str">
            <v>SR 19</v>
          </cell>
          <cell r="F268" t="str">
            <v>CR 445</v>
          </cell>
          <cell r="J268" t="e">
            <v>#N/A</v>
          </cell>
          <cell r="K268" t="e">
            <v>#N/A</v>
          </cell>
          <cell r="L268"/>
          <cell r="M268" t="e">
            <v>#N/A</v>
          </cell>
          <cell r="N268" t="e">
            <v>#N/A</v>
          </cell>
          <cell r="O268" t="e">
            <v>#N/A</v>
          </cell>
          <cell r="R268" t="e">
            <v>#N/A</v>
          </cell>
          <cell r="S268" t="e">
            <v>#N/A</v>
          </cell>
          <cell r="T268" t="e">
            <v>#N/A</v>
          </cell>
          <cell r="U268">
            <v>128.304</v>
          </cell>
          <cell r="V268">
            <v>95.990399999999994</v>
          </cell>
          <cell r="W268" t="e">
            <v>#N/A</v>
          </cell>
          <cell r="X268" t="e">
            <v>#N/A</v>
          </cell>
          <cell r="Y268" t="e">
            <v>#N/A</v>
          </cell>
          <cell r="AE268"/>
          <cell r="AF268" t="e">
            <v>#N/A</v>
          </cell>
          <cell r="AG268" t="e">
            <v>#N/A</v>
          </cell>
          <cell r="AH268" t="e">
            <v>#N/A</v>
          </cell>
        </row>
        <row r="269">
          <cell r="C269">
            <v>580</v>
          </cell>
          <cell r="D269" t="str">
            <v>CR 445A</v>
          </cell>
          <cell r="E269" t="str">
            <v>CR 445</v>
          </cell>
          <cell r="F269" t="str">
            <v>SR 40</v>
          </cell>
          <cell r="J269" t="e">
            <v>#N/A</v>
          </cell>
          <cell r="K269" t="e">
            <v>#N/A</v>
          </cell>
          <cell r="L269"/>
          <cell r="M269" t="e">
            <v>#N/A</v>
          </cell>
          <cell r="N269" t="e">
            <v>#N/A</v>
          </cell>
          <cell r="O269" t="e">
            <v>#N/A</v>
          </cell>
          <cell r="R269" t="e">
            <v>#N/A</v>
          </cell>
          <cell r="S269" t="e">
            <v>#N/A</v>
          </cell>
          <cell r="T269" t="e">
            <v>#N/A</v>
          </cell>
          <cell r="U269">
            <v>146.36160000000001</v>
          </cell>
          <cell r="V269">
            <v>142.56</v>
          </cell>
          <cell r="W269" t="e">
            <v>#N/A</v>
          </cell>
          <cell r="X269" t="e">
            <v>#N/A</v>
          </cell>
          <cell r="Y269" t="e">
            <v>#N/A</v>
          </cell>
          <cell r="AE269"/>
          <cell r="AF269" t="e">
            <v>#N/A</v>
          </cell>
          <cell r="AG269" t="e">
            <v>#N/A</v>
          </cell>
          <cell r="AH269" t="e">
            <v>#N/A</v>
          </cell>
        </row>
        <row r="270">
          <cell r="C270">
            <v>2840</v>
          </cell>
          <cell r="D270" t="str">
            <v>SR 19</v>
          </cell>
          <cell r="E270" t="str">
            <v>MARION COUNTY LINE</v>
          </cell>
          <cell r="F270" t="str">
            <v>CR 445A</v>
          </cell>
          <cell r="J270" t="e">
            <v>#N/A</v>
          </cell>
          <cell r="K270" t="e">
            <v>#N/A</v>
          </cell>
          <cell r="L270"/>
          <cell r="M270" t="e">
            <v>#N/A</v>
          </cell>
          <cell r="N270" t="e">
            <v>#N/A</v>
          </cell>
          <cell r="O270" t="e">
            <v>#N/A</v>
          </cell>
          <cell r="R270" t="e">
            <v>#N/A</v>
          </cell>
          <cell r="S270" t="e">
            <v>#N/A</v>
          </cell>
          <cell r="T270" t="e">
            <v>#N/A</v>
          </cell>
          <cell r="U270">
            <v>93.06</v>
          </cell>
          <cell r="V270">
            <v>139.59</v>
          </cell>
          <cell r="W270" t="e">
            <v>#N/A</v>
          </cell>
          <cell r="X270" t="e">
            <v>#N/A</v>
          </cell>
          <cell r="Y270" t="e">
            <v>#N/A</v>
          </cell>
          <cell r="AE270"/>
          <cell r="AF270" t="e">
            <v>#N/A</v>
          </cell>
          <cell r="AG270" t="e">
            <v>#N/A</v>
          </cell>
          <cell r="AH270" t="e">
            <v>#N/A</v>
          </cell>
        </row>
        <row r="271">
          <cell r="C271">
            <v>3160</v>
          </cell>
          <cell r="D271" t="str">
            <v>SR 40</v>
          </cell>
          <cell r="E271" t="str">
            <v>MARION COUNTY LINE</v>
          </cell>
          <cell r="F271" t="str">
            <v>CR 445A</v>
          </cell>
          <cell r="J271" t="e">
            <v>#N/A</v>
          </cell>
          <cell r="K271" t="e">
            <v>#N/A</v>
          </cell>
          <cell r="L271"/>
          <cell r="M271" t="e">
            <v>#N/A</v>
          </cell>
          <cell r="N271" t="e">
            <v>#N/A</v>
          </cell>
          <cell r="O271" t="e">
            <v>#N/A</v>
          </cell>
          <cell r="R271" t="e">
            <v>#N/A</v>
          </cell>
          <cell r="S271" t="e">
            <v>#N/A</v>
          </cell>
          <cell r="T271" t="e">
            <v>#N/A</v>
          </cell>
          <cell r="U271">
            <v>233.35289999999998</v>
          </cell>
          <cell r="V271">
            <v>275.60609999999997</v>
          </cell>
          <cell r="W271" t="e">
            <v>#N/A</v>
          </cell>
          <cell r="X271" t="e">
            <v>#N/A</v>
          </cell>
          <cell r="Y271" t="e">
            <v>#N/A</v>
          </cell>
          <cell r="AE271"/>
          <cell r="AF271" t="e">
            <v>#N/A</v>
          </cell>
          <cell r="AG271" t="e">
            <v>#N/A</v>
          </cell>
          <cell r="AH271" t="e">
            <v>#N/A</v>
          </cell>
        </row>
      </sheetData>
      <sheetData sheetId="6" refreshError="1">
        <row r="1">
          <cell r="A1" t="str">
            <v>MAP STA #</v>
          </cell>
          <cell r="B1" t="str">
            <v>ROAD NAME</v>
          </cell>
          <cell r="C1" t="str">
            <v>LOCATION</v>
          </cell>
          <cell r="D1" t="str">
            <v>Map Sheet</v>
          </cell>
          <cell r="E1" t="str">
            <v>SEC</v>
          </cell>
          <cell r="F1" t="str">
            <v>TWP</v>
          </cell>
          <cell r="G1" t="str">
            <v>RNG</v>
          </cell>
          <cell r="H1" t="str">
            <v xml:space="preserve"> ANNUAL ADJUSTED  DAILY TRAFFIC (AADT)</v>
          </cell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 t="str">
            <v>ANNUAL ADJUSTED  DAILY TRAFFIC (AADT)</v>
          </cell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  <cell r="AH1" t="str">
            <v xml:space="preserve">5-YEAR ANNUAL AVERAGE  GROWTH  RATE PERCENT </v>
          </cell>
          <cell r="AI1"/>
          <cell r="AJ1" t="str">
            <v>ADJUSTED PEAK HR VOLUME 2025</v>
          </cell>
          <cell r="AK1" t="str">
            <v>BEGIN PEAK HOUR 2025</v>
          </cell>
          <cell r="AL1" t="str">
            <v>ADJUSTED 2025 PM PEAK HOUR VOLUME 
(3-7 PM reported as 15:00-18:45)</v>
          </cell>
          <cell r="AM1"/>
          <cell r="AN1"/>
          <cell r="AO1"/>
        </row>
        <row r="2">
          <cell r="A2"/>
          <cell r="B2"/>
          <cell r="C2"/>
          <cell r="D2"/>
          <cell r="E2"/>
          <cell r="F2"/>
          <cell r="G2"/>
          <cell r="H2">
            <v>1997</v>
          </cell>
          <cell r="I2">
            <v>1998</v>
          </cell>
          <cell r="J2">
            <v>1999</v>
          </cell>
          <cell r="K2">
            <v>2000</v>
          </cell>
          <cell r="L2">
            <v>2001</v>
          </cell>
          <cell r="M2">
            <v>2002</v>
          </cell>
          <cell r="N2">
            <v>2003</v>
          </cell>
          <cell r="O2">
            <v>2004</v>
          </cell>
          <cell r="P2">
            <v>2005</v>
          </cell>
          <cell r="Q2">
            <v>2006</v>
          </cell>
          <cell r="R2">
            <v>2007</v>
          </cell>
          <cell r="S2">
            <v>2008</v>
          </cell>
          <cell r="T2">
            <v>2009</v>
          </cell>
          <cell r="U2">
            <v>2011</v>
          </cell>
          <cell r="V2">
            <v>2014</v>
          </cell>
          <cell r="W2">
            <v>2015</v>
          </cell>
          <cell r="X2">
            <v>2016</v>
          </cell>
          <cell r="Y2">
            <v>2017</v>
          </cell>
          <cell r="Z2">
            <v>2018</v>
          </cell>
          <cell r="AA2">
            <v>2019</v>
          </cell>
          <cell r="AB2">
            <v>2020</v>
          </cell>
          <cell r="AC2">
            <v>2021</v>
          </cell>
          <cell r="AD2">
            <v>2022</v>
          </cell>
          <cell r="AE2">
            <v>2023</v>
          </cell>
          <cell r="AF2">
            <v>2024</v>
          </cell>
          <cell r="AG2">
            <v>2025</v>
          </cell>
          <cell r="AH2"/>
          <cell r="AI2"/>
          <cell r="AJ2"/>
          <cell r="AK2"/>
          <cell r="AL2" t="str">
            <v>Total</v>
          </cell>
          <cell r="AM2" t="str">
            <v>NB/EB</v>
          </cell>
          <cell r="AN2" t="str">
            <v>SB/WB</v>
          </cell>
          <cell r="AO2" t="str">
            <v>Pk Dir</v>
          </cell>
        </row>
        <row r="3">
          <cell r="A3">
            <v>1</v>
          </cell>
          <cell r="B3" t="str">
            <v>U.S. 27/S.R. 25</v>
          </cell>
          <cell r="C3" t="str">
            <v>0.56 Mi N OF POLK CO LINE</v>
          </cell>
          <cell r="D3" t="str">
            <v>A</v>
          </cell>
          <cell r="E3">
            <v>35</v>
          </cell>
          <cell r="F3">
            <v>24</v>
          </cell>
          <cell r="G3">
            <v>26</v>
          </cell>
          <cell r="H3">
            <v>35186</v>
          </cell>
          <cell r="I3">
            <v>38151</v>
          </cell>
          <cell r="J3">
            <v>24648</v>
          </cell>
          <cell r="K3">
            <v>34064</v>
          </cell>
          <cell r="L3">
            <v>38243</v>
          </cell>
          <cell r="M3">
            <v>41126</v>
          </cell>
          <cell r="N3">
            <v>45243</v>
          </cell>
          <cell r="O3" t="str">
            <v>U.C.</v>
          </cell>
          <cell r="P3">
            <v>38783</v>
          </cell>
          <cell r="Q3">
            <v>31226</v>
          </cell>
          <cell r="R3">
            <v>34415</v>
          </cell>
          <cell r="S3">
            <v>40721</v>
          </cell>
          <cell r="T3">
            <v>36605.332399999999</v>
          </cell>
          <cell r="U3">
            <v>37367.481599999999</v>
          </cell>
          <cell r="V3">
            <v>35361.1296</v>
          </cell>
          <cell r="W3">
            <v>55442.534399999997</v>
          </cell>
          <cell r="X3">
            <v>32260.646400000001</v>
          </cell>
          <cell r="Y3">
            <v>42560.845499999996</v>
          </cell>
          <cell r="Z3">
            <v>52259.816999999995</v>
          </cell>
          <cell r="AA3">
            <v>51645.536399999997</v>
          </cell>
          <cell r="AB3">
            <v>51645.536399999997</v>
          </cell>
          <cell r="AC3">
            <v>52725.494599999998</v>
          </cell>
          <cell r="AD3">
            <v>44889.644800000002</v>
          </cell>
          <cell r="AE3">
            <v>42875</v>
          </cell>
          <cell r="AF3">
            <v>31777.452000000001</v>
          </cell>
          <cell r="AG3">
            <v>30726.48</v>
          </cell>
          <cell r="AH3">
            <v>-9.8644727175400182E-2</v>
          </cell>
          <cell r="AI3"/>
          <cell r="AJ3">
            <v>1893.12</v>
          </cell>
          <cell r="AK3">
            <v>0.66666666666666696</v>
          </cell>
          <cell r="AL3">
            <v>1893.12</v>
          </cell>
          <cell r="AM3">
            <v>960.4319999999999</v>
          </cell>
          <cell r="AN3">
            <v>932.68799999999987</v>
          </cell>
          <cell r="AO3" t="str">
            <v>NB</v>
          </cell>
        </row>
        <row r="4">
          <cell r="A4">
            <v>2</v>
          </cell>
          <cell r="B4" t="str">
            <v>S.R. 33</v>
          </cell>
          <cell r="C4" t="str">
            <v>AT POLK CO LINE</v>
          </cell>
          <cell r="D4" t="str">
            <v>A</v>
          </cell>
          <cell r="E4">
            <v>28</v>
          </cell>
          <cell r="F4">
            <v>24</v>
          </cell>
          <cell r="G4">
            <v>25</v>
          </cell>
          <cell r="H4">
            <v>2827</v>
          </cell>
          <cell r="I4">
            <v>4377</v>
          </cell>
          <cell r="J4">
            <v>3282</v>
          </cell>
          <cell r="K4">
            <v>4131</v>
          </cell>
          <cell r="L4">
            <v>5136</v>
          </cell>
          <cell r="M4">
            <v>5184</v>
          </cell>
          <cell r="N4">
            <v>5771</v>
          </cell>
          <cell r="O4">
            <v>3865</v>
          </cell>
          <cell r="P4">
            <v>5669</v>
          </cell>
          <cell r="Q4">
            <v>3919</v>
          </cell>
          <cell r="R4">
            <v>4255</v>
          </cell>
          <cell r="S4">
            <v>3738</v>
          </cell>
          <cell r="T4">
            <v>4283.0788000000002</v>
          </cell>
          <cell r="U4">
            <v>3786.9403999999995</v>
          </cell>
          <cell r="V4">
            <v>3383.6561999999999</v>
          </cell>
          <cell r="W4">
            <v>3399.8183999999997</v>
          </cell>
          <cell r="X4">
            <v>4480.5599999999995</v>
          </cell>
          <cell r="Y4">
            <v>5616.7199999999993</v>
          </cell>
          <cell r="Z4">
            <v>7772.9354999999996</v>
          </cell>
          <cell r="AA4">
            <v>6234.3387000000002</v>
          </cell>
          <cell r="AB4">
            <v>6234.3387000000002</v>
          </cell>
          <cell r="AC4">
            <v>8184.2320000000009</v>
          </cell>
          <cell r="AD4">
            <v>9468.240600000001</v>
          </cell>
          <cell r="AE4">
            <v>11182.1332</v>
          </cell>
          <cell r="AF4">
            <v>9701.7023999999983</v>
          </cell>
          <cell r="AG4">
            <v>10989.158399999998</v>
          </cell>
          <cell r="AH4">
            <v>0.12004328867603786</v>
          </cell>
          <cell r="AI4"/>
          <cell r="AJ4">
            <v>894.8735999999999</v>
          </cell>
          <cell r="AK4">
            <v>0.64583333333333404</v>
          </cell>
          <cell r="AL4">
            <v>894.8735999999999</v>
          </cell>
          <cell r="AM4">
            <v>429.46559999999994</v>
          </cell>
          <cell r="AN4">
            <v>465.40799999999996</v>
          </cell>
          <cell r="AO4" t="str">
            <v>SB</v>
          </cell>
        </row>
        <row r="5">
          <cell r="A5">
            <v>3</v>
          </cell>
          <cell r="B5" t="str">
            <v>C.R. 474</v>
          </cell>
          <cell r="C5" t="str">
            <v>0.04 Mi W OF U.S. 27/S.R. 25</v>
          </cell>
          <cell r="D5" t="str">
            <v>A</v>
          </cell>
          <cell r="E5">
            <v>27</v>
          </cell>
          <cell r="F5">
            <v>24</v>
          </cell>
          <cell r="G5">
            <v>26</v>
          </cell>
          <cell r="H5">
            <v>3196</v>
          </cell>
          <cell r="I5">
            <v>3970</v>
          </cell>
          <cell r="J5">
            <v>3480</v>
          </cell>
          <cell r="K5">
            <v>3935</v>
          </cell>
          <cell r="L5">
            <v>4244</v>
          </cell>
          <cell r="M5">
            <v>4355</v>
          </cell>
          <cell r="N5">
            <v>4964</v>
          </cell>
          <cell r="O5">
            <v>2880</v>
          </cell>
          <cell r="P5">
            <v>3419</v>
          </cell>
          <cell r="Q5">
            <v>3066</v>
          </cell>
          <cell r="R5">
            <v>3080</v>
          </cell>
          <cell r="S5">
            <v>4183</v>
          </cell>
          <cell r="T5">
            <v>2358.7200000000003</v>
          </cell>
          <cell r="U5">
            <v>2330.8991999999998</v>
          </cell>
          <cell r="V5">
            <v>1939.1615999999999</v>
          </cell>
          <cell r="W5">
            <v>1848.5279999999998</v>
          </cell>
          <cell r="X5">
            <v>3740.6208000000001</v>
          </cell>
          <cell r="Y5">
            <v>4660.32</v>
          </cell>
          <cell r="Z5">
            <v>5315.2604999999994</v>
          </cell>
          <cell r="AA5">
            <v>6182.64</v>
          </cell>
          <cell r="AB5">
            <v>6182.64</v>
          </cell>
          <cell r="AC5">
            <v>4595.0455000000002</v>
          </cell>
          <cell r="AD5">
            <v>5262.6574000000001</v>
          </cell>
          <cell r="AE5">
            <v>5485</v>
          </cell>
          <cell r="AF5">
            <v>5357.9793</v>
          </cell>
          <cell r="AG5">
            <v>5849.6255999999994</v>
          </cell>
          <cell r="AH5">
            <v>-1.1012455135477217E-2</v>
          </cell>
          <cell r="AI5"/>
          <cell r="AJ5">
            <v>507.18720000000002</v>
          </cell>
          <cell r="AK5">
            <v>0.63541666666666696</v>
          </cell>
          <cell r="AL5">
            <v>507.18720000000002</v>
          </cell>
          <cell r="AM5">
            <v>209.66399999999999</v>
          </cell>
          <cell r="AN5">
            <v>297.52319999999997</v>
          </cell>
          <cell r="AO5" t="str">
            <v>WB</v>
          </cell>
        </row>
        <row r="6">
          <cell r="A6">
            <v>4</v>
          </cell>
          <cell r="B6" t="str">
            <v>C.R. 474</v>
          </cell>
          <cell r="C6" t="str">
            <v>0.25 Mi E OF S.R. 33</v>
          </cell>
          <cell r="D6" t="str">
            <v>A</v>
          </cell>
          <cell r="E6">
            <v>21</v>
          </cell>
          <cell r="F6">
            <v>24</v>
          </cell>
          <cell r="G6">
            <v>25</v>
          </cell>
          <cell r="H6">
            <v>3151</v>
          </cell>
          <cell r="I6">
            <v>3827</v>
          </cell>
          <cell r="J6">
            <v>4431</v>
          </cell>
          <cell r="K6">
            <v>4337</v>
          </cell>
          <cell r="L6">
            <v>4623</v>
          </cell>
          <cell r="M6">
            <v>4048</v>
          </cell>
          <cell r="N6">
            <v>4335</v>
          </cell>
          <cell r="O6">
            <v>3232</v>
          </cell>
          <cell r="P6">
            <v>4168</v>
          </cell>
          <cell r="Q6">
            <v>2598</v>
          </cell>
          <cell r="R6">
            <v>2588</v>
          </cell>
          <cell r="S6">
            <v>3332</v>
          </cell>
          <cell r="T6">
            <v>2404.1472000000003</v>
          </cell>
          <cell r="U6">
            <v>2492.4287999999997</v>
          </cell>
          <cell r="V6">
            <v>2701.6128000000003</v>
          </cell>
          <cell r="W6">
            <v>3852.9215999999997</v>
          </cell>
          <cell r="X6">
            <v>4053.9071999999992</v>
          </cell>
          <cell r="Y6">
            <v>5342.5151999999998</v>
          </cell>
          <cell r="Z6">
            <v>4870.6415999999999</v>
          </cell>
          <cell r="AA6">
            <v>4422.0384000000004</v>
          </cell>
          <cell r="AB6">
            <v>6182.64</v>
          </cell>
          <cell r="AC6">
            <v>4834.9205000000002</v>
          </cell>
          <cell r="AD6">
            <v>5216.7569999999996</v>
          </cell>
          <cell r="AE6">
            <v>5801</v>
          </cell>
          <cell r="AF6">
            <v>4733.9903999999997</v>
          </cell>
          <cell r="AG6">
            <v>5527.7568000000001</v>
          </cell>
          <cell r="AH6">
            <v>-2.2143800159961868E-2</v>
          </cell>
          <cell r="AI6"/>
          <cell r="AJ6">
            <v>571.39199999999994</v>
          </cell>
          <cell r="AK6">
            <v>0.61458333333333404</v>
          </cell>
          <cell r="AL6">
            <v>560.33279999999991</v>
          </cell>
          <cell r="AM6">
            <v>236.85119999999998</v>
          </cell>
          <cell r="AN6">
            <v>323.48159999999996</v>
          </cell>
          <cell r="AO6" t="str">
            <v>WB</v>
          </cell>
        </row>
        <row r="7">
          <cell r="A7">
            <v>5</v>
          </cell>
          <cell r="B7" t="str">
            <v>S.R. 33</v>
          </cell>
          <cell r="C7" t="str">
            <v>0.25 Mi S OF C.R. 561</v>
          </cell>
          <cell r="D7" t="str">
            <v>A</v>
          </cell>
          <cell r="E7">
            <v>8</v>
          </cell>
          <cell r="F7">
            <v>24</v>
          </cell>
          <cell r="G7">
            <v>25</v>
          </cell>
          <cell r="H7">
            <v>4096</v>
          </cell>
          <cell r="I7">
            <v>5456</v>
          </cell>
          <cell r="J7">
            <v>4324</v>
          </cell>
          <cell r="K7">
            <v>5018</v>
          </cell>
          <cell r="L7">
            <v>6059</v>
          </cell>
          <cell r="M7">
            <v>5985</v>
          </cell>
          <cell r="N7">
            <v>7249</v>
          </cell>
          <cell r="O7">
            <v>5512</v>
          </cell>
          <cell r="P7">
            <v>5023</v>
          </cell>
          <cell r="Q7">
            <v>5115</v>
          </cell>
          <cell r="R7">
            <v>5648</v>
          </cell>
          <cell r="S7">
            <v>5138</v>
          </cell>
          <cell r="T7">
            <v>5644.1476000000002</v>
          </cell>
          <cell r="U7">
            <v>4630.1955999999991</v>
          </cell>
          <cell r="V7">
            <v>4802.8548000000001</v>
          </cell>
          <cell r="W7">
            <v>7036.6823999999997</v>
          </cell>
          <cell r="X7">
            <v>6551.28</v>
          </cell>
          <cell r="Y7">
            <v>9325.44</v>
          </cell>
          <cell r="Z7">
            <v>9507.2669999999998</v>
          </cell>
          <cell r="AA7">
            <v>8184.8184000000001</v>
          </cell>
          <cell r="AB7">
            <v>6182.64</v>
          </cell>
          <cell r="AC7">
            <v>7668.7280000000001</v>
          </cell>
          <cell r="AD7">
            <v>11448.928400000001</v>
          </cell>
          <cell r="AE7">
            <v>11319</v>
          </cell>
          <cell r="AF7">
            <v>10914.787199999999</v>
          </cell>
          <cell r="AG7">
            <v>11838.873599999999</v>
          </cell>
          <cell r="AH7">
            <v>0.13874710236699772</v>
          </cell>
          <cell r="AI7"/>
          <cell r="AJ7">
            <v>957.54239999999993</v>
          </cell>
          <cell r="AK7">
            <v>0.6875</v>
          </cell>
          <cell r="AL7">
            <v>957.54239999999993</v>
          </cell>
          <cell r="AM7">
            <v>469.09439999999995</v>
          </cell>
          <cell r="AN7">
            <v>488.44799999999992</v>
          </cell>
          <cell r="AO7" t="str">
            <v>SB</v>
          </cell>
        </row>
        <row r="8">
          <cell r="A8">
            <v>6</v>
          </cell>
          <cell r="B8" t="str">
            <v>C.R. 561</v>
          </cell>
          <cell r="C8" t="str">
            <v>0.25 Mi E OF S.R. 33</v>
          </cell>
          <cell r="D8" t="str">
            <v>A</v>
          </cell>
          <cell r="E8">
            <v>8</v>
          </cell>
          <cell r="F8">
            <v>24</v>
          </cell>
          <cell r="G8">
            <v>25</v>
          </cell>
          <cell r="H8">
            <v>1133</v>
          </cell>
          <cell r="I8">
            <v>1305</v>
          </cell>
          <cell r="J8">
            <v>1266</v>
          </cell>
          <cell r="K8">
            <v>1253</v>
          </cell>
          <cell r="L8">
            <v>1401</v>
          </cell>
          <cell r="M8">
            <v>1528</v>
          </cell>
          <cell r="N8">
            <v>1377</v>
          </cell>
          <cell r="O8">
            <v>1154</v>
          </cell>
          <cell r="P8">
            <v>1293</v>
          </cell>
          <cell r="Q8">
            <v>1255</v>
          </cell>
          <cell r="R8">
            <v>1036</v>
          </cell>
          <cell r="S8">
            <v>1372</v>
          </cell>
          <cell r="T8">
            <v>1170.624</v>
          </cell>
          <cell r="U8">
            <v>1285.0175999999999</v>
          </cell>
          <cell r="V8">
            <v>1231.1712</v>
          </cell>
          <cell r="W8">
            <v>1482.6239999999998</v>
          </cell>
          <cell r="X8">
            <v>1466.8799999999999</v>
          </cell>
          <cell r="Y8">
            <v>2050.1759999999999</v>
          </cell>
          <cell r="Z8">
            <v>2002.2255</v>
          </cell>
          <cell r="AA8">
            <v>2140.9344000000001</v>
          </cell>
          <cell r="AB8">
            <v>6182.64</v>
          </cell>
          <cell r="AC8">
            <v>1716.5454999999999</v>
          </cell>
          <cell r="AD8">
            <v>1949.8843000000002</v>
          </cell>
          <cell r="AE8">
            <v>2857</v>
          </cell>
          <cell r="AF8">
            <v>2524.6869000000002</v>
          </cell>
          <cell r="AG8">
            <v>2726.6304</v>
          </cell>
          <cell r="AH8">
            <v>-0.15103367750474794</v>
          </cell>
          <cell r="AI8"/>
          <cell r="AJ8">
            <v>302.51519999999999</v>
          </cell>
          <cell r="AK8">
            <v>0.66666666666666696</v>
          </cell>
          <cell r="AL8">
            <v>302.51519999999999</v>
          </cell>
          <cell r="AM8">
            <v>145.7664</v>
          </cell>
          <cell r="AN8">
            <v>156.74880000000002</v>
          </cell>
          <cell r="AO8" t="str">
            <v>WB</v>
          </cell>
        </row>
        <row r="9">
          <cell r="A9">
            <v>7</v>
          </cell>
          <cell r="B9" t="str">
            <v>LAKE ERIE RD</v>
          </cell>
          <cell r="C9" t="str">
            <v>0.06 Mi W OF S.R. 33</v>
          </cell>
          <cell r="D9" t="str">
            <v>A</v>
          </cell>
          <cell r="E9">
            <v>20</v>
          </cell>
          <cell r="F9">
            <v>23</v>
          </cell>
          <cell r="G9">
            <v>25</v>
          </cell>
          <cell r="H9">
            <v>466</v>
          </cell>
          <cell r="I9">
            <v>668</v>
          </cell>
          <cell r="J9" t="str">
            <v>*****</v>
          </cell>
          <cell r="K9" t="str">
            <v>*****</v>
          </cell>
          <cell r="L9">
            <v>588</v>
          </cell>
          <cell r="M9" t="str">
            <v>*****</v>
          </cell>
          <cell r="N9" t="str">
            <v>*****</v>
          </cell>
          <cell r="O9">
            <v>663</v>
          </cell>
          <cell r="P9">
            <v>598</v>
          </cell>
          <cell r="Q9">
            <v>578</v>
          </cell>
          <cell r="R9">
            <v>637</v>
          </cell>
          <cell r="S9">
            <v>647</v>
          </cell>
          <cell r="T9">
            <v>655.20000000000005</v>
          </cell>
          <cell r="U9">
            <v>641.60639999999989</v>
          </cell>
          <cell r="V9">
            <v>625.8528</v>
          </cell>
          <cell r="W9">
            <v>712.8</v>
          </cell>
          <cell r="X9">
            <v>657.6</v>
          </cell>
          <cell r="Y9">
            <v>842.68799999999987</v>
          </cell>
          <cell r="Z9">
            <v>701.97929999999997</v>
          </cell>
          <cell r="AA9">
            <v>632.99520000000007</v>
          </cell>
          <cell r="AB9">
            <v>6182.64</v>
          </cell>
          <cell r="AC9">
            <v>834.76499999999999</v>
          </cell>
          <cell r="AD9">
            <v>855.33629999999994</v>
          </cell>
          <cell r="AE9" t="str">
            <v>N/A</v>
          </cell>
          <cell r="AF9" t="str">
            <v>N/A</v>
          </cell>
          <cell r="AG9" t="str">
            <v>N/A</v>
          </cell>
          <cell r="AH9" t="str">
            <v>N/A</v>
          </cell>
          <cell r="AI9"/>
          <cell r="AJ9" t="str">
            <v>N/A</v>
          </cell>
          <cell r="AK9">
            <v>1</v>
          </cell>
          <cell r="AL9" t="str">
            <v>N/A</v>
          </cell>
          <cell r="AM9" t="str">
            <v>N/A</v>
          </cell>
          <cell r="AN9" t="str">
            <v>N/A</v>
          </cell>
          <cell r="AO9" t="str">
            <v>WB</v>
          </cell>
        </row>
        <row r="10">
          <cell r="A10">
            <v>8</v>
          </cell>
          <cell r="B10" t="str">
            <v>LAKESHORE DR (CLERMONT)</v>
          </cell>
          <cell r="C10" t="str">
            <v>0.06 Mi E OF C.R. 561</v>
          </cell>
          <cell r="D10" t="str">
            <v>A</v>
          </cell>
          <cell r="E10">
            <v>14</v>
          </cell>
          <cell r="F10">
            <v>23</v>
          </cell>
          <cell r="G10">
            <v>25</v>
          </cell>
          <cell r="H10">
            <v>1576</v>
          </cell>
          <cell r="I10">
            <v>1682</v>
          </cell>
          <cell r="J10">
            <v>1910</v>
          </cell>
          <cell r="K10">
            <v>2207</v>
          </cell>
          <cell r="L10">
            <v>2017</v>
          </cell>
          <cell r="M10">
            <v>2082</v>
          </cell>
          <cell r="N10">
            <v>1956</v>
          </cell>
          <cell r="O10">
            <v>2074</v>
          </cell>
          <cell r="P10">
            <v>1958</v>
          </cell>
          <cell r="Q10">
            <v>1903</v>
          </cell>
          <cell r="R10">
            <v>2154</v>
          </cell>
          <cell r="S10">
            <v>2535</v>
          </cell>
          <cell r="T10">
            <v>1837.056</v>
          </cell>
          <cell r="U10">
            <v>1930.2336</v>
          </cell>
          <cell r="V10">
            <v>1941.8400000000001</v>
          </cell>
          <cell r="W10">
            <v>4349.0303999999996</v>
          </cell>
          <cell r="X10">
            <v>2256</v>
          </cell>
          <cell r="Y10">
            <v>2785.9967999999999</v>
          </cell>
          <cell r="Z10">
            <v>2938.2143999999994</v>
          </cell>
          <cell r="AA10">
            <v>2756.9664000000002</v>
          </cell>
          <cell r="AB10">
            <v>6182.64</v>
          </cell>
          <cell r="AC10">
            <v>2905.366</v>
          </cell>
          <cell r="AD10">
            <v>2707.2408999999998</v>
          </cell>
          <cell r="AE10">
            <v>3652</v>
          </cell>
          <cell r="AF10">
            <v>3191.7887999999998</v>
          </cell>
          <cell r="AG10">
            <v>3556.3008</v>
          </cell>
          <cell r="AH10">
            <v>-0.10470758396602398</v>
          </cell>
          <cell r="AI10"/>
          <cell r="AJ10">
            <v>329.47200000000004</v>
          </cell>
          <cell r="AK10">
            <v>0.66666666666666696</v>
          </cell>
          <cell r="AL10">
            <v>329.47199999999998</v>
          </cell>
          <cell r="AM10">
            <v>141.77279999999999</v>
          </cell>
          <cell r="AN10">
            <v>187.69919999999999</v>
          </cell>
          <cell r="AO10" t="str">
            <v>WB</v>
          </cell>
        </row>
        <row r="11">
          <cell r="A11">
            <v>9</v>
          </cell>
          <cell r="B11" t="str">
            <v>LK LOUISA RD</v>
          </cell>
          <cell r="C11" t="str">
            <v>0.17 Mi W OF U.S. 27</v>
          </cell>
          <cell r="D11" t="str">
            <v>A</v>
          </cell>
          <cell r="E11">
            <v>16</v>
          </cell>
          <cell r="F11">
            <v>23</v>
          </cell>
          <cell r="G11">
            <v>26</v>
          </cell>
          <cell r="H11">
            <v>1612</v>
          </cell>
          <cell r="I11">
            <v>1936</v>
          </cell>
          <cell r="J11">
            <v>2669</v>
          </cell>
          <cell r="K11">
            <v>2978</v>
          </cell>
          <cell r="L11">
            <v>3320</v>
          </cell>
          <cell r="M11">
            <v>5418</v>
          </cell>
          <cell r="N11">
            <v>5566</v>
          </cell>
          <cell r="O11">
            <v>5442</v>
          </cell>
          <cell r="P11">
            <v>4353</v>
          </cell>
          <cell r="Q11">
            <v>3918</v>
          </cell>
          <cell r="R11">
            <v>4235</v>
          </cell>
          <cell r="S11">
            <v>4113</v>
          </cell>
          <cell r="T11">
            <v>4025.5488000000005</v>
          </cell>
          <cell r="U11">
            <v>3876.7103999999995</v>
          </cell>
          <cell r="V11">
            <v>3893.5007999999998</v>
          </cell>
          <cell r="W11">
            <v>4317.6671999999999</v>
          </cell>
          <cell r="X11">
            <v>4043.5583999999999</v>
          </cell>
          <cell r="Y11">
            <v>3733.7279999999996</v>
          </cell>
          <cell r="Z11">
            <v>3655.8620999999998</v>
          </cell>
          <cell r="AA11">
            <v>3582.8064000000004</v>
          </cell>
          <cell r="AB11">
            <v>6182.64</v>
          </cell>
          <cell r="AC11">
            <v>3960.8159999999998</v>
          </cell>
          <cell r="AD11">
            <v>4704.7909999999993</v>
          </cell>
          <cell r="AE11">
            <v>3801</v>
          </cell>
          <cell r="AF11">
            <v>4080.4504999999999</v>
          </cell>
          <cell r="AG11">
            <v>4236.2111999999997</v>
          </cell>
          <cell r="AH11">
            <v>-7.2827100747962725E-2</v>
          </cell>
          <cell r="AI11"/>
          <cell r="AJ11">
            <v>365.4144</v>
          </cell>
          <cell r="AK11">
            <v>0.6875</v>
          </cell>
          <cell r="AL11">
            <v>365.4144</v>
          </cell>
          <cell r="AM11">
            <v>126.7968</v>
          </cell>
          <cell r="AN11">
            <v>238.61760000000001</v>
          </cell>
          <cell r="AO11" t="str">
            <v>WB</v>
          </cell>
        </row>
        <row r="12">
          <cell r="A12">
            <v>10</v>
          </cell>
          <cell r="B12" t="str">
            <v>C.R. 561</v>
          </cell>
          <cell r="C12" t="str">
            <v>0.08 Mi S OF C.R. 565B/LOG HOUSE</v>
          </cell>
          <cell r="D12" t="str">
            <v>A</v>
          </cell>
          <cell r="E12">
            <v>11</v>
          </cell>
          <cell r="F12">
            <v>23</v>
          </cell>
          <cell r="G12">
            <v>25</v>
          </cell>
          <cell r="H12">
            <v>1250</v>
          </cell>
          <cell r="I12">
            <v>1312</v>
          </cell>
          <cell r="J12">
            <v>1325</v>
          </cell>
          <cell r="K12">
            <v>926</v>
          </cell>
          <cell r="L12">
            <v>2290</v>
          </cell>
          <cell r="M12">
            <v>2762</v>
          </cell>
          <cell r="N12">
            <v>2397</v>
          </cell>
          <cell r="O12">
            <v>2516</v>
          </cell>
          <cell r="P12">
            <v>2195</v>
          </cell>
          <cell r="Q12">
            <v>2116</v>
          </cell>
          <cell r="R12">
            <v>2595</v>
          </cell>
          <cell r="S12">
            <v>2586</v>
          </cell>
          <cell r="T12">
            <v>2249.52</v>
          </cell>
          <cell r="U12">
            <v>2582.6687999999999</v>
          </cell>
          <cell r="V12">
            <v>2556.9792000000002</v>
          </cell>
          <cell r="W12">
            <v>4584.7295999999997</v>
          </cell>
          <cell r="X12">
            <v>2093.7599999999998</v>
          </cell>
          <cell r="Y12">
            <v>2339.9423999999999</v>
          </cell>
          <cell r="Z12">
            <v>3398.5016999999998</v>
          </cell>
          <cell r="AA12">
            <v>3164.9760000000001</v>
          </cell>
          <cell r="AB12">
            <v>6182.64</v>
          </cell>
          <cell r="AC12">
            <v>3521.3650000000002</v>
          </cell>
          <cell r="AD12">
            <v>3646.4337</v>
          </cell>
          <cell r="AE12">
            <v>2702</v>
          </cell>
          <cell r="AF12">
            <v>2786.2667999999999</v>
          </cell>
          <cell r="AG12">
            <v>3249.5616</v>
          </cell>
          <cell r="AH12">
            <v>-0.12071399074705647</v>
          </cell>
          <cell r="AI12"/>
          <cell r="AJ12">
            <v>524.3904</v>
          </cell>
          <cell r="AK12">
            <v>0.3125</v>
          </cell>
          <cell r="AL12">
            <v>318.87359999999995</v>
          </cell>
          <cell r="AM12">
            <v>117.0432</v>
          </cell>
          <cell r="AN12">
            <v>201.83039999999997</v>
          </cell>
          <cell r="AO12" t="str">
            <v>SB</v>
          </cell>
        </row>
        <row r="13">
          <cell r="A13">
            <v>11</v>
          </cell>
          <cell r="B13" t="str">
            <v>OSWALT RD</v>
          </cell>
          <cell r="C13" t="str">
            <v>0.126 Mi E OF LAKESHORE DR (CLERMONT)</v>
          </cell>
          <cell r="D13" t="str">
            <v>A</v>
          </cell>
          <cell r="E13">
            <v>12</v>
          </cell>
          <cell r="F13">
            <v>23</v>
          </cell>
          <cell r="G13">
            <v>25</v>
          </cell>
          <cell r="H13" t="str">
            <v>*****</v>
          </cell>
          <cell r="I13" t="str">
            <v>*****</v>
          </cell>
          <cell r="J13" t="str">
            <v>*****</v>
          </cell>
          <cell r="K13" t="str">
            <v>*****</v>
          </cell>
          <cell r="L13" t="str">
            <v>*****</v>
          </cell>
          <cell r="M13" t="str">
            <v>*****</v>
          </cell>
          <cell r="N13">
            <v>3803</v>
          </cell>
          <cell r="O13">
            <v>3691</v>
          </cell>
          <cell r="P13">
            <v>3402</v>
          </cell>
          <cell r="Q13">
            <v>3394</v>
          </cell>
          <cell r="R13">
            <v>3726</v>
          </cell>
          <cell r="S13">
            <v>3921</v>
          </cell>
          <cell r="T13">
            <v>3676.1088</v>
          </cell>
          <cell r="U13">
            <v>3711.5711999999999</v>
          </cell>
          <cell r="V13">
            <v>3596.1983999999998</v>
          </cell>
          <cell r="W13">
            <v>4592.3328000000001</v>
          </cell>
          <cell r="X13">
            <v>3756.48</v>
          </cell>
          <cell r="Y13">
            <v>4167.8399999999992</v>
          </cell>
          <cell r="Z13">
            <v>4277.1761999999999</v>
          </cell>
          <cell r="AA13">
            <v>4048.8479999999995</v>
          </cell>
          <cell r="AB13">
            <v>6182.64</v>
          </cell>
          <cell r="AC13">
            <v>4509.6499999999996</v>
          </cell>
          <cell r="AD13">
            <v>3392.2161000000001</v>
          </cell>
          <cell r="AE13">
            <v>4416</v>
          </cell>
          <cell r="AF13">
            <v>4247.9791999999998</v>
          </cell>
          <cell r="AG13">
            <v>4272.1536000000006</v>
          </cell>
          <cell r="AH13">
            <v>-7.1259081997475882E-2</v>
          </cell>
          <cell r="AI13"/>
          <cell r="AJ13">
            <v>384.38399999999996</v>
          </cell>
          <cell r="AK13">
            <v>0.69791666666666696</v>
          </cell>
          <cell r="AL13">
            <v>384.38400000000001</v>
          </cell>
          <cell r="AM13">
            <v>129.792</v>
          </cell>
          <cell r="AN13">
            <v>254.59199999999998</v>
          </cell>
          <cell r="AO13" t="str">
            <v>EB</v>
          </cell>
        </row>
        <row r="14">
          <cell r="A14">
            <v>12</v>
          </cell>
          <cell r="B14" t="str">
            <v>VISTA DEL LAGO BV</v>
          </cell>
          <cell r="C14" t="str">
            <v>0.13 Mi W OF U.S. 27</v>
          </cell>
          <cell r="D14" t="str">
            <v>A</v>
          </cell>
          <cell r="E14">
            <v>9</v>
          </cell>
          <cell r="F14">
            <v>23</v>
          </cell>
          <cell r="G14">
            <v>26</v>
          </cell>
          <cell r="H14" t="str">
            <v>*****</v>
          </cell>
          <cell r="I14" t="str">
            <v>*****</v>
          </cell>
          <cell r="J14" t="str">
            <v>*****</v>
          </cell>
          <cell r="K14" t="str">
            <v>*****</v>
          </cell>
          <cell r="L14">
            <v>3125</v>
          </cell>
          <cell r="M14">
            <v>1359</v>
          </cell>
          <cell r="N14">
            <v>1192</v>
          </cell>
          <cell r="O14">
            <v>1064</v>
          </cell>
          <cell r="P14">
            <v>1270</v>
          </cell>
          <cell r="Q14">
            <v>1424</v>
          </cell>
          <cell r="R14">
            <v>1251</v>
          </cell>
          <cell r="S14">
            <v>1305</v>
          </cell>
          <cell r="T14">
            <v>1428.1343999999999</v>
          </cell>
          <cell r="U14">
            <v>1168.6079999999999</v>
          </cell>
          <cell r="V14">
            <v>1333.8432</v>
          </cell>
          <cell r="W14">
            <v>1510.1856</v>
          </cell>
          <cell r="X14">
            <v>1371.6479999999999</v>
          </cell>
          <cell r="Y14">
            <v>1468.32</v>
          </cell>
          <cell r="Z14">
            <v>1419.3233999999998</v>
          </cell>
          <cell r="AA14">
            <v>1526.6880000000001</v>
          </cell>
          <cell r="AB14">
            <v>6182.64</v>
          </cell>
          <cell r="AC14">
            <v>1527</v>
          </cell>
          <cell r="AD14">
            <v>1527</v>
          </cell>
          <cell r="AE14">
            <v>1527</v>
          </cell>
          <cell r="AF14">
            <v>1527</v>
          </cell>
          <cell r="AG14">
            <v>1527</v>
          </cell>
          <cell r="AH14">
            <v>-0.24398046840738263</v>
          </cell>
          <cell r="AI14"/>
          <cell r="AJ14" t="str">
            <v>N/A</v>
          </cell>
          <cell r="AK14">
            <v>0.71875</v>
          </cell>
          <cell r="AL14" t="str">
            <v>N/A</v>
          </cell>
          <cell r="AM14" t="str">
            <v>N/A</v>
          </cell>
          <cell r="AN14" t="str">
            <v>N/A</v>
          </cell>
          <cell r="AO14" t="str">
            <v>WB</v>
          </cell>
        </row>
        <row r="15">
          <cell r="A15">
            <v>13</v>
          </cell>
          <cell r="B15" t="str">
            <v>LOG HOUSE RD</v>
          </cell>
          <cell r="C15" t="str">
            <v>0.05 Mi E OF C.R. 561</v>
          </cell>
          <cell r="D15" t="str">
            <v>A</v>
          </cell>
          <cell r="E15">
            <v>11</v>
          </cell>
          <cell r="F15">
            <v>23</v>
          </cell>
          <cell r="G15">
            <v>25</v>
          </cell>
          <cell r="H15">
            <v>1313</v>
          </cell>
          <cell r="I15">
            <v>1464</v>
          </cell>
          <cell r="J15">
            <v>1510</v>
          </cell>
          <cell r="K15">
            <v>1635</v>
          </cell>
          <cell r="L15">
            <v>2250</v>
          </cell>
          <cell r="M15">
            <v>2706</v>
          </cell>
          <cell r="N15">
            <v>2577</v>
          </cell>
          <cell r="O15">
            <v>2465</v>
          </cell>
          <cell r="P15">
            <v>2439</v>
          </cell>
          <cell r="Q15">
            <v>2612</v>
          </cell>
          <cell r="R15">
            <v>2814</v>
          </cell>
          <cell r="S15">
            <v>2814</v>
          </cell>
          <cell r="T15">
            <v>2743.2192</v>
          </cell>
          <cell r="U15">
            <v>2957.1648</v>
          </cell>
          <cell r="V15">
            <v>3195.3312000000001</v>
          </cell>
          <cell r="W15">
            <v>4797.6192000000001</v>
          </cell>
          <cell r="X15">
            <v>2944.3199999999997</v>
          </cell>
          <cell r="Y15">
            <v>3482.0159999999996</v>
          </cell>
          <cell r="Z15">
            <v>3299.1743999999994</v>
          </cell>
          <cell r="AA15">
            <v>3284.6111999999998</v>
          </cell>
          <cell r="AB15">
            <v>6182.64</v>
          </cell>
          <cell r="AC15">
            <v>4379.1580000000004</v>
          </cell>
          <cell r="AD15">
            <v>3213.9106999999999</v>
          </cell>
          <cell r="AE15">
            <v>4018</v>
          </cell>
          <cell r="AF15">
            <v>3731.4239999999995</v>
          </cell>
          <cell r="AG15">
            <v>4170.3168000000005</v>
          </cell>
          <cell r="AH15">
            <v>-7.5729657910438952E-2</v>
          </cell>
          <cell r="AI15"/>
          <cell r="AJ15">
            <v>515.17439999999999</v>
          </cell>
          <cell r="AK15">
            <v>0.3125</v>
          </cell>
          <cell r="AL15">
            <v>423.32160000000005</v>
          </cell>
          <cell r="AM15">
            <v>237.61920000000001</v>
          </cell>
          <cell r="AN15">
            <v>185.70240000000001</v>
          </cell>
          <cell r="AO15" t="str">
            <v>EB</v>
          </cell>
        </row>
        <row r="16">
          <cell r="A16">
            <v>14</v>
          </cell>
          <cell r="B16" t="str">
            <v>LAKESHORE DR (CLERMONT)</v>
          </cell>
          <cell r="C16" t="str">
            <v>0.122 Mi N OF LOG HOUSE RD/ OSWALT RD</v>
          </cell>
          <cell r="D16" t="str">
            <v>A</v>
          </cell>
          <cell r="E16">
            <v>12</v>
          </cell>
          <cell r="F16">
            <v>23</v>
          </cell>
          <cell r="G16">
            <v>25</v>
          </cell>
          <cell r="H16" t="str">
            <v>*****</v>
          </cell>
          <cell r="I16" t="str">
            <v>*****</v>
          </cell>
          <cell r="J16">
            <v>6413</v>
          </cell>
          <cell r="K16">
            <v>7814</v>
          </cell>
          <cell r="L16">
            <v>7745</v>
          </cell>
          <cell r="M16">
            <v>8738</v>
          </cell>
          <cell r="N16">
            <v>8785</v>
          </cell>
          <cell r="O16">
            <v>8138</v>
          </cell>
          <cell r="P16">
            <v>8111</v>
          </cell>
          <cell r="Q16">
            <v>8014</v>
          </cell>
          <cell r="R16">
            <v>8729</v>
          </cell>
          <cell r="S16">
            <v>9159</v>
          </cell>
          <cell r="T16">
            <v>8431.9103999999988</v>
          </cell>
          <cell r="U16">
            <v>8836.9344000000001</v>
          </cell>
          <cell r="V16">
            <v>8755.6895999999997</v>
          </cell>
          <cell r="W16">
            <v>9320.5727999999999</v>
          </cell>
          <cell r="X16">
            <v>10248</v>
          </cell>
          <cell r="Y16">
            <v>11404.56</v>
          </cell>
          <cell r="Z16">
            <v>11322.897300000001</v>
          </cell>
          <cell r="AA16">
            <v>10953.763200000001</v>
          </cell>
          <cell r="AB16">
            <v>6182.64</v>
          </cell>
          <cell r="AC16">
            <v>12118.485000000001</v>
          </cell>
          <cell r="AD16">
            <v>9816.5066999999999</v>
          </cell>
          <cell r="AE16">
            <v>12286</v>
          </cell>
          <cell r="AF16">
            <v>10227.801599999999</v>
          </cell>
          <cell r="AG16">
            <v>12112.5888</v>
          </cell>
          <cell r="AH16">
            <v>0.14396464613074511</v>
          </cell>
          <cell r="AI16"/>
          <cell r="AJ16">
            <v>1069.2864</v>
          </cell>
          <cell r="AK16">
            <v>0.70833333333333404</v>
          </cell>
          <cell r="AL16">
            <v>1069.2864000000002</v>
          </cell>
          <cell r="AM16">
            <v>659.94240000000002</v>
          </cell>
          <cell r="AN16">
            <v>409.34399999999999</v>
          </cell>
          <cell r="AO16" t="str">
            <v>SB</v>
          </cell>
        </row>
        <row r="17">
          <cell r="A17">
            <v>15</v>
          </cell>
          <cell r="B17" t="str">
            <v>HARTWOOD MARSH RD</v>
          </cell>
          <cell r="C17" t="str">
            <v>0.15 Mi E OF U.S. 27/S.R. 25</v>
          </cell>
          <cell r="D17" t="str">
            <v>A</v>
          </cell>
          <cell r="E17">
            <v>9</v>
          </cell>
          <cell r="F17">
            <v>23</v>
          </cell>
          <cell r="G17">
            <v>26</v>
          </cell>
          <cell r="H17">
            <v>2799</v>
          </cell>
          <cell r="I17" t="str">
            <v>UC</v>
          </cell>
          <cell r="J17">
            <v>4534</v>
          </cell>
          <cell r="K17">
            <v>6974</v>
          </cell>
          <cell r="L17">
            <v>10974</v>
          </cell>
          <cell r="M17">
            <v>11087</v>
          </cell>
          <cell r="N17">
            <v>11535</v>
          </cell>
          <cell r="O17">
            <v>11442</v>
          </cell>
          <cell r="P17">
            <v>10704</v>
          </cell>
          <cell r="Q17">
            <v>10755</v>
          </cell>
          <cell r="R17">
            <v>11884</v>
          </cell>
          <cell r="S17">
            <v>12779</v>
          </cell>
          <cell r="T17">
            <v>11466.873599999999</v>
          </cell>
          <cell r="U17">
            <v>11221.343999999999</v>
          </cell>
          <cell r="V17">
            <v>11908.1664</v>
          </cell>
          <cell r="W17">
            <v>10704.3552</v>
          </cell>
          <cell r="X17">
            <v>14101.651199999998</v>
          </cell>
          <cell r="Y17">
            <v>14932.175999999999</v>
          </cell>
          <cell r="Z17">
            <v>16077.3426</v>
          </cell>
          <cell r="AA17">
            <v>16510.5504</v>
          </cell>
          <cell r="AB17">
            <v>6182.64</v>
          </cell>
          <cell r="AC17">
            <v>18418.562000000002</v>
          </cell>
          <cell r="AD17">
            <v>15456.077000000001</v>
          </cell>
          <cell r="AE17">
            <v>19014</v>
          </cell>
          <cell r="AF17">
            <v>17329.913299999997</v>
          </cell>
          <cell r="AG17">
            <v>16952.831999999999</v>
          </cell>
          <cell r="AH17">
            <v>0.22352728809698186</v>
          </cell>
          <cell r="AI17"/>
          <cell r="AJ17">
            <v>1417.7280000000001</v>
          </cell>
          <cell r="AK17">
            <v>0.625</v>
          </cell>
          <cell r="AL17">
            <v>1417.7279999999998</v>
          </cell>
          <cell r="AM17">
            <v>734.82240000000002</v>
          </cell>
          <cell r="AN17">
            <v>682.90560000000005</v>
          </cell>
          <cell r="AO17" t="str">
            <v>EB</v>
          </cell>
        </row>
        <row r="18">
          <cell r="A18">
            <v>16</v>
          </cell>
          <cell r="B18" t="str">
            <v>HARTWOOD MARSH RD</v>
          </cell>
          <cell r="C18" t="str">
            <v>.1Mi E HANCOCK</v>
          </cell>
          <cell r="D18" t="str">
            <v>A</v>
          </cell>
          <cell r="E18">
            <v>10</v>
          </cell>
          <cell r="F18">
            <v>23</v>
          </cell>
          <cell r="G18">
            <v>26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16478.035199999998</v>
          </cell>
          <cell r="X18">
            <v>12478.771199999999</v>
          </cell>
          <cell r="Y18">
            <v>14798.111999999999</v>
          </cell>
          <cell r="Z18">
            <v>14963.3946</v>
          </cell>
          <cell r="AA18">
            <v>14493.715200000001</v>
          </cell>
          <cell r="AB18">
            <v>6182.64</v>
          </cell>
          <cell r="AC18">
            <v>16081.22</v>
          </cell>
          <cell r="AD18">
            <v>13980.202599999999</v>
          </cell>
          <cell r="AE18">
            <v>16264</v>
          </cell>
          <cell r="AF18">
            <v>12816.435399999998</v>
          </cell>
          <cell r="AG18">
            <v>13489.3824</v>
          </cell>
          <cell r="AH18">
            <v>0.16886302692991806</v>
          </cell>
          <cell r="AI18"/>
          <cell r="AJ18">
            <v>1296.9215999999999</v>
          </cell>
          <cell r="AK18">
            <v>0.67708333333333404</v>
          </cell>
          <cell r="AL18">
            <v>1296.9215999999999</v>
          </cell>
          <cell r="AM18">
            <v>577.0752</v>
          </cell>
          <cell r="AN18">
            <v>719.84640000000002</v>
          </cell>
          <cell r="AO18" t="str">
            <v>WB</v>
          </cell>
        </row>
        <row r="19">
          <cell r="A19">
            <v>17</v>
          </cell>
          <cell r="B19" t="str">
            <v>HANCOCK RD</v>
          </cell>
          <cell r="C19" t="str">
            <v>0.17 Mi N OF HARTWOOD MARSH RD</v>
          </cell>
          <cell r="D19" t="str">
            <v>A</v>
          </cell>
          <cell r="E19">
            <v>9</v>
          </cell>
          <cell r="F19">
            <v>23</v>
          </cell>
          <cell r="G19">
            <v>26</v>
          </cell>
          <cell r="H19" t="str">
            <v>*****</v>
          </cell>
          <cell r="I19" t="str">
            <v>*****</v>
          </cell>
          <cell r="J19">
            <v>3060</v>
          </cell>
          <cell r="K19">
            <v>4638</v>
          </cell>
          <cell r="L19">
            <v>6404</v>
          </cell>
          <cell r="M19">
            <v>6857</v>
          </cell>
          <cell r="N19">
            <v>6680</v>
          </cell>
          <cell r="O19">
            <v>6746</v>
          </cell>
          <cell r="P19">
            <v>6267</v>
          </cell>
          <cell r="Q19">
            <v>6441</v>
          </cell>
          <cell r="R19">
            <v>6848</v>
          </cell>
          <cell r="S19">
            <v>8224</v>
          </cell>
          <cell r="T19">
            <v>7556.64</v>
          </cell>
          <cell r="U19">
            <v>7842.7583999999997</v>
          </cell>
          <cell r="V19">
            <v>8359.2864000000009</v>
          </cell>
          <cell r="W19">
            <v>8512.7327999999998</v>
          </cell>
          <cell r="X19">
            <v>8483.1935999999987</v>
          </cell>
          <cell r="Y19">
            <v>10600.175999999999</v>
          </cell>
          <cell r="Z19">
            <v>11175.0111</v>
          </cell>
          <cell r="AA19">
            <v>11056.4352</v>
          </cell>
          <cell r="AB19">
            <v>6182.64</v>
          </cell>
          <cell r="AC19">
            <v>11801.85</v>
          </cell>
          <cell r="AD19">
            <v>10929.591399999999</v>
          </cell>
          <cell r="AE19">
            <v>12411</v>
          </cell>
          <cell r="AF19">
            <v>11554.5818</v>
          </cell>
          <cell r="AG19">
            <v>11852.0064</v>
          </cell>
          <cell r="AH19">
            <v>0.13899963157020934</v>
          </cell>
          <cell r="AI19"/>
          <cell r="AJ19">
            <v>996.40319999999997</v>
          </cell>
          <cell r="AK19">
            <v>0.67708333333333404</v>
          </cell>
          <cell r="AL19">
            <v>996.40320000000008</v>
          </cell>
          <cell r="AM19">
            <v>486.2208</v>
          </cell>
          <cell r="AN19">
            <v>510.18240000000003</v>
          </cell>
          <cell r="AO19" t="str">
            <v>SB</v>
          </cell>
        </row>
        <row r="20">
          <cell r="A20">
            <v>18</v>
          </cell>
          <cell r="B20" t="str">
            <v>C.R. 565B</v>
          </cell>
          <cell r="C20" t="str">
            <v>0.10 Mi E OF C.R. 565A</v>
          </cell>
          <cell r="D20" t="str">
            <v>A</v>
          </cell>
          <cell r="E20">
            <v>3</v>
          </cell>
          <cell r="F20">
            <v>23</v>
          </cell>
          <cell r="G20">
            <v>25</v>
          </cell>
          <cell r="H20">
            <v>984</v>
          </cell>
          <cell r="I20">
            <v>1207</v>
          </cell>
          <cell r="J20">
            <v>1377</v>
          </cell>
          <cell r="K20">
            <v>1487</v>
          </cell>
          <cell r="L20">
            <v>1511</v>
          </cell>
          <cell r="M20">
            <v>1580</v>
          </cell>
          <cell r="N20">
            <v>1730</v>
          </cell>
          <cell r="O20">
            <v>1780</v>
          </cell>
          <cell r="P20">
            <v>1713</v>
          </cell>
          <cell r="Q20">
            <v>1733</v>
          </cell>
          <cell r="R20">
            <v>1928</v>
          </cell>
          <cell r="S20">
            <v>1921</v>
          </cell>
          <cell r="T20">
            <v>2014.5215999999998</v>
          </cell>
          <cell r="U20">
            <v>1251.6288</v>
          </cell>
          <cell r="V20">
            <v>2055.2256000000002</v>
          </cell>
          <cell r="W20">
            <v>2194.4735999999998</v>
          </cell>
          <cell r="X20">
            <v>2173.44</v>
          </cell>
          <cell r="Y20">
            <v>2510.7359999999999</v>
          </cell>
          <cell r="Z20">
            <v>2433.4002</v>
          </cell>
          <cell r="AA20">
            <v>1753.5987</v>
          </cell>
          <cell r="AB20">
            <v>6182.64</v>
          </cell>
          <cell r="AC20">
            <v>2625.1920000000005</v>
          </cell>
          <cell r="AD20">
            <v>2446.2073999999998</v>
          </cell>
          <cell r="AE20">
            <v>3093</v>
          </cell>
          <cell r="AF20">
            <v>2811.8783999999996</v>
          </cell>
          <cell r="AG20">
            <v>2779.5455999999999</v>
          </cell>
          <cell r="AH20">
            <v>-0.14776381721142196</v>
          </cell>
          <cell r="AI20"/>
          <cell r="AJ20">
            <v>275.55840000000001</v>
          </cell>
          <cell r="AK20">
            <v>0.625</v>
          </cell>
          <cell r="AL20">
            <v>275.55840000000001</v>
          </cell>
          <cell r="AM20">
            <v>116.8128</v>
          </cell>
          <cell r="AN20">
            <v>158.7456</v>
          </cell>
          <cell r="AO20" t="str">
            <v>WB</v>
          </cell>
        </row>
        <row r="21">
          <cell r="A21">
            <v>19</v>
          </cell>
          <cell r="B21" t="str">
            <v>LAKE LOUISA RD</v>
          </cell>
          <cell r="C21" t="str">
            <v>0.20 Mi S OF LAKESHORE DR</v>
          </cell>
          <cell r="D21" t="str">
            <v>A</v>
          </cell>
          <cell r="E21">
            <v>6</v>
          </cell>
          <cell r="F21">
            <v>23</v>
          </cell>
          <cell r="G21">
            <v>26</v>
          </cell>
          <cell r="H21">
            <v>2245</v>
          </cell>
          <cell r="I21">
            <v>2169</v>
          </cell>
          <cell r="J21">
            <v>2760</v>
          </cell>
          <cell r="K21">
            <v>3084</v>
          </cell>
          <cell r="L21">
            <v>3752</v>
          </cell>
          <cell r="M21">
            <v>3694</v>
          </cell>
          <cell r="N21">
            <v>3555</v>
          </cell>
          <cell r="O21">
            <v>3304</v>
          </cell>
          <cell r="P21">
            <v>2777</v>
          </cell>
          <cell r="Q21">
            <v>2896</v>
          </cell>
          <cell r="R21">
            <v>2999</v>
          </cell>
          <cell r="S21">
            <v>3352</v>
          </cell>
          <cell r="T21">
            <v>3377.3375999999998</v>
          </cell>
          <cell r="U21">
            <v>3243.5423999999998</v>
          </cell>
          <cell r="V21">
            <v>3123.9072000000001</v>
          </cell>
          <cell r="W21">
            <v>6427.5551999999998</v>
          </cell>
          <cell r="X21">
            <v>3455.5583999999999</v>
          </cell>
          <cell r="Y21">
            <v>3774.768</v>
          </cell>
          <cell r="Z21">
            <v>3641.4575999999997</v>
          </cell>
          <cell r="AA21">
            <v>3718.7903999999999</v>
          </cell>
          <cell r="AB21">
            <v>6182.64</v>
          </cell>
          <cell r="AC21">
            <v>3829.3644999999997</v>
          </cell>
          <cell r="AD21">
            <v>4709.2044999999998</v>
          </cell>
          <cell r="AE21">
            <v>4006</v>
          </cell>
          <cell r="AF21">
            <v>3843.3215999999998</v>
          </cell>
          <cell r="AG21">
            <v>4225.2287999999999</v>
          </cell>
          <cell r="AH21">
            <v>-7.3308340184965903E-2</v>
          </cell>
          <cell r="AI21"/>
          <cell r="AJ21">
            <v>393.36960000000005</v>
          </cell>
          <cell r="AK21">
            <v>0.30208333333333398</v>
          </cell>
          <cell r="AL21">
            <v>391.37279999999998</v>
          </cell>
          <cell r="AM21">
            <v>197.6832</v>
          </cell>
          <cell r="AN21">
            <v>193.68959999999998</v>
          </cell>
          <cell r="AO21" t="str">
            <v>SB</v>
          </cell>
        </row>
        <row r="22">
          <cell r="A22">
            <v>20</v>
          </cell>
          <cell r="B22" t="str">
            <v>HARTWOOD MARSH RD</v>
          </cell>
          <cell r="C22" t="str">
            <v>1.09 Mi W OF ORANGE CO LINE</v>
          </cell>
          <cell r="D22" t="str">
            <v>A</v>
          </cell>
          <cell r="E22">
            <v>2</v>
          </cell>
          <cell r="F22">
            <v>23</v>
          </cell>
          <cell r="G22">
            <v>26</v>
          </cell>
          <cell r="H22">
            <v>1852</v>
          </cell>
          <cell r="I22">
            <v>2345</v>
          </cell>
          <cell r="J22">
            <v>2721</v>
          </cell>
          <cell r="K22">
            <v>4129</v>
          </cell>
          <cell r="L22">
            <v>6377</v>
          </cell>
          <cell r="M22">
            <v>7492</v>
          </cell>
          <cell r="N22">
            <v>7416</v>
          </cell>
          <cell r="O22">
            <v>7996</v>
          </cell>
          <cell r="P22">
            <v>8246</v>
          </cell>
          <cell r="Q22">
            <v>8653</v>
          </cell>
          <cell r="R22">
            <v>9373</v>
          </cell>
          <cell r="S22">
            <v>10158</v>
          </cell>
          <cell r="T22">
            <v>9066.0480000000007</v>
          </cell>
          <cell r="U22">
            <v>9402.105599999999</v>
          </cell>
          <cell r="V22">
            <v>9588.6720000000005</v>
          </cell>
          <cell r="W22">
            <v>10759.4784</v>
          </cell>
          <cell r="X22">
            <v>10247.231999999998</v>
          </cell>
          <cell r="Y22">
            <v>10861.92</v>
          </cell>
          <cell r="Z22">
            <v>12122.827199999998</v>
          </cell>
          <cell r="AA22">
            <v>11200.175999999999</v>
          </cell>
          <cell r="AB22">
            <v>6182.64</v>
          </cell>
          <cell r="AC22">
            <v>11826.796999999999</v>
          </cell>
          <cell r="AD22">
            <v>9981.5716000000011</v>
          </cell>
          <cell r="AE22">
            <v>13460</v>
          </cell>
          <cell r="AF22">
            <v>10121.280699999999</v>
          </cell>
          <cell r="AG22">
            <v>9764.5631999999987</v>
          </cell>
          <cell r="AH22">
            <v>9.5710370911161746E-2</v>
          </cell>
          <cell r="AI22"/>
          <cell r="AJ22">
            <v>911.64479999999992</v>
          </cell>
          <cell r="AK22">
            <v>0.6875</v>
          </cell>
          <cell r="AL22">
            <v>911.64479999999992</v>
          </cell>
          <cell r="AM22">
            <v>611.79840000000002</v>
          </cell>
          <cell r="AN22">
            <v>299.84640000000002</v>
          </cell>
          <cell r="AO22" t="str">
            <v>WB</v>
          </cell>
        </row>
        <row r="23">
          <cell r="A23">
            <v>21</v>
          </cell>
          <cell r="B23" t="str">
            <v>HAMMOCK RIDGE RD</v>
          </cell>
          <cell r="C23" t="str">
            <v>0.21 W. OF US 27</v>
          </cell>
          <cell r="D23" t="str">
            <v>A</v>
          </cell>
          <cell r="E23">
            <v>5</v>
          </cell>
          <cell r="F23">
            <v>23</v>
          </cell>
          <cell r="G23">
            <v>26</v>
          </cell>
          <cell r="H23" t="str">
            <v>*****</v>
          </cell>
          <cell r="I23" t="str">
            <v>*****</v>
          </cell>
          <cell r="J23" t="str">
            <v>*****</v>
          </cell>
          <cell r="K23" t="str">
            <v>*****</v>
          </cell>
          <cell r="L23" t="str">
            <v>*****</v>
          </cell>
          <cell r="M23" t="str">
            <v>*****</v>
          </cell>
          <cell r="N23" t="str">
            <v>*****</v>
          </cell>
          <cell r="O23" t="str">
            <v>*****</v>
          </cell>
          <cell r="P23">
            <v>6848</v>
          </cell>
          <cell r="Q23">
            <v>8864</v>
          </cell>
          <cell r="R23">
            <v>9614</v>
          </cell>
          <cell r="S23">
            <v>9880</v>
          </cell>
          <cell r="T23">
            <v>9981.7536</v>
          </cell>
          <cell r="U23">
            <v>13123.603199999998</v>
          </cell>
          <cell r="V23">
            <v>12516.163200000001</v>
          </cell>
          <cell r="W23">
            <v>14427.071999999998</v>
          </cell>
          <cell r="X23">
            <v>14807.232</v>
          </cell>
          <cell r="Y23">
            <v>15416.448</v>
          </cell>
          <cell r="Z23">
            <v>15390.728099999998</v>
          </cell>
          <cell r="AA23">
            <v>14950.828800000001</v>
          </cell>
          <cell r="AB23">
            <v>6182.64</v>
          </cell>
          <cell r="AC23">
            <v>16071.625</v>
          </cell>
          <cell r="AD23">
            <v>16134.873300000001</v>
          </cell>
          <cell r="AE23">
            <v>14026</v>
          </cell>
          <cell r="AF23">
            <v>13329.350399999999</v>
          </cell>
          <cell r="AG23">
            <v>16106.0352</v>
          </cell>
          <cell r="AH23">
            <v>0.21105240626732669</v>
          </cell>
          <cell r="AI23"/>
          <cell r="AJ23">
            <v>1510.4063999999998</v>
          </cell>
          <cell r="AK23">
            <v>0.32291666666666702</v>
          </cell>
          <cell r="AL23">
            <v>1054.1183999999998</v>
          </cell>
          <cell r="AM23">
            <v>524.26559999999995</v>
          </cell>
          <cell r="AN23">
            <v>529.8528</v>
          </cell>
          <cell r="AO23" t="str">
            <v>NB</v>
          </cell>
        </row>
        <row r="24">
          <cell r="A24">
            <v>22</v>
          </cell>
          <cell r="B24" t="str">
            <v>LAKESHORE DR (CLERMONT)</v>
          </cell>
          <cell r="C24" t="str">
            <v xml:space="preserve">0.30 Mi W OF HAMMOCK RIDGE RD </v>
          </cell>
          <cell r="D24" t="str">
            <v>A</v>
          </cell>
          <cell r="E24">
            <v>1</v>
          </cell>
          <cell r="F24">
            <v>23</v>
          </cell>
          <cell r="G24">
            <v>25</v>
          </cell>
          <cell r="H24">
            <v>10288</v>
          </cell>
          <cell r="I24">
            <v>10889</v>
          </cell>
          <cell r="J24">
            <v>11519</v>
          </cell>
          <cell r="K24">
            <v>14918</v>
          </cell>
          <cell r="L24">
            <v>12855</v>
          </cell>
          <cell r="M24">
            <v>13714</v>
          </cell>
          <cell r="N24">
            <v>13353</v>
          </cell>
          <cell r="O24">
            <v>12228</v>
          </cell>
          <cell r="P24">
            <v>12176</v>
          </cell>
          <cell r="Q24">
            <v>12190</v>
          </cell>
          <cell r="R24">
            <v>13734</v>
          </cell>
          <cell r="S24">
            <v>13463</v>
          </cell>
          <cell r="T24" t="str">
            <v>UC</v>
          </cell>
          <cell r="U24">
            <v>13226.476799999999</v>
          </cell>
          <cell r="V24">
            <v>11897.452799999999</v>
          </cell>
          <cell r="W24">
            <v>17096.745599999998</v>
          </cell>
          <cell r="X24">
            <v>15764.0448</v>
          </cell>
          <cell r="Y24">
            <v>16308.384</v>
          </cell>
          <cell r="Z24">
            <v>16661.204999999998</v>
          </cell>
          <cell r="AA24">
            <v>16152.0576</v>
          </cell>
          <cell r="AB24">
            <v>6182.64</v>
          </cell>
          <cell r="AC24">
            <v>17455.223999999998</v>
          </cell>
          <cell r="AD24">
            <v>14356.2328</v>
          </cell>
          <cell r="AE24">
            <v>17682</v>
          </cell>
          <cell r="AF24">
            <v>16423.6908</v>
          </cell>
          <cell r="AG24">
            <v>16509.542399999998</v>
          </cell>
          <cell r="AH24">
            <v>0.21706063397586184</v>
          </cell>
          <cell r="AI24"/>
          <cell r="AJ24">
            <v>1373.7984000000001</v>
          </cell>
          <cell r="AK24">
            <v>0.67708333333333404</v>
          </cell>
          <cell r="AL24">
            <v>1373.7983999999999</v>
          </cell>
          <cell r="AM24">
            <v>523.16160000000002</v>
          </cell>
          <cell r="AN24">
            <v>850.63679999999999</v>
          </cell>
          <cell r="AO24" t="str">
            <v>WB</v>
          </cell>
        </row>
        <row r="25">
          <cell r="A25">
            <v>23</v>
          </cell>
          <cell r="B25" t="str">
            <v>LAKESHORE DR (CLERMONT)</v>
          </cell>
          <cell r="C25" t="str">
            <v>0.14 E. OF HAMMOCK RIDGE ROAD</v>
          </cell>
          <cell r="D25" t="str">
            <v>A</v>
          </cell>
          <cell r="E25">
            <v>6</v>
          </cell>
          <cell r="F25">
            <v>23</v>
          </cell>
          <cell r="G25">
            <v>26</v>
          </cell>
          <cell r="H25" t="str">
            <v>*****</v>
          </cell>
          <cell r="I25" t="str">
            <v>*****</v>
          </cell>
          <cell r="J25" t="str">
            <v>*****</v>
          </cell>
          <cell r="K25" t="str">
            <v>*****</v>
          </cell>
          <cell r="L25" t="str">
            <v>*****</v>
          </cell>
          <cell r="M25" t="str">
            <v>*****</v>
          </cell>
          <cell r="N25" t="str">
            <v>*****</v>
          </cell>
          <cell r="O25" t="str">
            <v>*****</v>
          </cell>
          <cell r="P25">
            <v>6115</v>
          </cell>
          <cell r="Q25">
            <v>5559</v>
          </cell>
          <cell r="R25">
            <v>6068</v>
          </cell>
          <cell r="S25">
            <v>6594</v>
          </cell>
          <cell r="T25">
            <v>6518.8991999999998</v>
          </cell>
          <cell r="U25">
            <v>9398.4959999999992</v>
          </cell>
          <cell r="V25">
            <v>6663.8591999999999</v>
          </cell>
          <cell r="W25">
            <v>5854.463999999999</v>
          </cell>
          <cell r="X25">
            <v>7500.2879999999996</v>
          </cell>
          <cell r="Y25">
            <v>8096.735999999999</v>
          </cell>
          <cell r="Z25">
            <v>8499.9935999999998</v>
          </cell>
          <cell r="AA25">
            <v>7954.8480000000009</v>
          </cell>
          <cell r="AB25">
            <v>6182.64</v>
          </cell>
          <cell r="AC25">
            <v>6938.1444999999994</v>
          </cell>
          <cell r="AD25">
            <v>6113.5802000000003</v>
          </cell>
          <cell r="AE25">
            <v>6815</v>
          </cell>
          <cell r="AF25">
            <v>7145.9317999999994</v>
          </cell>
          <cell r="AG25">
            <v>6618.3936000000003</v>
          </cell>
          <cell r="AH25">
            <v>1.3714658236947397E-2</v>
          </cell>
          <cell r="AI25"/>
          <cell r="AJ25">
            <v>629.99040000000002</v>
          </cell>
          <cell r="AK25">
            <v>0.70833333333333404</v>
          </cell>
          <cell r="AL25">
            <v>629.99040000000002</v>
          </cell>
          <cell r="AM25">
            <v>417.33119999999997</v>
          </cell>
          <cell r="AN25">
            <v>212.6592</v>
          </cell>
          <cell r="AO25" t="str">
            <v>WB</v>
          </cell>
        </row>
        <row r="26">
          <cell r="A26">
            <v>24</v>
          </cell>
          <cell r="B26" t="str">
            <v>CITRUS TOWER BV</v>
          </cell>
          <cell r="C26" t="str">
            <v>0.18 E. OF US 27</v>
          </cell>
          <cell r="D26" t="str">
            <v>A</v>
          </cell>
          <cell r="E26">
            <v>5</v>
          </cell>
          <cell r="F26">
            <v>23</v>
          </cell>
          <cell r="G26">
            <v>26</v>
          </cell>
          <cell r="H26" t="str">
            <v>*****</v>
          </cell>
          <cell r="I26" t="str">
            <v>*****</v>
          </cell>
          <cell r="J26" t="str">
            <v>*****</v>
          </cell>
          <cell r="K26" t="str">
            <v>*****</v>
          </cell>
          <cell r="L26" t="str">
            <v>*****</v>
          </cell>
          <cell r="M26" t="str">
            <v>*****</v>
          </cell>
          <cell r="N26" t="str">
            <v>*****</v>
          </cell>
          <cell r="O26" t="str">
            <v>*****</v>
          </cell>
          <cell r="P26">
            <v>7970</v>
          </cell>
          <cell r="Q26">
            <v>10621</v>
          </cell>
          <cell r="R26">
            <v>9760</v>
          </cell>
          <cell r="S26">
            <v>10825</v>
          </cell>
          <cell r="T26">
            <v>10040.284799999999</v>
          </cell>
          <cell r="U26">
            <v>12375.513599999998</v>
          </cell>
          <cell r="V26">
            <v>12393.1584</v>
          </cell>
          <cell r="W26">
            <v>14549.6736</v>
          </cell>
          <cell r="X26">
            <v>14578.6368</v>
          </cell>
          <cell r="Y26">
            <v>14719.679999999998</v>
          </cell>
          <cell r="Z26">
            <v>15035.788799999998</v>
          </cell>
          <cell r="AA26">
            <v>15266.880000000001</v>
          </cell>
          <cell r="AB26">
            <v>6182.64</v>
          </cell>
          <cell r="AC26">
            <v>15322.255499999999</v>
          </cell>
          <cell r="AD26">
            <v>16458.824199999999</v>
          </cell>
          <cell r="AE26">
            <v>17204</v>
          </cell>
          <cell r="AF26">
            <v>16779.225599999998</v>
          </cell>
          <cell r="AG26">
            <v>18201.235199999999</v>
          </cell>
          <cell r="AH26">
            <v>0.24103885981331064</v>
          </cell>
          <cell r="AI26"/>
          <cell r="AJ26">
            <v>1383.7631999999999</v>
          </cell>
          <cell r="AK26">
            <v>0.30208333333333398</v>
          </cell>
          <cell r="AL26">
            <v>1335.3407999999999</v>
          </cell>
          <cell r="AM26">
            <v>767.30879999999991</v>
          </cell>
          <cell r="AN26">
            <v>568.03200000000004</v>
          </cell>
          <cell r="AO26" t="str">
            <v>SB</v>
          </cell>
        </row>
        <row r="27">
          <cell r="A27">
            <v>25</v>
          </cell>
          <cell r="B27" t="str">
            <v>JOHNS LAKE RD</v>
          </cell>
          <cell r="C27" t="str">
            <v>EAST OF HANCOCK RD</v>
          </cell>
          <cell r="D27" t="str">
            <v>A</v>
          </cell>
          <cell r="E27">
            <v>34</v>
          </cell>
          <cell r="F27">
            <v>22</v>
          </cell>
          <cell r="G27">
            <v>26</v>
          </cell>
          <cell r="H27" t="str">
            <v>*****</v>
          </cell>
          <cell r="I27" t="str">
            <v>*****</v>
          </cell>
          <cell r="J27" t="str">
            <v>*****</v>
          </cell>
          <cell r="K27" t="str">
            <v>*****</v>
          </cell>
          <cell r="L27" t="str">
            <v>*****</v>
          </cell>
          <cell r="M27" t="str">
            <v>*****</v>
          </cell>
          <cell r="N27" t="str">
            <v>*****</v>
          </cell>
          <cell r="O27" t="str">
            <v>*****</v>
          </cell>
          <cell r="P27" t="str">
            <v>*****</v>
          </cell>
          <cell r="Q27" t="str">
            <v>*****</v>
          </cell>
          <cell r="R27" t="str">
            <v>*****</v>
          </cell>
          <cell r="S27" t="str">
            <v>*****</v>
          </cell>
          <cell r="T27" t="str">
            <v>*****</v>
          </cell>
          <cell r="U27" t="str">
            <v>*****</v>
          </cell>
          <cell r="V27" t="str">
            <v>*****</v>
          </cell>
          <cell r="W27">
            <v>413.42399999999998</v>
          </cell>
          <cell r="X27">
            <v>609.63839999999993</v>
          </cell>
          <cell r="Y27">
            <v>679.43999999999994</v>
          </cell>
          <cell r="Z27">
            <v>729.82799999999997</v>
          </cell>
          <cell r="AA27">
            <v>656.20800000000008</v>
          </cell>
          <cell r="AB27">
            <v>6182.64</v>
          </cell>
          <cell r="AC27">
            <v>656</v>
          </cell>
          <cell r="AD27">
            <v>656</v>
          </cell>
          <cell r="AE27">
            <v>656</v>
          </cell>
          <cell r="AF27">
            <v>656</v>
          </cell>
          <cell r="AG27">
            <v>656</v>
          </cell>
          <cell r="AH27">
            <v>-0.3615219432344754</v>
          </cell>
          <cell r="AI27"/>
          <cell r="AJ27" t="str">
            <v>N/A</v>
          </cell>
          <cell r="AK27">
            <v>1</v>
          </cell>
          <cell r="AL27" t="str">
            <v>N/A</v>
          </cell>
          <cell r="AM27" t="str">
            <v>N/A</v>
          </cell>
          <cell r="AN27" t="str">
            <v>N/A</v>
          </cell>
          <cell r="AO27" t="str">
            <v>EB</v>
          </cell>
        </row>
        <row r="28">
          <cell r="A28">
            <v>26</v>
          </cell>
          <cell r="B28" t="str">
            <v>JOHNS LAKE RD</v>
          </cell>
          <cell r="C28" t="str">
            <v xml:space="preserve">0.34 Mi E OF U.S. 27 </v>
          </cell>
          <cell r="D28" t="str">
            <v>A</v>
          </cell>
          <cell r="E28">
            <v>32</v>
          </cell>
          <cell r="F28">
            <v>22</v>
          </cell>
          <cell r="G28">
            <v>26</v>
          </cell>
          <cell r="H28" t="str">
            <v>*****</v>
          </cell>
          <cell r="I28">
            <v>2135</v>
          </cell>
          <cell r="J28">
            <v>2952</v>
          </cell>
          <cell r="K28">
            <v>3368</v>
          </cell>
          <cell r="L28">
            <v>3828</v>
          </cell>
          <cell r="M28">
            <v>4286</v>
          </cell>
          <cell r="N28">
            <v>9921</v>
          </cell>
          <cell r="O28">
            <v>4819</v>
          </cell>
          <cell r="P28">
            <v>5210</v>
          </cell>
          <cell r="Q28">
            <v>4983</v>
          </cell>
          <cell r="R28">
            <v>5743</v>
          </cell>
          <cell r="S28">
            <v>6194</v>
          </cell>
          <cell r="T28">
            <v>5815.8719999999994</v>
          </cell>
          <cell r="U28">
            <v>7103.6927999999998</v>
          </cell>
          <cell r="V28">
            <v>6936.1632</v>
          </cell>
          <cell r="W28">
            <v>10410.6816</v>
          </cell>
          <cell r="X28">
            <v>8488.8384000000005</v>
          </cell>
          <cell r="Y28">
            <v>7928.927999999999</v>
          </cell>
          <cell r="Z28">
            <v>6103.833599999999</v>
          </cell>
          <cell r="AA28">
            <v>6160.3200000000006</v>
          </cell>
          <cell r="AB28">
            <v>6182.64</v>
          </cell>
          <cell r="AC28">
            <v>5682.1589999999997</v>
          </cell>
          <cell r="AD28">
            <v>7850.7338000000009</v>
          </cell>
          <cell r="AE28">
            <v>9602</v>
          </cell>
          <cell r="AF28">
            <v>7391.8364999999994</v>
          </cell>
          <cell r="AG28">
            <v>6623.3855999999996</v>
          </cell>
          <cell r="AH28">
            <v>1.3867533324316339E-2</v>
          </cell>
          <cell r="AI28"/>
          <cell r="AJ28">
            <v>727.83359999999993</v>
          </cell>
          <cell r="AK28">
            <v>0.3125</v>
          </cell>
          <cell r="AL28">
            <v>651.95519999999999</v>
          </cell>
          <cell r="AM28">
            <v>325.47839999999997</v>
          </cell>
          <cell r="AN28">
            <v>326.47680000000003</v>
          </cell>
          <cell r="AO28" t="str">
            <v>WB</v>
          </cell>
        </row>
        <row r="29">
          <cell r="A29">
            <v>27</v>
          </cell>
          <cell r="B29" t="str">
            <v>ANDERSON HILL RD</v>
          </cell>
          <cell r="C29" t="str">
            <v>0.11 Mi E OF LAKESHORE DR</v>
          </cell>
          <cell r="D29" t="str">
            <v>A</v>
          </cell>
          <cell r="E29">
            <v>31</v>
          </cell>
          <cell r="F29">
            <v>22</v>
          </cell>
          <cell r="G29">
            <v>26</v>
          </cell>
          <cell r="H29">
            <v>2484</v>
          </cell>
          <cell r="I29">
            <v>2242</v>
          </cell>
          <cell r="J29">
            <v>2398</v>
          </cell>
          <cell r="K29">
            <v>2734</v>
          </cell>
          <cell r="L29">
            <v>2465</v>
          </cell>
          <cell r="M29">
            <v>2915</v>
          </cell>
          <cell r="N29">
            <v>2877</v>
          </cell>
          <cell r="O29">
            <v>3635</v>
          </cell>
          <cell r="P29">
            <v>1559</v>
          </cell>
          <cell r="Q29">
            <v>1679</v>
          </cell>
          <cell r="R29">
            <v>1778</v>
          </cell>
          <cell r="S29">
            <v>1584</v>
          </cell>
          <cell r="T29">
            <v>1705.4592</v>
          </cell>
          <cell r="U29">
            <v>1831.1328000000001</v>
          </cell>
          <cell r="V29">
            <v>1577.5776000000001</v>
          </cell>
          <cell r="W29">
            <v>1722.1248000000001</v>
          </cell>
          <cell r="X29">
            <v>1584.144</v>
          </cell>
          <cell r="Y29">
            <v>1899.6959999999997</v>
          </cell>
          <cell r="Z29">
            <v>1726.6194</v>
          </cell>
          <cell r="AA29">
            <v>1870.4159999999999</v>
          </cell>
          <cell r="AB29">
            <v>6182.64</v>
          </cell>
          <cell r="AC29">
            <v>1756.8444999999999</v>
          </cell>
          <cell r="AD29">
            <v>1430.8567</v>
          </cell>
          <cell r="AE29">
            <v>1834</v>
          </cell>
          <cell r="AF29">
            <v>1683.1246000000001</v>
          </cell>
          <cell r="AG29">
            <v>1537.5359999999998</v>
          </cell>
          <cell r="AH29">
            <v>-0.24294005866012214</v>
          </cell>
          <cell r="AI29"/>
          <cell r="AJ29">
            <v>156.74880000000002</v>
          </cell>
          <cell r="AK29">
            <v>0.69791666666666696</v>
          </cell>
          <cell r="AL29">
            <v>156.74879999999999</v>
          </cell>
          <cell r="AM29">
            <v>102.8352</v>
          </cell>
          <cell r="AN29">
            <v>53.913599999999995</v>
          </cell>
          <cell r="AO29" t="str">
            <v>WB</v>
          </cell>
        </row>
        <row r="30">
          <cell r="A30">
            <v>28</v>
          </cell>
          <cell r="B30" t="str">
            <v>CITRUS TOWER BV</v>
          </cell>
          <cell r="C30" t="str">
            <v>0.10 Mi N OF JOHNS LAKE RD</v>
          </cell>
          <cell r="D30" t="str">
            <v>A</v>
          </cell>
          <cell r="E30">
            <v>32</v>
          </cell>
          <cell r="F30">
            <v>22</v>
          </cell>
          <cell r="G30">
            <v>26</v>
          </cell>
          <cell r="H30" t="str">
            <v>*****</v>
          </cell>
          <cell r="I30" t="str">
            <v>*****</v>
          </cell>
          <cell r="J30" t="str">
            <v>*****</v>
          </cell>
          <cell r="K30" t="str">
            <v>*****</v>
          </cell>
          <cell r="L30" t="str">
            <v>*****</v>
          </cell>
          <cell r="M30">
            <v>1730</v>
          </cell>
          <cell r="N30">
            <v>2894</v>
          </cell>
          <cell r="O30">
            <v>4909</v>
          </cell>
          <cell r="P30">
            <v>11711</v>
          </cell>
          <cell r="Q30">
            <v>11949</v>
          </cell>
          <cell r="R30">
            <v>11557</v>
          </cell>
          <cell r="S30">
            <v>14182</v>
          </cell>
          <cell r="T30">
            <v>13352.976000000001</v>
          </cell>
          <cell r="U30">
            <v>16629.427199999998</v>
          </cell>
          <cell r="V30">
            <v>14849.0496</v>
          </cell>
          <cell r="W30">
            <v>17883.676800000001</v>
          </cell>
          <cell r="X30">
            <v>18431.212800000001</v>
          </cell>
          <cell r="Y30">
            <v>18370.415999999997</v>
          </cell>
          <cell r="Z30">
            <v>19579.556699999997</v>
          </cell>
          <cell r="AA30">
            <v>19517.500799999998</v>
          </cell>
          <cell r="AB30">
            <v>6182.64</v>
          </cell>
          <cell r="AC30">
            <v>19899.070499999998</v>
          </cell>
          <cell r="AD30">
            <v>18786.504099999998</v>
          </cell>
          <cell r="AE30">
            <v>11855</v>
          </cell>
          <cell r="AF30">
            <v>20658.643199999999</v>
          </cell>
          <cell r="AG30">
            <v>20744.755200000003</v>
          </cell>
          <cell r="AH30">
            <v>0.27393383087521084</v>
          </cell>
          <cell r="AI30"/>
          <cell r="AJ30">
            <v>1892.9664</v>
          </cell>
          <cell r="AK30">
            <v>0.60416666666666696</v>
          </cell>
          <cell r="AL30">
            <v>1855.0272</v>
          </cell>
          <cell r="AM30">
            <v>931.50720000000001</v>
          </cell>
          <cell r="AN30">
            <v>923.52</v>
          </cell>
          <cell r="AO30" t="str">
            <v>NB</v>
          </cell>
        </row>
        <row r="31">
          <cell r="A31">
            <v>29</v>
          </cell>
          <cell r="B31" t="str">
            <v>STEVES RD</v>
          </cell>
          <cell r="C31" t="str">
            <v>0.44 Mi W. OF CITRUS TOWER BV</v>
          </cell>
          <cell r="D31" t="str">
            <v>A</v>
          </cell>
          <cell r="E31">
            <v>29</v>
          </cell>
          <cell r="F31">
            <v>22</v>
          </cell>
          <cell r="G31">
            <v>26</v>
          </cell>
          <cell r="H31" t="str">
            <v>*****</v>
          </cell>
          <cell r="I31" t="str">
            <v>*****</v>
          </cell>
          <cell r="J31" t="str">
            <v>*****</v>
          </cell>
          <cell r="K31" t="str">
            <v>*****</v>
          </cell>
          <cell r="L31" t="str">
            <v>*****</v>
          </cell>
          <cell r="M31" t="str">
            <v>*****</v>
          </cell>
          <cell r="N31" t="str">
            <v>*****</v>
          </cell>
          <cell r="O31" t="str">
            <v>*****</v>
          </cell>
          <cell r="P31" t="str">
            <v>*****</v>
          </cell>
          <cell r="Q31" t="str">
            <v>*****</v>
          </cell>
          <cell r="R31">
            <v>4088</v>
          </cell>
          <cell r="S31">
            <v>4545</v>
          </cell>
          <cell r="T31">
            <v>4862.8992000000007</v>
          </cell>
          <cell r="U31">
            <v>5529.0047999999997</v>
          </cell>
          <cell r="V31">
            <v>5637.1391999999996</v>
          </cell>
          <cell r="W31">
            <v>5714.7551999999996</v>
          </cell>
          <cell r="X31">
            <v>6299.5967999999993</v>
          </cell>
          <cell r="Y31">
            <v>6845.4719999999988</v>
          </cell>
          <cell r="Z31">
            <v>6627.0303000000004</v>
          </cell>
          <cell r="AA31">
            <v>6755.8176000000003</v>
          </cell>
          <cell r="AB31">
            <v>6182.64</v>
          </cell>
          <cell r="AC31">
            <v>6905.5214999999998</v>
          </cell>
          <cell r="AD31">
            <v>6671.4466000000002</v>
          </cell>
          <cell r="AE31">
            <v>6869</v>
          </cell>
          <cell r="AF31">
            <v>6980.4479999999994</v>
          </cell>
          <cell r="AG31">
            <v>7530.9312</v>
          </cell>
          <cell r="AH31">
            <v>4.0243340420217377E-2</v>
          </cell>
          <cell r="AI31"/>
          <cell r="AJ31">
            <v>799.71839999999997</v>
          </cell>
          <cell r="AK31">
            <v>0.60416666666666696</v>
          </cell>
          <cell r="AL31">
            <v>720.84479999999996</v>
          </cell>
          <cell r="AM31">
            <v>389.37599999999998</v>
          </cell>
          <cell r="AN31">
            <v>331.46879999999999</v>
          </cell>
          <cell r="AO31" t="str">
            <v>WB</v>
          </cell>
        </row>
        <row r="32">
          <cell r="A32">
            <v>30</v>
          </cell>
          <cell r="B32" t="str">
            <v>EXCALIBUR RD</v>
          </cell>
          <cell r="C32" t="str">
            <v>0.11 Mi S OF HOOKS ST</v>
          </cell>
          <cell r="D32" t="str">
            <v>A</v>
          </cell>
          <cell r="E32">
            <v>28</v>
          </cell>
          <cell r="F32">
            <v>22</v>
          </cell>
          <cell r="G32">
            <v>26</v>
          </cell>
          <cell r="H32" t="str">
            <v>*****</v>
          </cell>
          <cell r="I32" t="str">
            <v>*****</v>
          </cell>
          <cell r="J32" t="str">
            <v>*****</v>
          </cell>
          <cell r="K32" t="str">
            <v>*****</v>
          </cell>
          <cell r="L32" t="str">
            <v>*****</v>
          </cell>
          <cell r="M32" t="str">
            <v>*****</v>
          </cell>
          <cell r="N32" t="str">
            <v>*****</v>
          </cell>
          <cell r="O32" t="str">
            <v>*****</v>
          </cell>
          <cell r="P32">
            <v>1644</v>
          </cell>
          <cell r="Q32">
            <v>3891</v>
          </cell>
          <cell r="R32">
            <v>4175</v>
          </cell>
          <cell r="S32">
            <v>4084</v>
          </cell>
          <cell r="T32">
            <v>3673.4879999999998</v>
          </cell>
          <cell r="U32">
            <v>3560.8703999999998</v>
          </cell>
          <cell r="V32">
            <v>4312.2240000000002</v>
          </cell>
          <cell r="W32">
            <v>3413.8367999999996</v>
          </cell>
          <cell r="X32">
            <v>3879.0143999999996</v>
          </cell>
          <cell r="Y32">
            <v>4939.3919999999998</v>
          </cell>
          <cell r="Z32">
            <v>5108.5439999999999</v>
          </cell>
          <cell r="AA32">
            <v>4650.5951999999997</v>
          </cell>
          <cell r="AB32">
            <v>6182.64</v>
          </cell>
          <cell r="AC32">
            <v>4517.3259999999991</v>
          </cell>
          <cell r="AD32">
            <v>4638.5884999999998</v>
          </cell>
          <cell r="AE32">
            <v>7068</v>
          </cell>
          <cell r="AF32">
            <v>6441.4559999999992</v>
          </cell>
          <cell r="AG32">
            <v>7124.5823999999993</v>
          </cell>
          <cell r="AH32">
            <v>2.8767156431242613E-2</v>
          </cell>
          <cell r="AI32"/>
          <cell r="AJ32">
            <v>698.88</v>
          </cell>
          <cell r="AK32">
            <v>0.27083333333333398</v>
          </cell>
          <cell r="AL32">
            <v>634.98239999999998</v>
          </cell>
          <cell r="AM32">
            <v>321.48480000000001</v>
          </cell>
          <cell r="AN32">
            <v>313.49760000000003</v>
          </cell>
          <cell r="AO32" t="str">
            <v>SB</v>
          </cell>
        </row>
        <row r="33">
          <cell r="A33">
            <v>31</v>
          </cell>
          <cell r="B33" t="str">
            <v>HOOKS ST</v>
          </cell>
          <cell r="C33" t="str">
            <v>0.17 W. OF CITRUS TOWER BV</v>
          </cell>
          <cell r="D33" t="str">
            <v>A</v>
          </cell>
          <cell r="E33">
            <v>29</v>
          </cell>
          <cell r="F33">
            <v>22</v>
          </cell>
          <cell r="G33">
            <v>26</v>
          </cell>
          <cell r="H33" t="str">
            <v>*****</v>
          </cell>
          <cell r="I33" t="str">
            <v>*****</v>
          </cell>
          <cell r="J33" t="str">
            <v>*****</v>
          </cell>
          <cell r="K33" t="str">
            <v>*****</v>
          </cell>
          <cell r="L33" t="str">
            <v>*****</v>
          </cell>
          <cell r="M33" t="str">
            <v>*****</v>
          </cell>
          <cell r="N33" t="str">
            <v>*****</v>
          </cell>
          <cell r="O33" t="str">
            <v>*****</v>
          </cell>
          <cell r="P33">
            <v>1257</v>
          </cell>
          <cell r="Q33">
            <v>2176</v>
          </cell>
          <cell r="R33">
            <v>3000</v>
          </cell>
          <cell r="S33">
            <v>4047</v>
          </cell>
          <cell r="T33">
            <v>3813.2639999999997</v>
          </cell>
          <cell r="U33">
            <v>6588.4223999999995</v>
          </cell>
          <cell r="V33">
            <v>7154.0064000000002</v>
          </cell>
          <cell r="W33">
            <v>9157.1040000000012</v>
          </cell>
          <cell r="X33">
            <v>9366.6047999999992</v>
          </cell>
          <cell r="Y33">
            <v>9419.1359999999986</v>
          </cell>
          <cell r="Z33">
            <v>10252.1628</v>
          </cell>
          <cell r="AA33">
            <v>10015.430399999999</v>
          </cell>
          <cell r="AB33">
            <v>6182.64</v>
          </cell>
          <cell r="AC33">
            <v>10490.2135</v>
          </cell>
          <cell r="AD33">
            <v>9985.9851000000017</v>
          </cell>
          <cell r="AE33">
            <v>10567</v>
          </cell>
          <cell r="AF33">
            <v>10241.759999999998</v>
          </cell>
          <cell r="AG33">
            <v>11136.1536</v>
          </cell>
          <cell r="AH33">
            <v>0.12489568439666598</v>
          </cell>
          <cell r="AI33"/>
          <cell r="AJ33">
            <v>1004.3904</v>
          </cell>
          <cell r="AK33">
            <v>0.61458333333333404</v>
          </cell>
          <cell r="AL33">
            <v>996.40320000000008</v>
          </cell>
          <cell r="AM33">
            <v>520.16639999999995</v>
          </cell>
          <cell r="AN33">
            <v>476.23679999999996</v>
          </cell>
          <cell r="AO33" t="str">
            <v>WB</v>
          </cell>
        </row>
        <row r="34">
          <cell r="A34">
            <v>32</v>
          </cell>
          <cell r="B34" t="str">
            <v>HOOKS ST</v>
          </cell>
          <cell r="C34" t="str">
            <v>0.17 Mi W OF U.S. 27</v>
          </cell>
          <cell r="D34" t="str">
            <v>A</v>
          </cell>
          <cell r="E34">
            <v>30</v>
          </cell>
          <cell r="F34">
            <v>22</v>
          </cell>
          <cell r="G34">
            <v>26</v>
          </cell>
          <cell r="H34">
            <v>4744</v>
          </cell>
          <cell r="I34">
            <v>6221</v>
          </cell>
          <cell r="J34">
            <v>5733</v>
          </cell>
          <cell r="K34">
            <v>6838</v>
          </cell>
          <cell r="L34">
            <v>7123</v>
          </cell>
          <cell r="M34">
            <v>7512</v>
          </cell>
          <cell r="N34">
            <v>7251</v>
          </cell>
          <cell r="O34">
            <v>7550</v>
          </cell>
          <cell r="P34">
            <v>5213</v>
          </cell>
          <cell r="Q34">
            <v>5097</v>
          </cell>
          <cell r="R34">
            <v>5862</v>
          </cell>
          <cell r="S34">
            <v>5959</v>
          </cell>
          <cell r="T34">
            <v>6095.9808000000003</v>
          </cell>
          <cell r="U34">
            <v>6330.3359999999993</v>
          </cell>
          <cell r="V34">
            <v>6846.8832000000002</v>
          </cell>
          <cell r="W34">
            <v>6570.1151999999993</v>
          </cell>
          <cell r="X34">
            <v>7007.0783999999994</v>
          </cell>
          <cell r="Y34">
            <v>7619.7599999999993</v>
          </cell>
          <cell r="Z34">
            <v>8098.4063999999998</v>
          </cell>
          <cell r="AA34">
            <v>7613.7984000000006</v>
          </cell>
          <cell r="AB34">
            <v>6182.64</v>
          </cell>
          <cell r="AC34">
            <v>6515.9645</v>
          </cell>
          <cell r="AD34">
            <v>6100.3397000000004</v>
          </cell>
          <cell r="AE34">
            <v>7108</v>
          </cell>
          <cell r="AF34">
            <v>6791.4623999999994</v>
          </cell>
          <cell r="AG34">
            <v>7285.3248000000003</v>
          </cell>
          <cell r="AH34">
            <v>3.3367959794014634E-2</v>
          </cell>
          <cell r="AI34"/>
          <cell r="AJ34">
            <v>613.01760000000002</v>
          </cell>
          <cell r="AK34">
            <v>0.59375</v>
          </cell>
          <cell r="AL34">
            <v>607.02719999999999</v>
          </cell>
          <cell r="AM34">
            <v>359.42399999999998</v>
          </cell>
          <cell r="AN34">
            <v>247.60319999999999</v>
          </cell>
          <cell r="AO34" t="str">
            <v>WB</v>
          </cell>
        </row>
        <row r="35">
          <cell r="A35">
            <v>33</v>
          </cell>
          <cell r="B35" t="str">
            <v>HOOKS ST</v>
          </cell>
          <cell r="C35" t="str">
            <v>E. OF US 27</v>
          </cell>
          <cell r="D35" t="str">
            <v>A</v>
          </cell>
          <cell r="E35">
            <v>29</v>
          </cell>
          <cell r="F35">
            <v>22</v>
          </cell>
          <cell r="G35">
            <v>26</v>
          </cell>
          <cell r="H35" t="str">
            <v>*****</v>
          </cell>
          <cell r="I35" t="str">
            <v>*****</v>
          </cell>
          <cell r="J35" t="str">
            <v>*****</v>
          </cell>
          <cell r="K35" t="str">
            <v>*****</v>
          </cell>
          <cell r="L35" t="str">
            <v>*****</v>
          </cell>
          <cell r="M35" t="str">
            <v>*****</v>
          </cell>
          <cell r="N35" t="str">
            <v>*****</v>
          </cell>
          <cell r="O35" t="str">
            <v>*****</v>
          </cell>
          <cell r="P35" t="str">
            <v>*****</v>
          </cell>
          <cell r="Q35" t="str">
            <v>*****</v>
          </cell>
          <cell r="R35" t="str">
            <v>*****</v>
          </cell>
          <cell r="S35">
            <v>3385</v>
          </cell>
          <cell r="T35">
            <v>4022.0544000000004</v>
          </cell>
          <cell r="U35">
            <v>5226.7007999999996</v>
          </cell>
          <cell r="V35">
            <v>4920.2208000000001</v>
          </cell>
          <cell r="W35">
            <v>9595.2384000000002</v>
          </cell>
          <cell r="X35">
            <v>9512.4287999999997</v>
          </cell>
          <cell r="Y35">
            <v>10356.672</v>
          </cell>
          <cell r="Z35">
            <v>11279.097599999999</v>
          </cell>
          <cell r="AA35">
            <v>13858.0416</v>
          </cell>
          <cell r="AB35">
            <v>6182.64</v>
          </cell>
          <cell r="AC35">
            <v>13975.1175</v>
          </cell>
          <cell r="AD35">
            <v>12661.4488</v>
          </cell>
          <cell r="AE35">
            <v>12883</v>
          </cell>
          <cell r="AF35">
            <v>11768.448</v>
          </cell>
          <cell r="AG35">
            <v>11619.379199999999</v>
          </cell>
          <cell r="AH35">
            <v>0.13449292844765304</v>
          </cell>
          <cell r="AI35"/>
          <cell r="AJ35">
            <v>1044.3263999999999</v>
          </cell>
          <cell r="AK35">
            <v>0.60416666666666696</v>
          </cell>
          <cell r="AL35">
            <v>1022.3616</v>
          </cell>
          <cell r="AM35">
            <v>502.1952</v>
          </cell>
          <cell r="AN35">
            <v>520.16639999999995</v>
          </cell>
          <cell r="AO35" t="str">
            <v>EB</v>
          </cell>
        </row>
        <row r="36">
          <cell r="A36">
            <v>34</v>
          </cell>
          <cell r="B36" t="str">
            <v>HOOKS ST</v>
          </cell>
          <cell r="C36" t="str">
            <v>0.7 Mi W OF HANCOCK RD</v>
          </cell>
          <cell r="D36" t="str">
            <v>A</v>
          </cell>
          <cell r="E36">
            <v>28</v>
          </cell>
          <cell r="F36">
            <v>22</v>
          </cell>
          <cell r="G36">
            <v>26</v>
          </cell>
          <cell r="H36" t="str">
            <v>*****</v>
          </cell>
          <cell r="I36" t="str">
            <v>*****</v>
          </cell>
          <cell r="J36" t="str">
            <v>*****</v>
          </cell>
          <cell r="K36">
            <v>1977</v>
          </cell>
          <cell r="L36">
            <v>3125</v>
          </cell>
          <cell r="M36">
            <v>2890</v>
          </cell>
          <cell r="N36">
            <v>4031</v>
          </cell>
          <cell r="O36">
            <v>2987</v>
          </cell>
          <cell r="P36">
            <v>5468</v>
          </cell>
          <cell r="Q36">
            <v>5146</v>
          </cell>
          <cell r="R36">
            <v>5498</v>
          </cell>
          <cell r="S36">
            <v>6867</v>
          </cell>
          <cell r="T36">
            <v>6624</v>
          </cell>
          <cell r="U36">
            <v>6734.3904000000002</v>
          </cell>
          <cell r="V36">
            <v>7190.5343999999996</v>
          </cell>
          <cell r="W36">
            <v>5511.3696</v>
          </cell>
          <cell r="X36">
            <v>11450.88</v>
          </cell>
          <cell r="Y36">
            <v>8667.6479999999992</v>
          </cell>
          <cell r="Z36">
            <v>10887.8784</v>
          </cell>
          <cell r="AA36">
            <v>10718.064</v>
          </cell>
          <cell r="AB36">
            <v>6182.64</v>
          </cell>
          <cell r="AC36">
            <v>10475.821</v>
          </cell>
          <cell r="AD36">
            <v>9991.2813000000006</v>
          </cell>
          <cell r="AE36">
            <v>9557</v>
          </cell>
          <cell r="AF36">
            <v>8972.5631999999987</v>
          </cell>
          <cell r="AG36">
            <v>8915.3087999999989</v>
          </cell>
          <cell r="AH36">
            <v>7.59509819027262E-2</v>
          </cell>
          <cell r="AI36"/>
          <cell r="AJ36">
            <v>809.21280000000002</v>
          </cell>
          <cell r="AK36">
            <v>0.54166666666666696</v>
          </cell>
          <cell r="AL36">
            <v>696.53759999999988</v>
          </cell>
          <cell r="AM36">
            <v>367.82399999999996</v>
          </cell>
          <cell r="AN36">
            <v>328.71359999999999</v>
          </cell>
          <cell r="AO36" t="str">
            <v>WB</v>
          </cell>
        </row>
        <row r="37">
          <cell r="A37">
            <v>35</v>
          </cell>
          <cell r="B37" t="str">
            <v>HANCOCK RD</v>
          </cell>
          <cell r="C37" t="str">
            <v>0.228 Mi S OF S.R. 50</v>
          </cell>
          <cell r="D37" t="str">
            <v>A</v>
          </cell>
          <cell r="E37">
            <v>27</v>
          </cell>
          <cell r="F37">
            <v>22</v>
          </cell>
          <cell r="G37">
            <v>26</v>
          </cell>
          <cell r="H37">
            <v>6646</v>
          </cell>
          <cell r="I37">
            <v>7944</v>
          </cell>
          <cell r="J37">
            <v>9968</v>
          </cell>
          <cell r="K37">
            <v>11024</v>
          </cell>
          <cell r="L37">
            <v>13184</v>
          </cell>
          <cell r="M37">
            <v>15596</v>
          </cell>
          <cell r="N37">
            <v>14250</v>
          </cell>
          <cell r="O37">
            <v>16726</v>
          </cell>
          <cell r="P37">
            <v>12311</v>
          </cell>
          <cell r="Q37">
            <v>12449</v>
          </cell>
          <cell r="R37">
            <v>14408</v>
          </cell>
          <cell r="S37">
            <v>15786</v>
          </cell>
          <cell r="T37">
            <v>15406.540799999999</v>
          </cell>
          <cell r="U37">
            <v>15768.5376</v>
          </cell>
          <cell r="V37">
            <v>17586.374400000001</v>
          </cell>
          <cell r="W37">
            <v>19328.284800000001</v>
          </cell>
          <cell r="X37">
            <v>18478.079999999998</v>
          </cell>
          <cell r="Y37">
            <v>19542.335999999999</v>
          </cell>
          <cell r="Z37">
            <v>20087.020799999998</v>
          </cell>
          <cell r="AA37">
            <v>20781.705600000001</v>
          </cell>
          <cell r="AB37">
            <v>6182.64</v>
          </cell>
          <cell r="AC37">
            <v>22020.525000000001</v>
          </cell>
          <cell r="AD37">
            <v>20053.178599999999</v>
          </cell>
          <cell r="AE37">
            <v>22116</v>
          </cell>
          <cell r="AF37">
            <v>19405.209599999998</v>
          </cell>
          <cell r="AG37">
            <v>19673.462399999997</v>
          </cell>
          <cell r="AH37">
            <v>0.26049569876931522</v>
          </cell>
          <cell r="AI37"/>
          <cell r="AJ37">
            <v>1376.3136</v>
          </cell>
          <cell r="AK37">
            <v>0.52083333333333404</v>
          </cell>
          <cell r="AL37">
            <v>1349.3088</v>
          </cell>
          <cell r="AM37">
            <v>700.26239999999996</v>
          </cell>
          <cell r="AN37">
            <v>649.04639999999995</v>
          </cell>
          <cell r="AO37" t="str">
            <v>NB</v>
          </cell>
        </row>
        <row r="38">
          <cell r="A38">
            <v>36</v>
          </cell>
          <cell r="B38" t="str">
            <v>CITRUS TOWER BV</v>
          </cell>
          <cell r="C38" t="str">
            <v>0.15 Mi S OF S.R. 50</v>
          </cell>
          <cell r="D38" t="str">
            <v>A</v>
          </cell>
          <cell r="E38">
            <v>29</v>
          </cell>
          <cell r="F38">
            <v>22</v>
          </cell>
          <cell r="G38">
            <v>26</v>
          </cell>
          <cell r="H38" t="str">
            <v>*****</v>
          </cell>
          <cell r="I38" t="str">
            <v>*****</v>
          </cell>
          <cell r="J38" t="str">
            <v>*****</v>
          </cell>
          <cell r="K38" t="str">
            <v>*****</v>
          </cell>
          <cell r="L38" t="str">
            <v>*****</v>
          </cell>
          <cell r="M38" t="str">
            <v>*****</v>
          </cell>
          <cell r="N38" t="str">
            <v>*****</v>
          </cell>
          <cell r="O38" t="str">
            <v>*****</v>
          </cell>
          <cell r="P38">
            <v>10309</v>
          </cell>
          <cell r="Q38">
            <v>9700</v>
          </cell>
          <cell r="R38">
            <v>12828</v>
          </cell>
          <cell r="S38">
            <v>13786</v>
          </cell>
          <cell r="T38">
            <v>11985.9072</v>
          </cell>
          <cell r="U38">
            <v>13798.598399999999</v>
          </cell>
          <cell r="V38">
            <v>15687.388800000001</v>
          </cell>
          <cell r="W38">
            <v>17410.377599999996</v>
          </cell>
          <cell r="X38">
            <v>17354.937599999997</v>
          </cell>
          <cell r="Y38">
            <v>17358.095999999998</v>
          </cell>
          <cell r="Z38">
            <v>18603.891899999999</v>
          </cell>
          <cell r="AA38">
            <v>18497.923199999997</v>
          </cell>
          <cell r="AB38">
            <v>6182.64</v>
          </cell>
          <cell r="AC38">
            <v>18205.553</v>
          </cell>
          <cell r="AD38">
            <v>17719.319800000001</v>
          </cell>
          <cell r="AE38">
            <v>18642</v>
          </cell>
          <cell r="AF38">
            <v>18909.189700000003</v>
          </cell>
          <cell r="AG38">
            <v>18053.068800000001</v>
          </cell>
          <cell r="AH38">
            <v>0.23901172322438824</v>
          </cell>
          <cell r="AI38"/>
          <cell r="AJ38">
            <v>1365.8112000000001</v>
          </cell>
          <cell r="AK38">
            <v>0.64583333333333404</v>
          </cell>
          <cell r="AL38">
            <v>1365.8111999999999</v>
          </cell>
          <cell r="AM38">
            <v>676.91520000000003</v>
          </cell>
          <cell r="AN38">
            <v>688.89599999999996</v>
          </cell>
          <cell r="AO38" t="str">
            <v>NB</v>
          </cell>
        </row>
        <row r="39">
          <cell r="A39">
            <v>37</v>
          </cell>
          <cell r="B39" t="str">
            <v>GRAND HIGHWAY</v>
          </cell>
          <cell r="C39" t="str">
            <v>0.12 N. OF HOOKS ST</v>
          </cell>
          <cell r="D39" t="str">
            <v>A</v>
          </cell>
          <cell r="E39">
            <v>30</v>
          </cell>
          <cell r="F39">
            <v>22</v>
          </cell>
          <cell r="G39">
            <v>26</v>
          </cell>
          <cell r="H39" t="str">
            <v>*****</v>
          </cell>
          <cell r="I39" t="str">
            <v>*****</v>
          </cell>
          <cell r="J39" t="str">
            <v>*****</v>
          </cell>
          <cell r="K39" t="str">
            <v>*****</v>
          </cell>
          <cell r="L39" t="str">
            <v>*****</v>
          </cell>
          <cell r="M39" t="str">
            <v>*****</v>
          </cell>
          <cell r="N39" t="str">
            <v>*****</v>
          </cell>
          <cell r="O39" t="str">
            <v>*****</v>
          </cell>
          <cell r="P39" t="str">
            <v>*****</v>
          </cell>
          <cell r="Q39" t="str">
            <v>*****</v>
          </cell>
          <cell r="R39" t="str">
            <v>*****</v>
          </cell>
          <cell r="S39">
            <v>3345</v>
          </cell>
          <cell r="T39">
            <v>3982.3487999999998</v>
          </cell>
          <cell r="U39">
            <v>8585.4336000000003</v>
          </cell>
          <cell r="V39">
            <v>6243.3504000000003</v>
          </cell>
          <cell r="W39">
            <v>3830.1119999999996</v>
          </cell>
          <cell r="X39">
            <v>6292.0703999999996</v>
          </cell>
          <cell r="Y39">
            <v>6065.7119999999995</v>
          </cell>
          <cell r="Z39">
            <v>6175.4111999999996</v>
          </cell>
          <cell r="AA39">
            <v>6203.1743999999999</v>
          </cell>
          <cell r="AB39">
            <v>6182.64</v>
          </cell>
          <cell r="AC39">
            <v>5302.1970000000001</v>
          </cell>
          <cell r="AD39">
            <v>4552.9666000000007</v>
          </cell>
          <cell r="AE39">
            <v>4485</v>
          </cell>
          <cell r="AF39">
            <v>5336.7935999999991</v>
          </cell>
          <cell r="AG39">
            <v>5726.8224</v>
          </cell>
          <cell r="AH39">
            <v>-1.5200201338104735E-2</v>
          </cell>
          <cell r="AI39"/>
          <cell r="AJ39">
            <v>483.22559999999999</v>
          </cell>
          <cell r="AK39">
            <v>0.625</v>
          </cell>
          <cell r="AL39">
            <v>483.22559999999999</v>
          </cell>
          <cell r="AM39">
            <v>286.54079999999999</v>
          </cell>
          <cell r="AN39">
            <v>196.68480000000002</v>
          </cell>
          <cell r="AO39" t="str">
            <v>NB</v>
          </cell>
        </row>
        <row r="40">
          <cell r="A40">
            <v>38</v>
          </cell>
          <cell r="B40" t="str">
            <v>HARTLE RD</v>
          </cell>
          <cell r="C40" t="str">
            <v>0.11 SOUTH OF SR 50</v>
          </cell>
          <cell r="D40" t="str">
            <v>A</v>
          </cell>
          <cell r="E40">
            <v>26</v>
          </cell>
          <cell r="F40">
            <v>22</v>
          </cell>
          <cell r="G40">
            <v>26</v>
          </cell>
          <cell r="H40" t="str">
            <v>*****</v>
          </cell>
          <cell r="I40" t="str">
            <v>*****</v>
          </cell>
          <cell r="J40" t="str">
            <v>*****</v>
          </cell>
          <cell r="K40" t="str">
            <v>*****</v>
          </cell>
          <cell r="L40" t="str">
            <v>*****</v>
          </cell>
          <cell r="M40" t="str">
            <v>*****</v>
          </cell>
          <cell r="N40" t="str">
            <v>*****</v>
          </cell>
          <cell r="O40" t="str">
            <v>*****</v>
          </cell>
          <cell r="P40" t="str">
            <v>*****</v>
          </cell>
          <cell r="Q40" t="str">
            <v>*****</v>
          </cell>
          <cell r="R40" t="str">
            <v>*****</v>
          </cell>
          <cell r="S40" t="str">
            <v>*****</v>
          </cell>
          <cell r="T40" t="str">
            <v>*****</v>
          </cell>
          <cell r="U40" t="str">
            <v>*****</v>
          </cell>
          <cell r="V40" t="str">
            <v>*****</v>
          </cell>
          <cell r="W40">
            <v>3659.9904000000001</v>
          </cell>
          <cell r="X40">
            <v>3544.0319999999997</v>
          </cell>
          <cell r="Y40">
            <v>4496.16</v>
          </cell>
          <cell r="Z40">
            <v>6458.5919999999996</v>
          </cell>
          <cell r="AA40">
            <v>5690.7071999999998</v>
          </cell>
          <cell r="AB40">
            <v>6182.64</v>
          </cell>
          <cell r="AC40">
            <v>7821.8440000000001</v>
          </cell>
          <cell r="AD40">
            <v>7016.5823</v>
          </cell>
          <cell r="AE40">
            <v>8736</v>
          </cell>
          <cell r="AF40">
            <v>8056.0730999999996</v>
          </cell>
          <cell r="AG40">
            <v>8211.84</v>
          </cell>
          <cell r="AH40">
            <v>5.8408463312064507E-2</v>
          </cell>
          <cell r="AI40"/>
          <cell r="AJ40">
            <v>716.85119999999995</v>
          </cell>
          <cell r="AK40">
            <v>0.70833333333333404</v>
          </cell>
          <cell r="AL40">
            <v>716.85119999999995</v>
          </cell>
          <cell r="AM40">
            <v>421.32480000000004</v>
          </cell>
          <cell r="AN40">
            <v>295.52639999999997</v>
          </cell>
          <cell r="AO40" t="str">
            <v>SB</v>
          </cell>
        </row>
        <row r="41">
          <cell r="A41">
            <v>39</v>
          </cell>
          <cell r="B41" t="str">
            <v>N HANCOCK RD</v>
          </cell>
          <cell r="C41" t="str">
            <v>0.102 Mi N OF S.R. 50</v>
          </cell>
          <cell r="D41" t="str">
            <v>A</v>
          </cell>
          <cell r="E41">
            <v>27</v>
          </cell>
          <cell r="F41">
            <v>22</v>
          </cell>
          <cell r="G41">
            <v>26</v>
          </cell>
          <cell r="H41" t="str">
            <v>*****</v>
          </cell>
          <cell r="I41" t="str">
            <v>*****</v>
          </cell>
          <cell r="J41">
            <v>1466</v>
          </cell>
          <cell r="K41">
            <v>3075</v>
          </cell>
          <cell r="L41">
            <v>8431</v>
          </cell>
          <cell r="M41">
            <v>12907</v>
          </cell>
          <cell r="N41">
            <v>13932</v>
          </cell>
          <cell r="O41">
            <v>14344</v>
          </cell>
          <cell r="P41">
            <v>13722</v>
          </cell>
          <cell r="Q41">
            <v>13060</v>
          </cell>
          <cell r="R41">
            <v>14448</v>
          </cell>
          <cell r="S41">
            <v>14361</v>
          </cell>
          <cell r="T41">
            <v>14192.5056</v>
          </cell>
          <cell r="U41">
            <v>14983.862400000002</v>
          </cell>
          <cell r="V41">
            <v>15491.212799999999</v>
          </cell>
          <cell r="W41">
            <v>16900.963199999998</v>
          </cell>
          <cell r="X41">
            <v>14532.7104</v>
          </cell>
          <cell r="Y41">
            <v>17100.288</v>
          </cell>
          <cell r="Z41">
            <v>20939.385599999998</v>
          </cell>
          <cell r="AA41">
            <v>17171.222400000002</v>
          </cell>
          <cell r="AB41">
            <v>6182.64</v>
          </cell>
          <cell r="AC41">
            <v>15091.975499999999</v>
          </cell>
          <cell r="AD41">
            <v>15415.4728</v>
          </cell>
          <cell r="AE41">
            <v>17931</v>
          </cell>
          <cell r="AF41">
            <v>16987.0183</v>
          </cell>
          <cell r="AG41">
            <v>16107.1872</v>
          </cell>
          <cell r="AH41">
            <v>0.21106973011445773</v>
          </cell>
          <cell r="AI41"/>
          <cell r="AJ41">
            <v>1304.9088000000002</v>
          </cell>
          <cell r="AK41">
            <v>0.67708333333333404</v>
          </cell>
          <cell r="AL41">
            <v>1304.9087999999999</v>
          </cell>
          <cell r="AM41">
            <v>675.91679999999997</v>
          </cell>
          <cell r="AN41">
            <v>628.99199999999996</v>
          </cell>
          <cell r="AO41" t="str">
            <v>NB</v>
          </cell>
        </row>
        <row r="42">
          <cell r="A42">
            <v>40</v>
          </cell>
          <cell r="B42" t="str">
            <v>GRAND HIGHWAY</v>
          </cell>
          <cell r="C42" t="str">
            <v>0.14 Mi N OF S.R. 50</v>
          </cell>
          <cell r="D42" t="str">
            <v>A</v>
          </cell>
          <cell r="E42">
            <v>29</v>
          </cell>
          <cell r="F42">
            <v>22</v>
          </cell>
          <cell r="G42">
            <v>26</v>
          </cell>
          <cell r="H42">
            <v>5866</v>
          </cell>
          <cell r="I42">
            <v>5612</v>
          </cell>
          <cell r="J42">
            <v>6091</v>
          </cell>
          <cell r="K42">
            <v>6709</v>
          </cell>
          <cell r="L42">
            <v>4969</v>
          </cell>
          <cell r="M42">
            <v>4346</v>
          </cell>
          <cell r="N42">
            <v>4437</v>
          </cell>
          <cell r="O42">
            <v>5753</v>
          </cell>
          <cell r="P42">
            <v>4628</v>
          </cell>
          <cell r="Q42">
            <v>4582</v>
          </cell>
          <cell r="R42">
            <v>4806</v>
          </cell>
          <cell r="S42">
            <v>5260</v>
          </cell>
          <cell r="T42">
            <v>5223.2447999999995</v>
          </cell>
          <cell r="U42">
            <v>6004.9728000000005</v>
          </cell>
          <cell r="V42">
            <v>5725.5263999999997</v>
          </cell>
          <cell r="W42">
            <v>4193.1647999999996</v>
          </cell>
          <cell r="X42">
            <v>6436.4543999999996</v>
          </cell>
          <cell r="Y42">
            <v>6321.0719999999992</v>
          </cell>
          <cell r="Z42">
            <v>6713.5487999999996</v>
          </cell>
          <cell r="AA42">
            <v>6443.1359999999995</v>
          </cell>
          <cell r="AB42">
            <v>6182.64</v>
          </cell>
          <cell r="AC42">
            <v>6324.0644999999995</v>
          </cell>
          <cell r="AD42">
            <v>5668.6994000000004</v>
          </cell>
          <cell r="AE42">
            <v>7184</v>
          </cell>
          <cell r="AF42">
            <v>6648.2442000000001</v>
          </cell>
          <cell r="AG42">
            <v>6853.0176000000001</v>
          </cell>
          <cell r="AH42">
            <v>2.080215349388137E-2</v>
          </cell>
          <cell r="AI42"/>
          <cell r="AJ42">
            <v>591.05279999999993</v>
          </cell>
          <cell r="AK42">
            <v>0.61458333333333404</v>
          </cell>
          <cell r="AL42">
            <v>556.10879999999997</v>
          </cell>
          <cell r="AM42">
            <v>277.55520000000001</v>
          </cell>
          <cell r="AN42">
            <v>278.55359999999996</v>
          </cell>
          <cell r="AO42" t="str">
            <v>SB</v>
          </cell>
        </row>
        <row r="43">
          <cell r="A43">
            <v>41</v>
          </cell>
          <cell r="B43" t="str">
            <v>EMPIRE CHURCH RD</v>
          </cell>
          <cell r="C43" t="str">
            <v>0.10 Mi S OF ANDERSON ST</v>
          </cell>
          <cell r="D43" t="str">
            <v>A</v>
          </cell>
          <cell r="E43">
            <v>25</v>
          </cell>
          <cell r="F43">
            <v>22</v>
          </cell>
          <cell r="G43">
            <v>24</v>
          </cell>
          <cell r="H43">
            <v>1140</v>
          </cell>
          <cell r="I43">
            <v>1353</v>
          </cell>
          <cell r="J43">
            <v>1467</v>
          </cell>
          <cell r="K43">
            <v>1370</v>
          </cell>
          <cell r="L43">
            <v>1406</v>
          </cell>
          <cell r="M43">
            <v>1460</v>
          </cell>
          <cell r="N43">
            <v>1366</v>
          </cell>
          <cell r="O43">
            <v>1240</v>
          </cell>
          <cell r="P43">
            <v>1279</v>
          </cell>
          <cell r="Q43">
            <v>1200</v>
          </cell>
          <cell r="R43">
            <v>1280</v>
          </cell>
          <cell r="S43">
            <v>1289</v>
          </cell>
          <cell r="T43">
            <v>1137</v>
          </cell>
          <cell r="U43">
            <v>1340.6976</v>
          </cell>
          <cell r="V43">
            <v>1161.5328000000002</v>
          </cell>
          <cell r="W43">
            <v>1335.3119999999999</v>
          </cell>
          <cell r="X43">
            <v>1199.04</v>
          </cell>
          <cell r="Y43">
            <v>1379.856</v>
          </cell>
          <cell r="Z43">
            <v>1424.8895999999997</v>
          </cell>
          <cell r="AA43">
            <v>1442.1474999999998</v>
          </cell>
          <cell r="AB43">
            <v>6182.64</v>
          </cell>
          <cell r="AC43">
            <v>1442</v>
          </cell>
          <cell r="AD43">
            <v>1442</v>
          </cell>
          <cell r="AE43">
            <v>1442</v>
          </cell>
          <cell r="AF43">
            <v>1442</v>
          </cell>
          <cell r="AG43">
            <v>1442</v>
          </cell>
          <cell r="AH43">
            <v>-0.25259110830895204</v>
          </cell>
          <cell r="AI43"/>
          <cell r="AJ43" t="str">
            <v>N/A</v>
          </cell>
          <cell r="AK43">
            <v>1</v>
          </cell>
          <cell r="AL43" t="str">
            <v>N/A</v>
          </cell>
          <cell r="AM43" t="str">
            <v>N/A</v>
          </cell>
          <cell r="AN43" t="str">
            <v>N/A</v>
          </cell>
          <cell r="AO43" t="str">
            <v>NB</v>
          </cell>
        </row>
        <row r="44">
          <cell r="A44">
            <v>42</v>
          </cell>
          <cell r="B44" t="str">
            <v>C.R. 50</v>
          </cell>
          <cell r="C44" t="str">
            <v>0.06 Mi W OF ORANGE CO LINE</v>
          </cell>
          <cell r="D44" t="str">
            <v>A</v>
          </cell>
          <cell r="E44">
            <v>25</v>
          </cell>
          <cell r="F44">
            <v>22</v>
          </cell>
          <cell r="G44">
            <v>26</v>
          </cell>
          <cell r="H44">
            <v>3435</v>
          </cell>
          <cell r="I44">
            <v>4336</v>
          </cell>
          <cell r="J44">
            <v>4575</v>
          </cell>
          <cell r="K44">
            <v>5045</v>
          </cell>
          <cell r="L44">
            <v>4897</v>
          </cell>
          <cell r="M44">
            <v>5435</v>
          </cell>
          <cell r="N44">
            <v>5089</v>
          </cell>
          <cell r="O44">
            <v>5056</v>
          </cell>
          <cell r="P44">
            <v>4892</v>
          </cell>
          <cell r="Q44">
            <v>4671</v>
          </cell>
          <cell r="R44">
            <v>6990</v>
          </cell>
          <cell r="S44">
            <v>6309</v>
          </cell>
          <cell r="T44">
            <v>5134.0415999999996</v>
          </cell>
          <cell r="U44">
            <v>5192.4096</v>
          </cell>
          <cell r="V44">
            <v>6100.2239999999993</v>
          </cell>
          <cell r="W44">
            <v>5051.3759999999993</v>
          </cell>
          <cell r="X44">
            <v>5949.8495999999996</v>
          </cell>
          <cell r="Y44">
            <v>7322.4479999999994</v>
          </cell>
          <cell r="Z44">
            <v>7059.7632000000003</v>
          </cell>
          <cell r="AA44">
            <v>6932.5919999999996</v>
          </cell>
          <cell r="AB44">
            <v>6182.64</v>
          </cell>
          <cell r="AC44">
            <v>7293.1594999999998</v>
          </cell>
          <cell r="AD44">
            <v>6091.5127000000002</v>
          </cell>
          <cell r="AE44">
            <v>6125</v>
          </cell>
          <cell r="AF44">
            <v>9285.5966000000008</v>
          </cell>
          <cell r="AG44">
            <v>10586.0352</v>
          </cell>
          <cell r="AH44">
            <v>0.11355551944335218</v>
          </cell>
          <cell r="AI44"/>
          <cell r="AJ44">
            <v>1108.2239999999999</v>
          </cell>
          <cell r="AK44">
            <v>0.69791666666666696</v>
          </cell>
          <cell r="AL44">
            <v>1108.2239999999999</v>
          </cell>
          <cell r="AM44">
            <v>341.45280000000002</v>
          </cell>
          <cell r="AN44">
            <v>766.77120000000002</v>
          </cell>
          <cell r="AO44" t="str">
            <v>WB</v>
          </cell>
        </row>
        <row r="45">
          <cell r="A45">
            <v>43</v>
          </cell>
          <cell r="B45" t="str">
            <v>C.R. 455</v>
          </cell>
          <cell r="C45" t="str">
            <v>0.25 Mi N OF S.R. 50</v>
          </cell>
          <cell r="D45" t="str">
            <v>A</v>
          </cell>
          <cell r="E45">
            <v>26</v>
          </cell>
          <cell r="F45">
            <v>22</v>
          </cell>
          <cell r="G45">
            <v>26</v>
          </cell>
          <cell r="H45">
            <v>3902</v>
          </cell>
          <cell r="I45">
            <v>4050</v>
          </cell>
          <cell r="J45">
            <v>3769</v>
          </cell>
          <cell r="K45">
            <v>4118</v>
          </cell>
          <cell r="L45">
            <v>5234</v>
          </cell>
          <cell r="M45">
            <v>6498</v>
          </cell>
          <cell r="N45">
            <v>7606</v>
          </cell>
          <cell r="O45">
            <v>6866</v>
          </cell>
          <cell r="P45">
            <v>6206</v>
          </cell>
          <cell r="Q45">
            <v>5648</v>
          </cell>
          <cell r="R45">
            <v>6138</v>
          </cell>
          <cell r="S45">
            <v>7033</v>
          </cell>
          <cell r="T45">
            <v>6270.72</v>
          </cell>
          <cell r="U45">
            <v>6734.6111999999994</v>
          </cell>
          <cell r="V45">
            <v>7336.1376</v>
          </cell>
          <cell r="W45">
            <v>7654.5216</v>
          </cell>
          <cell r="X45">
            <v>7843.7375999999995</v>
          </cell>
          <cell r="Y45">
            <v>9132.768</v>
          </cell>
          <cell r="Z45">
            <v>8820.9407999999985</v>
          </cell>
          <cell r="AA45">
            <v>8628.9120000000003</v>
          </cell>
          <cell r="AB45">
            <v>6182.64</v>
          </cell>
          <cell r="AC45">
            <v>9628.5825000000004</v>
          </cell>
          <cell r="AD45">
            <v>8028.1565000000001</v>
          </cell>
          <cell r="AE45">
            <v>7495</v>
          </cell>
          <cell r="AF45">
            <v>9300.2920999999988</v>
          </cell>
          <cell r="AG45">
            <v>9540.7103999999999</v>
          </cell>
          <cell r="AH45">
            <v>9.0639821985664781E-2</v>
          </cell>
          <cell r="AI45"/>
          <cell r="AJ45">
            <v>860.62080000000003</v>
          </cell>
          <cell r="AK45">
            <v>0.67708333333333404</v>
          </cell>
          <cell r="AL45">
            <v>860.62080000000003</v>
          </cell>
          <cell r="AM45">
            <v>513.17759999999998</v>
          </cell>
          <cell r="AN45">
            <v>347.44319999999999</v>
          </cell>
          <cell r="AO45" t="str">
            <v>NB</v>
          </cell>
        </row>
        <row r="46">
          <cell r="A46">
            <v>44</v>
          </cell>
          <cell r="B46" t="str">
            <v>CITRUS TOWER BV</v>
          </cell>
          <cell r="C46" t="str">
            <v>0.14 Mi N OF S.R. 50</v>
          </cell>
          <cell r="D46" t="str">
            <v>A</v>
          </cell>
          <cell r="E46">
            <v>28</v>
          </cell>
          <cell r="F46">
            <v>22</v>
          </cell>
          <cell r="G46">
            <v>26</v>
          </cell>
          <cell r="H46" t="str">
            <v>*****</v>
          </cell>
          <cell r="I46">
            <v>6156</v>
          </cell>
          <cell r="J46">
            <v>9166</v>
          </cell>
          <cell r="K46">
            <v>10858</v>
          </cell>
          <cell r="L46">
            <v>10524</v>
          </cell>
          <cell r="M46">
            <v>11313</v>
          </cell>
          <cell r="N46">
            <v>10120</v>
          </cell>
          <cell r="O46" t="str">
            <v>UC</v>
          </cell>
          <cell r="P46">
            <v>13604</v>
          </cell>
          <cell r="Q46">
            <v>11937</v>
          </cell>
          <cell r="R46">
            <v>13810</v>
          </cell>
          <cell r="S46">
            <v>14794</v>
          </cell>
          <cell r="T46">
            <v>13398.144</v>
          </cell>
          <cell r="U46">
            <v>13811.231999999998</v>
          </cell>
          <cell r="V46">
            <v>17147.404799999997</v>
          </cell>
          <cell r="W46">
            <v>15714.863999999998</v>
          </cell>
          <cell r="X46">
            <v>16110.489599999997</v>
          </cell>
          <cell r="Y46">
            <v>15791.279999999997</v>
          </cell>
          <cell r="Z46">
            <v>15478.0416</v>
          </cell>
          <cell r="AA46">
            <v>15581.1456</v>
          </cell>
          <cell r="AB46">
            <v>6182.64</v>
          </cell>
          <cell r="AC46">
            <v>14679.3905</v>
          </cell>
          <cell r="AD46">
            <v>14209.704599999999</v>
          </cell>
          <cell r="AE46">
            <v>16486</v>
          </cell>
          <cell r="AF46">
            <v>15779.048199999999</v>
          </cell>
          <cell r="AG46">
            <v>15243.571199999998</v>
          </cell>
          <cell r="AH46">
            <v>0.19779515719816265</v>
          </cell>
          <cell r="AI46"/>
          <cell r="AJ46">
            <v>1336.8576</v>
          </cell>
          <cell r="AK46">
            <v>0.64583333333333404</v>
          </cell>
          <cell r="AL46">
            <v>1336.8575999999998</v>
          </cell>
          <cell r="AM46">
            <v>625.99680000000001</v>
          </cell>
          <cell r="AN46">
            <v>710.86080000000004</v>
          </cell>
          <cell r="AO46" t="str">
            <v>SB</v>
          </cell>
        </row>
        <row r="47">
          <cell r="A47">
            <v>45</v>
          </cell>
          <cell r="B47" t="str">
            <v>C.R. 561</v>
          </cell>
          <cell r="C47" t="str">
            <v>0.08 Mi S OF S.R. 50</v>
          </cell>
          <cell r="D47" t="str">
            <v>A</v>
          </cell>
          <cell r="E47">
            <v>24</v>
          </cell>
          <cell r="F47">
            <v>22</v>
          </cell>
          <cell r="G47">
            <v>25</v>
          </cell>
          <cell r="H47" t="str">
            <v>*****</v>
          </cell>
          <cell r="I47" t="str">
            <v>*****</v>
          </cell>
          <cell r="J47">
            <v>3542</v>
          </cell>
          <cell r="K47">
            <v>3092</v>
          </cell>
          <cell r="L47">
            <v>5640</v>
          </cell>
          <cell r="M47">
            <v>6061</v>
          </cell>
          <cell r="N47">
            <v>6105</v>
          </cell>
          <cell r="O47">
            <v>5548</v>
          </cell>
          <cell r="P47">
            <v>5048</v>
          </cell>
          <cell r="Q47">
            <v>5172</v>
          </cell>
          <cell r="R47">
            <v>5585</v>
          </cell>
          <cell r="S47">
            <v>6434</v>
          </cell>
          <cell r="T47">
            <v>5796.9503999999997</v>
          </cell>
          <cell r="U47">
            <v>6116.5727999999999</v>
          </cell>
          <cell r="V47">
            <v>5514.8256000000001</v>
          </cell>
          <cell r="W47">
            <v>5870.6207999999997</v>
          </cell>
          <cell r="X47">
            <v>6141.5423999999994</v>
          </cell>
          <cell r="Y47">
            <v>6165.119999999999</v>
          </cell>
          <cell r="Z47">
            <v>6727.6799999999994</v>
          </cell>
          <cell r="AA47">
            <v>6363.8784000000005</v>
          </cell>
          <cell r="AB47">
            <v>6182.64</v>
          </cell>
          <cell r="AC47">
            <v>7502.3304999999991</v>
          </cell>
          <cell r="AD47">
            <v>5885.8436000000002</v>
          </cell>
          <cell r="AE47">
            <v>7630</v>
          </cell>
          <cell r="AF47">
            <v>5600.7071999999998</v>
          </cell>
          <cell r="AG47">
            <v>6440.6784000000007</v>
          </cell>
          <cell r="AH47">
            <v>8.2112310340629602E-3</v>
          </cell>
          <cell r="AI47"/>
          <cell r="AJ47">
            <v>603.03360000000009</v>
          </cell>
          <cell r="AK47">
            <v>0.67708333333333404</v>
          </cell>
          <cell r="AL47">
            <v>603.03359999999998</v>
          </cell>
          <cell r="AM47">
            <v>335.4624</v>
          </cell>
          <cell r="AN47">
            <v>267.57119999999998</v>
          </cell>
          <cell r="AO47" t="str">
            <v>NB</v>
          </cell>
        </row>
        <row r="48">
          <cell r="A48">
            <v>46</v>
          </cell>
          <cell r="B48" t="str">
            <v>EAST AV</v>
          </cell>
          <cell r="C48" t="str">
            <v>0.1 Mi N OF S.R. 50</v>
          </cell>
          <cell r="D48" t="str">
            <v>A</v>
          </cell>
          <cell r="E48">
            <v>19</v>
          </cell>
          <cell r="F48">
            <v>22</v>
          </cell>
          <cell r="G48">
            <v>26</v>
          </cell>
          <cell r="H48" t="str">
            <v>*****</v>
          </cell>
          <cell r="I48" t="str">
            <v>*****</v>
          </cell>
          <cell r="J48" t="str">
            <v>*****</v>
          </cell>
          <cell r="K48" t="str">
            <v>*****</v>
          </cell>
          <cell r="L48" t="str">
            <v>*****</v>
          </cell>
          <cell r="M48" t="str">
            <v>*****</v>
          </cell>
          <cell r="N48" t="str">
            <v>*****</v>
          </cell>
          <cell r="O48">
            <v>5703</v>
          </cell>
          <cell r="P48">
            <v>5517</v>
          </cell>
          <cell r="Q48">
            <v>4964</v>
          </cell>
          <cell r="R48">
            <v>5294</v>
          </cell>
          <cell r="S48">
            <v>5540</v>
          </cell>
          <cell r="T48">
            <v>5043.2928000000002</v>
          </cell>
          <cell r="U48">
            <v>5605.8912</v>
          </cell>
          <cell r="V48">
            <v>5703.2064</v>
          </cell>
          <cell r="W48">
            <v>5698.5983999999999</v>
          </cell>
          <cell r="X48">
            <v>5102.8991999999989</v>
          </cell>
          <cell r="Y48">
            <v>5648.0159999999996</v>
          </cell>
          <cell r="Z48">
            <v>5272.2431999999999</v>
          </cell>
          <cell r="AA48">
            <v>5841.2351999999992</v>
          </cell>
          <cell r="AB48">
            <v>6182.64</v>
          </cell>
          <cell r="AC48">
            <v>5841</v>
          </cell>
          <cell r="AD48">
            <v>5841</v>
          </cell>
          <cell r="AE48">
            <v>5841</v>
          </cell>
          <cell r="AF48">
            <v>5841</v>
          </cell>
          <cell r="AG48">
            <v>5841</v>
          </cell>
          <cell r="AH48">
            <v>-1.1304290803328731E-2</v>
          </cell>
          <cell r="AI48"/>
          <cell r="AJ48" t="str">
            <v>N/A</v>
          </cell>
          <cell r="AK48">
            <v>1</v>
          </cell>
          <cell r="AL48" t="str">
            <v>N/A</v>
          </cell>
          <cell r="AM48" t="str">
            <v>N/A</v>
          </cell>
          <cell r="AN48" t="str">
            <v>N/A</v>
          </cell>
          <cell r="AO48" t="str">
            <v>SB</v>
          </cell>
        </row>
        <row r="49">
          <cell r="A49">
            <v>47</v>
          </cell>
          <cell r="B49" t="str">
            <v>C.R. 565A</v>
          </cell>
          <cell r="C49" t="str">
            <v>0.27 Mi S OF S.R. 50</v>
          </cell>
          <cell r="D49" t="str">
            <v>A</v>
          </cell>
          <cell r="E49">
            <v>20</v>
          </cell>
          <cell r="F49">
            <v>22</v>
          </cell>
          <cell r="G49">
            <v>25</v>
          </cell>
          <cell r="H49">
            <v>1442</v>
          </cell>
          <cell r="I49">
            <v>1499</v>
          </cell>
          <cell r="J49">
            <v>1614</v>
          </cell>
          <cell r="K49">
            <v>1894</v>
          </cell>
          <cell r="L49">
            <v>1998</v>
          </cell>
          <cell r="M49">
            <v>1919</v>
          </cell>
          <cell r="N49">
            <v>1850</v>
          </cell>
          <cell r="O49">
            <v>1821</v>
          </cell>
          <cell r="P49">
            <v>1901</v>
          </cell>
          <cell r="Q49">
            <v>1721</v>
          </cell>
          <cell r="R49">
            <v>1881</v>
          </cell>
          <cell r="S49">
            <v>1882</v>
          </cell>
          <cell r="T49">
            <v>1890.9312000000002</v>
          </cell>
          <cell r="U49">
            <v>1982.0159999999998</v>
          </cell>
          <cell r="V49">
            <v>1965.0528000000002</v>
          </cell>
          <cell r="W49">
            <v>3541.1904</v>
          </cell>
          <cell r="X49">
            <v>2186.0639999999999</v>
          </cell>
          <cell r="Y49">
            <v>2213.424</v>
          </cell>
          <cell r="Z49">
            <v>2149.44</v>
          </cell>
          <cell r="AA49">
            <v>2324.0230000000001</v>
          </cell>
          <cell r="AB49">
            <v>6182.64</v>
          </cell>
          <cell r="AC49">
            <v>2425.616</v>
          </cell>
          <cell r="AD49">
            <v>2273.8352</v>
          </cell>
          <cell r="AE49">
            <v>2626.6339000000003</v>
          </cell>
          <cell r="AF49">
            <v>1816.2143999999998</v>
          </cell>
          <cell r="AG49">
            <v>2499.6864</v>
          </cell>
          <cell r="AH49">
            <v>-0.1656614436602506</v>
          </cell>
          <cell r="AI49"/>
          <cell r="AJ49">
            <v>222.48000000000002</v>
          </cell>
          <cell r="AK49">
            <v>0.71875</v>
          </cell>
          <cell r="AL49">
            <v>222.48</v>
          </cell>
          <cell r="AM49">
            <v>81.081599999999995</v>
          </cell>
          <cell r="AN49">
            <v>141.39840000000001</v>
          </cell>
          <cell r="AO49" t="str">
            <v>SB</v>
          </cell>
        </row>
        <row r="50">
          <cell r="A50">
            <v>48</v>
          </cell>
          <cell r="B50" t="str">
            <v>WELLNESS WAY</v>
          </cell>
          <cell r="C50" t="str">
            <v>B/W US 27 &amp; SCHOFIELD RD</v>
          </cell>
          <cell r="D50" t="str">
            <v>A</v>
          </cell>
          <cell r="E50">
            <v>21</v>
          </cell>
          <cell r="F50">
            <v>23</v>
          </cell>
          <cell r="G50">
            <v>26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6182.64</v>
          </cell>
          <cell r="AC50" t="str">
            <v>N/A</v>
          </cell>
          <cell r="AD50" t="str">
            <v>N/A</v>
          </cell>
          <cell r="AE50" t="str">
            <v>N/A</v>
          </cell>
          <cell r="AF50" t="str">
            <v>N/A</v>
          </cell>
          <cell r="AG50">
            <v>11038.3104</v>
          </cell>
          <cell r="AH50">
            <v>0.1229120146357392</v>
          </cell>
          <cell r="AI50"/>
          <cell r="AJ50">
            <v>913.53600000000006</v>
          </cell>
          <cell r="AK50">
            <v>0.29166666666666702</v>
          </cell>
          <cell r="AL50">
            <v>808.70399999999995</v>
          </cell>
          <cell r="AM50">
            <v>356.42879999999997</v>
          </cell>
          <cell r="AN50">
            <v>452.27519999999998</v>
          </cell>
          <cell r="AO50" t="str">
            <v>WB</v>
          </cell>
        </row>
        <row r="51">
          <cell r="A51">
            <v>49</v>
          </cell>
          <cell r="B51" t="str">
            <v>WELLNESS WAY</v>
          </cell>
          <cell r="C51" t="str">
            <v>0.51 Mi W. OF 5 MILE RD</v>
          </cell>
          <cell r="D51" t="str">
            <v>A</v>
          </cell>
          <cell r="E51">
            <v>22</v>
          </cell>
          <cell r="F51">
            <v>23</v>
          </cell>
          <cell r="G51">
            <v>26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6182.64</v>
          </cell>
          <cell r="AC51" t="str">
            <v>N/A</v>
          </cell>
          <cell r="AD51" t="str">
            <v>N/A</v>
          </cell>
          <cell r="AE51" t="str">
            <v>N/A</v>
          </cell>
          <cell r="AF51" t="str">
            <v>N/A</v>
          </cell>
          <cell r="AG51" t="str">
            <v>N/A</v>
          </cell>
          <cell r="AH51" t="str">
            <v>N/A</v>
          </cell>
          <cell r="AI51"/>
          <cell r="AJ51" t="str">
            <v>N/A</v>
          </cell>
          <cell r="AK51">
            <v>1</v>
          </cell>
          <cell r="AL51" t="str">
            <v>N/A</v>
          </cell>
          <cell r="AM51" t="str">
            <v>N/A</v>
          </cell>
          <cell r="AN51" t="str">
            <v>N/A</v>
          </cell>
          <cell r="AO51" t="str">
            <v>WB</v>
          </cell>
        </row>
        <row r="52">
          <cell r="A52">
            <v>50</v>
          </cell>
          <cell r="B52" t="str">
            <v>SCHOFIELD RD</v>
          </cell>
          <cell r="C52" t="str">
            <v>0.20 Mi S. OF WELLNESS WAY</v>
          </cell>
          <cell r="D52" t="str">
            <v>A</v>
          </cell>
          <cell r="E52">
            <v>22</v>
          </cell>
          <cell r="F52">
            <v>23</v>
          </cell>
          <cell r="G52">
            <v>26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6182.64</v>
          </cell>
          <cell r="AC52" t="str">
            <v>N/A</v>
          </cell>
          <cell r="AD52" t="str">
            <v>N/A</v>
          </cell>
          <cell r="AE52" t="str">
            <v>N/A</v>
          </cell>
          <cell r="AF52" t="str">
            <v>N/A</v>
          </cell>
          <cell r="AG52">
            <v>10171.497599999999</v>
          </cell>
          <cell r="AH52">
            <v>0.10469449124108055</v>
          </cell>
          <cell r="AI52"/>
          <cell r="AJ52">
            <v>794.31359999999995</v>
          </cell>
          <cell r="AK52">
            <v>0.32291666666666702</v>
          </cell>
          <cell r="AL52">
            <v>747.75359999999989</v>
          </cell>
          <cell r="AM52">
            <v>406.00319999999999</v>
          </cell>
          <cell r="AN52">
            <v>341.75039999999996</v>
          </cell>
          <cell r="AO52" t="str">
            <v>NB</v>
          </cell>
        </row>
        <row r="53">
          <cell r="A53">
            <v>51</v>
          </cell>
          <cell r="B53" t="str">
            <v>SCHOFIELD RD</v>
          </cell>
          <cell r="C53" t="str">
            <v>0.57 Mi E. OF 5 MILE RD</v>
          </cell>
          <cell r="D53" t="str">
            <v>A</v>
          </cell>
          <cell r="E53">
            <v>25</v>
          </cell>
          <cell r="F53">
            <v>23</v>
          </cell>
          <cell r="G53">
            <v>26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6182.64</v>
          </cell>
          <cell r="AC53" t="str">
            <v>N/A</v>
          </cell>
          <cell r="AD53" t="str">
            <v>N/A</v>
          </cell>
          <cell r="AE53" t="str">
            <v>N/A</v>
          </cell>
          <cell r="AF53" t="str">
            <v>N/A</v>
          </cell>
          <cell r="AG53">
            <v>12601.8048</v>
          </cell>
          <cell r="AH53">
            <v>0.15305960487067805</v>
          </cell>
          <cell r="AI53"/>
          <cell r="AJ53">
            <v>1027.3535999999999</v>
          </cell>
          <cell r="AK53">
            <v>0.66666666666666696</v>
          </cell>
          <cell r="AL53">
            <v>1027.3536000000001</v>
          </cell>
          <cell r="AM53">
            <v>381.3888</v>
          </cell>
          <cell r="AN53">
            <v>645.96480000000008</v>
          </cell>
          <cell r="AO53" t="str">
            <v>WB</v>
          </cell>
        </row>
        <row r="54">
          <cell r="A54">
            <v>201</v>
          </cell>
          <cell r="B54" t="str">
            <v>C.R. 565A</v>
          </cell>
          <cell r="C54" t="str">
            <v>0.2 Mi N OF S.R. 50</v>
          </cell>
          <cell r="D54" t="str">
            <v>B</v>
          </cell>
          <cell r="E54">
            <v>20</v>
          </cell>
          <cell r="F54">
            <v>22</v>
          </cell>
          <cell r="G54">
            <v>25</v>
          </cell>
          <cell r="H54">
            <v>3399</v>
          </cell>
          <cell r="I54">
            <v>4540</v>
          </cell>
          <cell r="J54">
            <v>3868</v>
          </cell>
          <cell r="K54">
            <v>3804</v>
          </cell>
          <cell r="L54">
            <v>3961</v>
          </cell>
          <cell r="M54">
            <v>4675</v>
          </cell>
          <cell r="N54">
            <v>5096</v>
          </cell>
          <cell r="O54">
            <v>5585</v>
          </cell>
          <cell r="P54">
            <v>5151</v>
          </cell>
          <cell r="Q54">
            <v>4810</v>
          </cell>
          <cell r="R54">
            <v>5422</v>
          </cell>
          <cell r="S54">
            <v>5867</v>
          </cell>
          <cell r="T54">
            <v>5187.4367999999995</v>
          </cell>
          <cell r="U54">
            <v>7245.9647999999997</v>
          </cell>
          <cell r="V54">
            <v>7386.1343999999999</v>
          </cell>
          <cell r="W54">
            <v>9936.4319999999989</v>
          </cell>
          <cell r="X54">
            <v>10992</v>
          </cell>
          <cell r="Y54">
            <v>8120.4479999999994</v>
          </cell>
          <cell r="Z54">
            <v>9069.119999999999</v>
          </cell>
          <cell r="AA54">
            <v>9272.6208000000006</v>
          </cell>
          <cell r="AB54">
            <v>6182.64</v>
          </cell>
          <cell r="AC54">
            <v>9839.6725000000006</v>
          </cell>
          <cell r="AD54">
            <v>8847.302099999999</v>
          </cell>
          <cell r="AE54">
            <v>11048.0478</v>
          </cell>
          <cell r="AF54">
            <v>9759.3119999999981</v>
          </cell>
          <cell r="AG54">
            <v>9624.9791999999998</v>
          </cell>
          <cell r="AH54">
            <v>9.2559677142903807E-2</v>
          </cell>
          <cell r="AI54"/>
          <cell r="AJ54">
            <v>891.89760000000001</v>
          </cell>
          <cell r="AK54">
            <v>0.59375</v>
          </cell>
          <cell r="AL54">
            <v>846.41280000000006</v>
          </cell>
          <cell r="AM54">
            <v>454.84799999999996</v>
          </cell>
          <cell r="AN54">
            <v>391.56479999999999</v>
          </cell>
          <cell r="AO54" t="str">
            <v>NB</v>
          </cell>
        </row>
        <row r="55">
          <cell r="A55">
            <v>202</v>
          </cell>
          <cell r="B55" t="str">
            <v>C.R. 50</v>
          </cell>
          <cell r="C55" t="str">
            <v>0.5 Mi W OF C.R. 455</v>
          </cell>
          <cell r="D55" t="str">
            <v>B</v>
          </cell>
          <cell r="E55">
            <v>23</v>
          </cell>
          <cell r="F55">
            <v>22</v>
          </cell>
          <cell r="G55">
            <v>26</v>
          </cell>
          <cell r="H55">
            <v>2293</v>
          </cell>
          <cell r="I55">
            <v>3067</v>
          </cell>
          <cell r="J55">
            <v>3434</v>
          </cell>
          <cell r="K55">
            <v>3654</v>
          </cell>
          <cell r="L55">
            <v>4181</v>
          </cell>
          <cell r="M55">
            <v>4968</v>
          </cell>
          <cell r="N55">
            <v>5193</v>
          </cell>
          <cell r="O55">
            <v>5215</v>
          </cell>
          <cell r="P55">
            <v>5107</v>
          </cell>
          <cell r="Q55">
            <v>4707</v>
          </cell>
          <cell r="R55">
            <v>6106</v>
          </cell>
          <cell r="S55">
            <v>7059</v>
          </cell>
          <cell r="T55">
            <v>5656.0128000000004</v>
          </cell>
          <cell r="U55">
            <v>5515.4687999999996</v>
          </cell>
          <cell r="V55">
            <v>4307.76</v>
          </cell>
          <cell r="W55">
            <v>6698.4192000000003</v>
          </cell>
          <cell r="X55">
            <v>5592.2687999999998</v>
          </cell>
          <cell r="Y55">
            <v>7593.3119999999999</v>
          </cell>
          <cell r="Z55">
            <v>6692.5343999999996</v>
          </cell>
          <cell r="AA55">
            <v>6508.5119999999997</v>
          </cell>
          <cell r="AB55">
            <v>6182.64</v>
          </cell>
          <cell r="AC55">
            <v>7353.6079999999993</v>
          </cell>
          <cell r="AD55">
            <v>6135.6477000000004</v>
          </cell>
          <cell r="AE55">
            <v>8069</v>
          </cell>
          <cell r="AF55">
            <v>10108.544599999999</v>
          </cell>
          <cell r="AG55">
            <v>10363.392</v>
          </cell>
          <cell r="AH55">
            <v>0.10883159778742324</v>
          </cell>
          <cell r="AI55"/>
          <cell r="AJ55">
            <v>1099.2384000000002</v>
          </cell>
          <cell r="AK55">
            <v>0.69791666666666696</v>
          </cell>
          <cell r="AL55">
            <v>1099.2384</v>
          </cell>
          <cell r="AM55">
            <v>317.49119999999999</v>
          </cell>
          <cell r="AN55">
            <v>781.74720000000002</v>
          </cell>
          <cell r="AO55" t="str">
            <v>WB</v>
          </cell>
        </row>
        <row r="56">
          <cell r="A56">
            <v>203</v>
          </cell>
          <cell r="B56" t="str">
            <v>C.R. 561</v>
          </cell>
          <cell r="C56" t="str">
            <v>0.16 Mi S OF BRIDGE #114046</v>
          </cell>
          <cell r="D56" t="str">
            <v>B</v>
          </cell>
          <cell r="E56">
            <v>23</v>
          </cell>
          <cell r="F56">
            <v>22</v>
          </cell>
          <cell r="G56">
            <v>25</v>
          </cell>
          <cell r="H56">
            <v>2369</v>
          </cell>
          <cell r="I56">
            <v>2706</v>
          </cell>
          <cell r="J56">
            <v>2774</v>
          </cell>
          <cell r="K56">
            <v>2630</v>
          </cell>
          <cell r="L56">
            <v>3050</v>
          </cell>
          <cell r="M56">
            <v>3412</v>
          </cell>
          <cell r="N56">
            <v>3484</v>
          </cell>
          <cell r="O56">
            <v>3638</v>
          </cell>
          <cell r="P56">
            <v>3040</v>
          </cell>
          <cell r="Q56">
            <v>2718</v>
          </cell>
          <cell r="R56">
            <v>2761</v>
          </cell>
          <cell r="S56">
            <v>2839</v>
          </cell>
          <cell r="T56">
            <v>2746.0031999999997</v>
          </cell>
          <cell r="U56">
            <v>2482.8768</v>
          </cell>
          <cell r="V56">
            <v>2886.4223999999999</v>
          </cell>
          <cell r="W56">
            <v>3072.6432</v>
          </cell>
          <cell r="X56">
            <v>3271.68</v>
          </cell>
          <cell r="Y56">
            <v>3564.0959999999995</v>
          </cell>
          <cell r="Z56">
            <v>3578.6015999999995</v>
          </cell>
          <cell r="AA56">
            <v>3111.3987000000002</v>
          </cell>
          <cell r="AB56">
            <v>6182.64</v>
          </cell>
          <cell r="AC56">
            <v>4475.5119999999997</v>
          </cell>
          <cell r="AD56">
            <v>4616.8486000000003</v>
          </cell>
          <cell r="AE56">
            <v>6247</v>
          </cell>
          <cell r="AF56">
            <v>5439.1391999999996</v>
          </cell>
          <cell r="AG56">
            <v>5456.2559999999994</v>
          </cell>
          <cell r="AH56">
            <v>-2.4686679151606827E-2</v>
          </cell>
          <cell r="AI56"/>
          <cell r="AJ56">
            <v>515.17439999999999</v>
          </cell>
          <cell r="AK56">
            <v>0.70833333333333404</v>
          </cell>
          <cell r="AL56">
            <v>515.17439999999999</v>
          </cell>
          <cell r="AM56">
            <v>213.6576</v>
          </cell>
          <cell r="AN56">
            <v>301.51680000000005</v>
          </cell>
          <cell r="AO56" t="str">
            <v>NB</v>
          </cell>
        </row>
        <row r="57">
          <cell r="A57">
            <v>204</v>
          </cell>
          <cell r="B57" t="str">
            <v>C.R. 455</v>
          </cell>
          <cell r="C57" t="str">
            <v>0.10 Mi N OF MAGNOLIA CREEK LN</v>
          </cell>
          <cell r="D57" t="str">
            <v>B</v>
          </cell>
          <cell r="E57">
            <v>14</v>
          </cell>
          <cell r="F57">
            <v>22</v>
          </cell>
          <cell r="G57">
            <v>26</v>
          </cell>
          <cell r="H57">
            <v>4749</v>
          </cell>
          <cell r="I57">
            <v>3806</v>
          </cell>
          <cell r="J57">
            <v>5241</v>
          </cell>
          <cell r="K57">
            <v>5188</v>
          </cell>
          <cell r="L57">
            <v>5425</v>
          </cell>
          <cell r="M57">
            <v>6203</v>
          </cell>
          <cell r="N57">
            <v>6873</v>
          </cell>
          <cell r="O57">
            <v>5549</v>
          </cell>
          <cell r="P57">
            <v>5095</v>
          </cell>
          <cell r="Q57">
            <v>4755</v>
          </cell>
          <cell r="R57">
            <v>4897</v>
          </cell>
          <cell r="S57">
            <v>5132</v>
          </cell>
          <cell r="T57">
            <v>5063.366399999999</v>
          </cell>
          <cell r="U57">
            <v>5515.4687999999996</v>
          </cell>
          <cell r="V57">
            <v>6297.8495999999996</v>
          </cell>
          <cell r="W57">
            <v>6174.7487999999994</v>
          </cell>
          <cell r="X57">
            <v>6878.8223999999991</v>
          </cell>
          <cell r="Y57">
            <v>7441.0079999999989</v>
          </cell>
          <cell r="Z57">
            <v>7759.7183999999997</v>
          </cell>
          <cell r="AA57">
            <v>7351.3152</v>
          </cell>
          <cell r="AB57">
            <v>6182.64</v>
          </cell>
          <cell r="AC57">
            <v>7486.9784999999993</v>
          </cell>
          <cell r="AD57">
            <v>6847.1039000000001</v>
          </cell>
          <cell r="AE57">
            <v>7230</v>
          </cell>
          <cell r="AF57">
            <v>7974.7579999999998</v>
          </cell>
          <cell r="AG57">
            <v>8523.3407999999999</v>
          </cell>
          <cell r="AH57">
            <v>6.6319076647201713E-2</v>
          </cell>
          <cell r="AI57"/>
          <cell r="AJ57">
            <v>926.51520000000005</v>
          </cell>
          <cell r="AK57">
            <v>0.29166666666666702</v>
          </cell>
          <cell r="AL57">
            <v>772.76160000000004</v>
          </cell>
          <cell r="AM57">
            <v>447.28320000000002</v>
          </cell>
          <cell r="AN57">
            <v>325.47839999999997</v>
          </cell>
          <cell r="AO57" t="str">
            <v>WB</v>
          </cell>
        </row>
        <row r="58">
          <cell r="A58">
            <v>205</v>
          </cell>
          <cell r="B58" t="str">
            <v>CITRUS TOWER BV</v>
          </cell>
          <cell r="C58" t="str">
            <v>0.113 Mi E OF U.S. 27</v>
          </cell>
          <cell r="D58" t="str">
            <v>B</v>
          </cell>
          <cell r="E58">
            <v>19</v>
          </cell>
          <cell r="F58">
            <v>22</v>
          </cell>
          <cell r="G58">
            <v>26</v>
          </cell>
          <cell r="H58" t="str">
            <v>*****</v>
          </cell>
          <cell r="I58" t="str">
            <v>*****</v>
          </cell>
          <cell r="J58">
            <v>8174</v>
          </cell>
          <cell r="K58">
            <v>8831</v>
          </cell>
          <cell r="L58">
            <v>9445</v>
          </cell>
          <cell r="M58">
            <v>11017</v>
          </cell>
          <cell r="N58">
            <v>11549</v>
          </cell>
          <cell r="O58">
            <v>12716</v>
          </cell>
          <cell r="P58">
            <v>10679</v>
          </cell>
          <cell r="Q58">
            <v>9670</v>
          </cell>
          <cell r="R58">
            <v>10545</v>
          </cell>
          <cell r="S58">
            <v>10644</v>
          </cell>
          <cell r="T58">
            <v>10237.171199999999</v>
          </cell>
          <cell r="U58">
            <v>10843.055999999999</v>
          </cell>
          <cell r="V58">
            <v>11751.955199999999</v>
          </cell>
          <cell r="W58">
            <v>12302.927999999998</v>
          </cell>
          <cell r="X58">
            <v>12176.774399999998</v>
          </cell>
          <cell r="Y58">
            <v>12066.508799999998</v>
          </cell>
          <cell r="Z58">
            <v>12548.3904</v>
          </cell>
          <cell r="AA58">
            <v>12888.460800000001</v>
          </cell>
          <cell r="AB58">
            <v>6182.64</v>
          </cell>
          <cell r="AC58">
            <v>11619.545</v>
          </cell>
          <cell r="AD58">
            <v>11189.1052</v>
          </cell>
          <cell r="AE58">
            <v>11747</v>
          </cell>
          <cell r="AF58">
            <v>10785.311999999998</v>
          </cell>
          <cell r="AG58">
            <v>11929.881599999999</v>
          </cell>
          <cell r="AH58">
            <v>0.14049250307809036</v>
          </cell>
          <cell r="AI58"/>
          <cell r="AJ58">
            <v>1050.3168000000001</v>
          </cell>
          <cell r="AK58">
            <v>0.61458333333333404</v>
          </cell>
          <cell r="AL58">
            <v>1033.3440000000001</v>
          </cell>
          <cell r="AM58">
            <v>607.02719999999999</v>
          </cell>
          <cell r="AN58">
            <v>426.31679999999994</v>
          </cell>
          <cell r="AO58" t="str">
            <v>WB</v>
          </cell>
        </row>
        <row r="59">
          <cell r="A59">
            <v>206</v>
          </cell>
          <cell r="B59" t="str">
            <v>CR 565A</v>
          </cell>
          <cell r="C59" t="str">
            <v>NORTH OF SR 50</v>
          </cell>
          <cell r="D59" t="str">
            <v>B</v>
          </cell>
          <cell r="E59">
            <v>24</v>
          </cell>
          <cell r="F59">
            <v>22</v>
          </cell>
          <cell r="G59">
            <v>24</v>
          </cell>
          <cell r="H59" t="str">
            <v>*****</v>
          </cell>
          <cell r="I59" t="str">
            <v>*****</v>
          </cell>
          <cell r="J59" t="str">
            <v>*****</v>
          </cell>
          <cell r="K59" t="str">
            <v>*****</v>
          </cell>
          <cell r="L59" t="str">
            <v>*****</v>
          </cell>
          <cell r="M59" t="str">
            <v>*****</v>
          </cell>
          <cell r="N59" t="str">
            <v>*****</v>
          </cell>
          <cell r="O59" t="str">
            <v>*****</v>
          </cell>
          <cell r="P59" t="str">
            <v>*****</v>
          </cell>
          <cell r="Q59" t="str">
            <v>*****</v>
          </cell>
          <cell r="R59" t="str">
            <v>*****</v>
          </cell>
          <cell r="S59" t="str">
            <v>*****</v>
          </cell>
          <cell r="T59" t="str">
            <v>*****</v>
          </cell>
          <cell r="U59" t="str">
            <v>*****</v>
          </cell>
          <cell r="V59" t="str">
            <v>*****</v>
          </cell>
          <cell r="W59">
            <v>468.54719999999998</v>
          </cell>
          <cell r="X59">
            <v>362.88960000000003</v>
          </cell>
          <cell r="Y59">
            <v>581.94179999999994</v>
          </cell>
          <cell r="Z59">
            <v>4343.04</v>
          </cell>
          <cell r="AA59">
            <v>10661.8176</v>
          </cell>
          <cell r="AB59">
            <v>6182.64</v>
          </cell>
          <cell r="AC59">
            <v>11258.772999999999</v>
          </cell>
          <cell r="AD59">
            <v>8691.9469000000008</v>
          </cell>
          <cell r="AE59">
            <v>2301</v>
          </cell>
          <cell r="AF59">
            <v>9427.9679999999989</v>
          </cell>
          <cell r="AG59">
            <v>7357.4111999999996</v>
          </cell>
          <cell r="AH59">
            <v>3.5404895297662664E-2</v>
          </cell>
          <cell r="AI59"/>
          <cell r="AJ59">
            <v>531.71519999999998</v>
          </cell>
          <cell r="AK59">
            <v>0.29166666666666702</v>
          </cell>
          <cell r="AL59">
            <v>523.33439999999996</v>
          </cell>
          <cell r="AM59">
            <v>278.42879999999997</v>
          </cell>
          <cell r="AN59">
            <v>244.90559999999999</v>
          </cell>
          <cell r="AO59" t="str">
            <v>EB</v>
          </cell>
        </row>
        <row r="60">
          <cell r="A60">
            <v>207</v>
          </cell>
          <cell r="B60" t="str">
            <v>N HANCOCK RD</v>
          </cell>
          <cell r="C60" t="str">
            <v>0.14 Mi S OF C.R. 50</v>
          </cell>
          <cell r="D60" t="str">
            <v>B</v>
          </cell>
          <cell r="E60">
            <v>16</v>
          </cell>
          <cell r="F60">
            <v>22</v>
          </cell>
          <cell r="G60">
            <v>26</v>
          </cell>
          <cell r="H60" t="str">
            <v>*****</v>
          </cell>
          <cell r="I60" t="str">
            <v>*****</v>
          </cell>
          <cell r="J60" t="str">
            <v>*****</v>
          </cell>
          <cell r="K60" t="str">
            <v>*****</v>
          </cell>
          <cell r="L60" t="str">
            <v>*****</v>
          </cell>
          <cell r="M60" t="str">
            <v>*****</v>
          </cell>
          <cell r="N60">
            <v>9485</v>
          </cell>
          <cell r="O60">
            <v>10066</v>
          </cell>
          <cell r="P60">
            <v>8258</v>
          </cell>
          <cell r="Q60">
            <v>7362</v>
          </cell>
          <cell r="R60">
            <v>11007</v>
          </cell>
          <cell r="S60">
            <v>10587</v>
          </cell>
          <cell r="T60">
            <v>10745.011199999999</v>
          </cell>
          <cell r="U60">
            <v>11403.6288</v>
          </cell>
          <cell r="V60">
            <v>14302.137599999998</v>
          </cell>
          <cell r="W60">
            <v>14774.9184</v>
          </cell>
          <cell r="X60">
            <v>11023.343999999999</v>
          </cell>
          <cell r="Y60">
            <v>13331.615999999998</v>
          </cell>
          <cell r="Z60">
            <v>17186.083200000001</v>
          </cell>
          <cell r="AA60">
            <v>15633.8208</v>
          </cell>
          <cell r="AB60">
            <v>6182.64</v>
          </cell>
          <cell r="AC60">
            <v>14898.156499999999</v>
          </cell>
          <cell r="AD60">
            <v>15767.670100000001</v>
          </cell>
          <cell r="AE60">
            <v>20551</v>
          </cell>
          <cell r="AF60">
            <v>19948.895999999997</v>
          </cell>
          <cell r="AG60">
            <v>20416.559999999998</v>
          </cell>
          <cell r="AH60">
            <v>0.26987718911072855</v>
          </cell>
          <cell r="AI60"/>
          <cell r="AJ60">
            <v>1740.4128000000001</v>
          </cell>
          <cell r="AK60">
            <v>0.71875</v>
          </cell>
          <cell r="AL60">
            <v>1740.4128000000001</v>
          </cell>
          <cell r="AM60">
            <v>779.4144</v>
          </cell>
          <cell r="AN60">
            <v>960.99839999999983</v>
          </cell>
          <cell r="AO60" t="str">
            <v>SB</v>
          </cell>
        </row>
        <row r="61">
          <cell r="A61">
            <v>208</v>
          </cell>
          <cell r="B61" t="str">
            <v>C.R. 565 (VILLA CITY RD)</v>
          </cell>
          <cell r="C61" t="str">
            <v>0.134 Mi N OF S.R. 50</v>
          </cell>
          <cell r="D61" t="str">
            <v>B</v>
          </cell>
          <cell r="E61">
            <v>13</v>
          </cell>
          <cell r="F61">
            <v>22</v>
          </cell>
          <cell r="G61">
            <v>24</v>
          </cell>
          <cell r="H61" t="str">
            <v>*****</v>
          </cell>
          <cell r="I61" t="str">
            <v>*****</v>
          </cell>
          <cell r="J61" t="str">
            <v>*****</v>
          </cell>
          <cell r="K61" t="str">
            <v>*****</v>
          </cell>
          <cell r="L61" t="str">
            <v>*****</v>
          </cell>
          <cell r="M61" t="str">
            <v>*****</v>
          </cell>
          <cell r="N61">
            <v>1916</v>
          </cell>
          <cell r="O61">
            <v>2090</v>
          </cell>
          <cell r="P61">
            <v>1805</v>
          </cell>
          <cell r="Q61">
            <v>1868</v>
          </cell>
          <cell r="R61">
            <v>1831</v>
          </cell>
          <cell r="S61">
            <v>1956</v>
          </cell>
          <cell r="T61">
            <v>2130.7103999999999</v>
          </cell>
          <cell r="U61">
            <v>2364.1343999999999</v>
          </cell>
          <cell r="V61">
            <v>2838.2111999999997</v>
          </cell>
          <cell r="W61">
            <v>3743.6255999999998</v>
          </cell>
          <cell r="X61">
            <v>3180.48</v>
          </cell>
          <cell r="Y61">
            <v>3358.8959999999997</v>
          </cell>
          <cell r="Z61">
            <v>4422.2111999999997</v>
          </cell>
          <cell r="AA61">
            <v>4686.3072000000002</v>
          </cell>
          <cell r="AB61">
            <v>6182.64</v>
          </cell>
          <cell r="AC61">
            <v>5303.1565000000001</v>
          </cell>
          <cell r="AD61">
            <v>4787.7647999999999</v>
          </cell>
          <cell r="AE61">
            <v>6236.2755000000006</v>
          </cell>
          <cell r="AF61">
            <v>6194.7885999999999</v>
          </cell>
          <cell r="AG61">
            <v>7245.667199999999</v>
          </cell>
          <cell r="AH61">
            <v>3.2240476297168197E-2</v>
          </cell>
          <cell r="AI61"/>
          <cell r="AJ61">
            <v>545.68319999999994</v>
          </cell>
          <cell r="AK61">
            <v>0.65625</v>
          </cell>
          <cell r="AL61">
            <v>545.68319999999994</v>
          </cell>
          <cell r="AM61">
            <v>286.80959999999999</v>
          </cell>
          <cell r="AN61">
            <v>258.87360000000001</v>
          </cell>
          <cell r="AO61" t="str">
            <v>SB</v>
          </cell>
        </row>
        <row r="62">
          <cell r="A62">
            <v>209</v>
          </cell>
          <cell r="B62" t="str">
            <v>CR 50</v>
          </cell>
          <cell r="C62" t="str">
            <v>EAST OF HANCOCK RD</v>
          </cell>
          <cell r="D62" t="str">
            <v>B</v>
          </cell>
          <cell r="E62">
            <v>16</v>
          </cell>
          <cell r="F62">
            <v>22</v>
          </cell>
          <cell r="G62">
            <v>26</v>
          </cell>
          <cell r="H62" t="str">
            <v>*****</v>
          </cell>
          <cell r="I62" t="str">
            <v>*****</v>
          </cell>
          <cell r="J62" t="str">
            <v>*****</v>
          </cell>
          <cell r="K62" t="str">
            <v>*****</v>
          </cell>
          <cell r="L62" t="str">
            <v>*****</v>
          </cell>
          <cell r="M62" t="str">
            <v>*****</v>
          </cell>
          <cell r="N62" t="str">
            <v>*****</v>
          </cell>
          <cell r="O62" t="str">
            <v>*****</v>
          </cell>
          <cell r="P62" t="str">
            <v>*****</v>
          </cell>
          <cell r="Q62" t="str">
            <v>*****</v>
          </cell>
          <cell r="R62" t="str">
            <v>*****</v>
          </cell>
          <cell r="S62" t="str">
            <v>*****</v>
          </cell>
          <cell r="T62" t="str">
            <v>*****</v>
          </cell>
          <cell r="U62" t="str">
            <v>*****</v>
          </cell>
          <cell r="V62">
            <v>9591.4559999999983</v>
          </cell>
          <cell r="W62">
            <v>6846.6815999999999</v>
          </cell>
          <cell r="X62">
            <v>9026.1503999999986</v>
          </cell>
          <cell r="Y62">
            <v>11237.663999999999</v>
          </cell>
          <cell r="Z62">
            <v>10447.987199999998</v>
          </cell>
          <cell r="AA62">
            <v>10743.9552</v>
          </cell>
          <cell r="AB62">
            <v>6182.64</v>
          </cell>
          <cell r="AC62">
            <v>11915.070999999998</v>
          </cell>
          <cell r="AD62">
            <v>10877.5121</v>
          </cell>
          <cell r="AE62">
            <v>12397</v>
          </cell>
          <cell r="AF62">
            <v>13346.467199999999</v>
          </cell>
          <cell r="AG62">
            <v>12679.68</v>
          </cell>
          <cell r="AH62">
            <v>0.15448120450443925</v>
          </cell>
          <cell r="AI62"/>
          <cell r="AJ62">
            <v>1282.944</v>
          </cell>
          <cell r="AK62">
            <v>0.69791666666666696</v>
          </cell>
          <cell r="AL62">
            <v>1282.944</v>
          </cell>
          <cell r="AM62">
            <v>509.18399999999997</v>
          </cell>
          <cell r="AN62">
            <v>773.76</v>
          </cell>
          <cell r="AO62" t="str">
            <v>WB</v>
          </cell>
        </row>
        <row r="63">
          <cell r="A63">
            <v>210</v>
          </cell>
          <cell r="B63" t="str">
            <v>C.R. 50</v>
          </cell>
          <cell r="C63" t="str">
            <v>0.05 Mi W OF PARK TRAIL DR</v>
          </cell>
          <cell r="D63" t="str">
            <v>B</v>
          </cell>
          <cell r="E63">
            <v>17</v>
          </cell>
          <cell r="F63">
            <v>22</v>
          </cell>
          <cell r="G63">
            <v>26</v>
          </cell>
          <cell r="H63">
            <v>4028</v>
          </cell>
          <cell r="I63">
            <v>4516</v>
          </cell>
          <cell r="J63">
            <v>5980</v>
          </cell>
          <cell r="K63">
            <v>6120</v>
          </cell>
          <cell r="L63">
            <v>9135</v>
          </cell>
          <cell r="M63">
            <v>10187</v>
          </cell>
          <cell r="N63">
            <v>10373</v>
          </cell>
          <cell r="O63">
            <v>10581</v>
          </cell>
          <cell r="P63">
            <v>9059</v>
          </cell>
          <cell r="Q63">
            <v>8292</v>
          </cell>
          <cell r="R63">
            <v>8875</v>
          </cell>
          <cell r="S63">
            <v>9168</v>
          </cell>
          <cell r="T63">
            <v>9118.1567999999988</v>
          </cell>
          <cell r="U63">
            <v>9477.9071999999978</v>
          </cell>
          <cell r="V63">
            <v>10128.537599999998</v>
          </cell>
          <cell r="W63">
            <v>9478.3392000000003</v>
          </cell>
          <cell r="X63">
            <v>7237.6319999999996</v>
          </cell>
          <cell r="Y63">
            <v>8978.64</v>
          </cell>
          <cell r="Z63">
            <v>8482.3007999999991</v>
          </cell>
          <cell r="AA63">
            <v>7953.0624000000007</v>
          </cell>
          <cell r="AB63">
            <v>6182.64</v>
          </cell>
          <cell r="AC63">
            <v>6761.5964999999997</v>
          </cell>
          <cell r="AD63">
            <v>6687.3351999999995</v>
          </cell>
          <cell r="AE63">
            <v>8028</v>
          </cell>
          <cell r="AF63">
            <v>7686.8351999999995</v>
          </cell>
          <cell r="AG63">
            <v>7536.9216000000006</v>
          </cell>
          <cell r="AH63">
            <v>4.0408777914802796E-2</v>
          </cell>
          <cell r="AI63"/>
          <cell r="AJ63">
            <v>759.78239999999994</v>
          </cell>
          <cell r="AK63">
            <v>0.3125</v>
          </cell>
          <cell r="AL63">
            <v>708.86399999999992</v>
          </cell>
          <cell r="AM63">
            <v>308.50560000000002</v>
          </cell>
          <cell r="AN63">
            <v>400.35840000000002</v>
          </cell>
          <cell r="AO63" t="str">
            <v>EB</v>
          </cell>
        </row>
        <row r="64">
          <cell r="A64">
            <v>211</v>
          </cell>
          <cell r="B64" t="str">
            <v>TURKEY FARM RD</v>
          </cell>
          <cell r="C64" t="str">
            <v>0.040 Mi N OF C.R. 50</v>
          </cell>
          <cell r="D64" t="str">
            <v>B</v>
          </cell>
          <cell r="E64">
            <v>17</v>
          </cell>
          <cell r="F64">
            <v>22</v>
          </cell>
          <cell r="G64">
            <v>26</v>
          </cell>
          <cell r="H64" t="str">
            <v>*****</v>
          </cell>
          <cell r="I64" t="str">
            <v>*****</v>
          </cell>
          <cell r="J64" t="str">
            <v>*****</v>
          </cell>
          <cell r="K64" t="str">
            <v>*****</v>
          </cell>
          <cell r="L64" t="str">
            <v>*****</v>
          </cell>
          <cell r="M64" t="str">
            <v>*****</v>
          </cell>
          <cell r="N64">
            <v>977</v>
          </cell>
          <cell r="O64">
            <v>1059</v>
          </cell>
          <cell r="P64">
            <v>1676</v>
          </cell>
          <cell r="Q64">
            <v>1941</v>
          </cell>
          <cell r="R64">
            <v>2803</v>
          </cell>
          <cell r="S64">
            <v>3139</v>
          </cell>
          <cell r="T64">
            <v>4505.6831999999995</v>
          </cell>
          <cell r="U64">
            <v>5171.6544000000004</v>
          </cell>
          <cell r="V64">
            <v>6116.4672</v>
          </cell>
          <cell r="W64">
            <v>5257.6127999999999</v>
          </cell>
          <cell r="X64">
            <v>344.33280000000002</v>
          </cell>
          <cell r="Y64">
            <v>214.32</v>
          </cell>
          <cell r="Z64">
            <v>398.89919999999995</v>
          </cell>
          <cell r="AA64">
            <v>208.9152</v>
          </cell>
          <cell r="AB64">
            <v>6182.64</v>
          </cell>
          <cell r="AC64">
            <v>209</v>
          </cell>
          <cell r="AD64">
            <v>209</v>
          </cell>
          <cell r="AE64">
            <v>209</v>
          </cell>
          <cell r="AF64">
            <v>209</v>
          </cell>
          <cell r="AG64">
            <v>209</v>
          </cell>
          <cell r="AH64">
            <v>-0.49208099259010174</v>
          </cell>
          <cell r="AI64"/>
          <cell r="AJ64" t="str">
            <v>N/A</v>
          </cell>
          <cell r="AK64">
            <v>0.53125</v>
          </cell>
          <cell r="AL64" t="str">
            <v>N/A</v>
          </cell>
          <cell r="AM64" t="str">
            <v>N/A</v>
          </cell>
          <cell r="AN64" t="str">
            <v>N/A</v>
          </cell>
          <cell r="AO64" t="str">
            <v>NB</v>
          </cell>
        </row>
        <row r="65">
          <cell r="A65">
            <v>212</v>
          </cell>
          <cell r="B65" t="str">
            <v>BLACKSTILL LAKE RD</v>
          </cell>
          <cell r="C65" t="str">
            <v>0.16 Mi N OF C.R. 50</v>
          </cell>
          <cell r="D65" t="str">
            <v>B</v>
          </cell>
          <cell r="E65">
            <v>16</v>
          </cell>
          <cell r="F65">
            <v>22</v>
          </cell>
          <cell r="G65">
            <v>26</v>
          </cell>
          <cell r="H65" t="str">
            <v>*****</v>
          </cell>
          <cell r="I65" t="str">
            <v>*****</v>
          </cell>
          <cell r="J65" t="str">
            <v>*****</v>
          </cell>
          <cell r="K65" t="str">
            <v>*****</v>
          </cell>
          <cell r="L65" t="str">
            <v>*****</v>
          </cell>
          <cell r="M65">
            <v>2617</v>
          </cell>
          <cell r="N65">
            <v>2828</v>
          </cell>
          <cell r="O65">
            <v>3184</v>
          </cell>
          <cell r="P65">
            <v>2659</v>
          </cell>
          <cell r="Q65">
            <v>2549</v>
          </cell>
          <cell r="R65">
            <v>3018</v>
          </cell>
          <cell r="S65">
            <v>3000</v>
          </cell>
          <cell r="T65">
            <v>2887.1808000000001</v>
          </cell>
          <cell r="U65">
            <v>3163.1904</v>
          </cell>
          <cell r="V65">
            <v>3105.5808000000002</v>
          </cell>
          <cell r="W65">
            <v>3361.5648000000001</v>
          </cell>
          <cell r="X65">
            <v>3135.2831999999999</v>
          </cell>
          <cell r="Y65">
            <v>3451.0079999999998</v>
          </cell>
          <cell r="Z65">
            <v>4710.5279999999993</v>
          </cell>
          <cell r="AA65">
            <v>5030.9279999999999</v>
          </cell>
          <cell r="AB65">
            <v>6182.64</v>
          </cell>
          <cell r="AC65">
            <v>7032.1754999999994</v>
          </cell>
          <cell r="AD65">
            <v>5785.2157999999999</v>
          </cell>
          <cell r="AE65">
            <v>4820</v>
          </cell>
          <cell r="AF65">
            <v>4296.7583999999997</v>
          </cell>
          <cell r="AG65">
            <v>5221.6320000000005</v>
          </cell>
          <cell r="AH65">
            <v>-3.3222664860706463E-2</v>
          </cell>
          <cell r="AI65"/>
          <cell r="AJ65">
            <v>547.1232</v>
          </cell>
          <cell r="AK65">
            <v>0.29166666666666702</v>
          </cell>
          <cell r="AL65">
            <v>491.21280000000002</v>
          </cell>
          <cell r="AM65">
            <v>247.60319999999999</v>
          </cell>
          <cell r="AN65">
            <v>243.6096</v>
          </cell>
          <cell r="AO65" t="str">
            <v>SB</v>
          </cell>
        </row>
        <row r="66">
          <cell r="A66">
            <v>213</v>
          </cell>
          <cell r="B66" t="str">
            <v>C.R. 561</v>
          </cell>
          <cell r="C66" t="str">
            <v>0.10 Mi N OF C.R. 565A</v>
          </cell>
          <cell r="D66" t="str">
            <v>B</v>
          </cell>
          <cell r="E66">
            <v>14</v>
          </cell>
          <cell r="F66">
            <v>22</v>
          </cell>
          <cell r="G66">
            <v>25</v>
          </cell>
          <cell r="H66" t="str">
            <v>*****</v>
          </cell>
          <cell r="I66" t="str">
            <v>*****</v>
          </cell>
          <cell r="J66" t="str">
            <v>*****</v>
          </cell>
          <cell r="K66" t="str">
            <v>*****</v>
          </cell>
          <cell r="L66" t="str">
            <v>*****</v>
          </cell>
          <cell r="M66" t="str">
            <v>*****</v>
          </cell>
          <cell r="N66">
            <v>5076</v>
          </cell>
          <cell r="O66">
            <v>5104</v>
          </cell>
          <cell r="P66">
            <v>4271</v>
          </cell>
          <cell r="Q66">
            <v>3878</v>
          </cell>
          <cell r="R66">
            <v>4331</v>
          </cell>
          <cell r="S66">
            <v>4342</v>
          </cell>
          <cell r="T66">
            <v>3957.6192000000005</v>
          </cell>
          <cell r="U66">
            <v>3914.0351999999998</v>
          </cell>
          <cell r="V66">
            <v>4172.9472000000005</v>
          </cell>
          <cell r="W66">
            <v>5073.2351999999992</v>
          </cell>
          <cell r="X66">
            <v>4391.4239999999991</v>
          </cell>
          <cell r="Y66">
            <v>5294.16</v>
          </cell>
          <cell r="Z66">
            <v>5862.8927999999996</v>
          </cell>
          <cell r="AA66">
            <v>6627.2255999999998</v>
          </cell>
          <cell r="AB66">
            <v>6182.64</v>
          </cell>
          <cell r="AC66">
            <v>7488.8975</v>
          </cell>
          <cell r="AD66">
            <v>5785.2157999999999</v>
          </cell>
          <cell r="AE66">
            <v>8500</v>
          </cell>
          <cell r="AF66">
            <v>7343.424</v>
          </cell>
          <cell r="AG66">
            <v>7761.5616</v>
          </cell>
          <cell r="AH66">
            <v>4.6538066465323435E-2</v>
          </cell>
          <cell r="AI66"/>
          <cell r="AJ66">
            <v>737.81759999999997</v>
          </cell>
          <cell r="AK66">
            <v>0.3125</v>
          </cell>
          <cell r="AL66">
            <v>684.90240000000006</v>
          </cell>
          <cell r="AM66">
            <v>383.38560000000001</v>
          </cell>
          <cell r="AN66">
            <v>301.51680000000005</v>
          </cell>
          <cell r="AO66" t="str">
            <v>SB</v>
          </cell>
        </row>
        <row r="67">
          <cell r="A67">
            <v>214</v>
          </cell>
          <cell r="B67" t="str">
            <v>MAIN ST</v>
          </cell>
          <cell r="C67" t="str">
            <v>0.1 Mi N OF WASHINGTON ST</v>
          </cell>
          <cell r="D67" t="str">
            <v>B</v>
          </cell>
          <cell r="E67">
            <v>18</v>
          </cell>
          <cell r="F67">
            <v>22</v>
          </cell>
          <cell r="G67">
            <v>26</v>
          </cell>
          <cell r="H67" t="str">
            <v>*****</v>
          </cell>
          <cell r="I67" t="str">
            <v>*****</v>
          </cell>
          <cell r="J67" t="str">
            <v>*****</v>
          </cell>
          <cell r="K67" t="str">
            <v>*****</v>
          </cell>
          <cell r="L67" t="str">
            <v>*****</v>
          </cell>
          <cell r="M67" t="str">
            <v>*****</v>
          </cell>
          <cell r="N67" t="str">
            <v>*****</v>
          </cell>
          <cell r="O67">
            <v>1341</v>
          </cell>
          <cell r="P67">
            <v>1587</v>
          </cell>
          <cell r="Q67">
            <v>1746</v>
          </cell>
          <cell r="R67">
            <v>1773</v>
          </cell>
          <cell r="S67">
            <v>1907</v>
          </cell>
          <cell r="T67">
            <v>1830.9695999999999</v>
          </cell>
          <cell r="U67">
            <v>1980.7679999999998</v>
          </cell>
          <cell r="V67">
            <v>1845.4079999999997</v>
          </cell>
          <cell r="W67">
            <v>2092.7808</v>
          </cell>
          <cell r="X67">
            <v>1848.7295999999999</v>
          </cell>
          <cell r="Y67">
            <v>2073.8879999999999</v>
          </cell>
          <cell r="Z67">
            <v>2000.2175999999999</v>
          </cell>
          <cell r="AA67">
            <v>1812.384</v>
          </cell>
          <cell r="AB67">
            <v>6182.64</v>
          </cell>
          <cell r="AC67">
            <v>2282.6504999999997</v>
          </cell>
          <cell r="AD67">
            <v>1957.8286000000001</v>
          </cell>
          <cell r="AE67">
            <v>2830</v>
          </cell>
          <cell r="AF67" t="str">
            <v>N/A</v>
          </cell>
          <cell r="AG67" t="str">
            <v>N/A</v>
          </cell>
          <cell r="AH67" t="str">
            <v>N/A</v>
          </cell>
          <cell r="AI67"/>
          <cell r="AJ67" t="str">
            <v>N/A</v>
          </cell>
          <cell r="AK67">
            <v>1</v>
          </cell>
          <cell r="AL67" t="str">
            <v>N/A</v>
          </cell>
          <cell r="AM67" t="str">
            <v>N/A</v>
          </cell>
          <cell r="AN67" t="str">
            <v>N/A</v>
          </cell>
          <cell r="AO67" t="str">
            <v>SB</v>
          </cell>
        </row>
        <row r="68">
          <cell r="A68">
            <v>215</v>
          </cell>
          <cell r="B68" t="str">
            <v>MASCOTTE EMPIRE RD (S. SUNSET AVENUE)</v>
          </cell>
          <cell r="C68" t="str">
            <v>.32 Mi S OF S.R. 50</v>
          </cell>
          <cell r="D68" t="str">
            <v>B</v>
          </cell>
          <cell r="E68">
            <v>14</v>
          </cell>
          <cell r="F68">
            <v>22</v>
          </cell>
          <cell r="G68">
            <v>24</v>
          </cell>
          <cell r="H68" t="str">
            <v>*****</v>
          </cell>
          <cell r="I68" t="str">
            <v>*****</v>
          </cell>
          <cell r="J68" t="str">
            <v>*****</v>
          </cell>
          <cell r="K68" t="str">
            <v>*****</v>
          </cell>
          <cell r="L68" t="str">
            <v>*****</v>
          </cell>
          <cell r="M68" t="str">
            <v>*****</v>
          </cell>
          <cell r="N68" t="str">
            <v>*****</v>
          </cell>
          <cell r="O68">
            <v>513</v>
          </cell>
          <cell r="P68">
            <v>642</v>
          </cell>
          <cell r="Q68">
            <v>586</v>
          </cell>
          <cell r="R68">
            <v>571</v>
          </cell>
          <cell r="S68">
            <v>675</v>
          </cell>
          <cell r="T68">
            <v>561.71519999999998</v>
          </cell>
          <cell r="U68">
            <v>912.34559999999999</v>
          </cell>
          <cell r="V68">
            <v>792.80640000000005</v>
          </cell>
          <cell r="W68">
            <v>795.48479999999995</v>
          </cell>
          <cell r="X68">
            <v>725.76</v>
          </cell>
          <cell r="Y68">
            <v>842.68799999999987</v>
          </cell>
          <cell r="Z68">
            <v>711.09119999999996</v>
          </cell>
          <cell r="AA68">
            <v>799.86199999999985</v>
          </cell>
          <cell r="AB68">
            <v>6182.64</v>
          </cell>
          <cell r="AC68">
            <v>800</v>
          </cell>
          <cell r="AD68">
            <v>800</v>
          </cell>
          <cell r="AE68">
            <v>800</v>
          </cell>
          <cell r="AF68">
            <v>800</v>
          </cell>
          <cell r="AG68">
            <v>800</v>
          </cell>
          <cell r="AH68">
            <v>-0.33567100858171817</v>
          </cell>
          <cell r="AI68"/>
          <cell r="AJ68" t="str">
            <v>N/A</v>
          </cell>
          <cell r="AK68">
            <v>1</v>
          </cell>
          <cell r="AL68" t="str">
            <v>N/A</v>
          </cell>
          <cell r="AM68" t="str">
            <v>N/A</v>
          </cell>
          <cell r="AN68" t="str">
            <v>N/A</v>
          </cell>
          <cell r="AO68" t="str">
            <v>SB</v>
          </cell>
        </row>
        <row r="69">
          <cell r="A69">
            <v>216</v>
          </cell>
          <cell r="B69" t="str">
            <v>TUSCANOOGA RD</v>
          </cell>
          <cell r="C69" t="str">
            <v>.25 Mi N OF S.R. 50</v>
          </cell>
          <cell r="D69" t="str">
            <v>B</v>
          </cell>
          <cell r="E69">
            <v>10</v>
          </cell>
          <cell r="F69">
            <v>22</v>
          </cell>
          <cell r="G69">
            <v>24</v>
          </cell>
          <cell r="H69" t="str">
            <v>*****</v>
          </cell>
          <cell r="I69" t="str">
            <v>*****</v>
          </cell>
          <cell r="J69" t="str">
            <v>*****</v>
          </cell>
          <cell r="K69" t="str">
            <v>*****</v>
          </cell>
          <cell r="L69" t="str">
            <v>*****</v>
          </cell>
          <cell r="M69" t="str">
            <v>*****</v>
          </cell>
          <cell r="N69" t="str">
            <v>*****</v>
          </cell>
          <cell r="O69">
            <v>2375</v>
          </cell>
          <cell r="P69">
            <v>2376</v>
          </cell>
          <cell r="Q69">
            <v>1807</v>
          </cell>
          <cell r="R69">
            <v>2273</v>
          </cell>
          <cell r="S69">
            <v>2191</v>
          </cell>
          <cell r="T69">
            <v>2208.1727999999998</v>
          </cell>
          <cell r="U69">
            <v>2182.0032000000001</v>
          </cell>
          <cell r="V69">
            <v>2203.4303999999997</v>
          </cell>
          <cell r="W69">
            <v>2507.1552000000001</v>
          </cell>
          <cell r="X69">
            <v>2497.92</v>
          </cell>
          <cell r="Y69">
            <v>2672.64</v>
          </cell>
          <cell r="Z69">
            <v>2478.7199999999998</v>
          </cell>
          <cell r="AA69">
            <v>2662.2134999999998</v>
          </cell>
          <cell r="AB69">
            <v>6182.64</v>
          </cell>
          <cell r="AC69">
            <v>2785.4285</v>
          </cell>
          <cell r="AD69">
            <v>2268.5390000000002</v>
          </cell>
          <cell r="AE69">
            <v>2241.1752999999999</v>
          </cell>
          <cell r="AF69">
            <v>2312.674</v>
          </cell>
          <cell r="AG69">
            <v>2087.3568</v>
          </cell>
          <cell r="AH69">
            <v>-0.19520634018098004</v>
          </cell>
          <cell r="AI69"/>
          <cell r="AJ69">
            <v>190.83840000000001</v>
          </cell>
          <cell r="AK69">
            <v>0.72916666666666696</v>
          </cell>
          <cell r="AL69">
            <v>190.83839999999998</v>
          </cell>
          <cell r="AM69">
            <v>69.216000000000008</v>
          </cell>
          <cell r="AN69">
            <v>121.6224</v>
          </cell>
          <cell r="AO69" t="str">
            <v>NB</v>
          </cell>
        </row>
        <row r="70">
          <cell r="A70">
            <v>217</v>
          </cell>
          <cell r="B70" t="str">
            <v>C.R. 50/SUNSET AV</v>
          </cell>
          <cell r="C70" t="str">
            <v>0.03 Mi N OF S.R. 50</v>
          </cell>
          <cell r="D70" t="str">
            <v>B</v>
          </cell>
          <cell r="E70">
            <v>14</v>
          </cell>
          <cell r="F70">
            <v>22</v>
          </cell>
          <cell r="G70">
            <v>24</v>
          </cell>
          <cell r="H70" t="str">
            <v>*****</v>
          </cell>
          <cell r="I70" t="str">
            <v>*****</v>
          </cell>
          <cell r="J70" t="str">
            <v>*****</v>
          </cell>
          <cell r="K70" t="str">
            <v>*****</v>
          </cell>
          <cell r="L70" t="str">
            <v>*****</v>
          </cell>
          <cell r="M70" t="str">
            <v>*****</v>
          </cell>
          <cell r="N70" t="str">
            <v>*****</v>
          </cell>
          <cell r="O70">
            <v>1013</v>
          </cell>
          <cell r="P70">
            <v>1440</v>
          </cell>
          <cell r="Q70">
            <v>931</v>
          </cell>
          <cell r="R70">
            <v>1229</v>
          </cell>
          <cell r="S70">
            <v>989</v>
          </cell>
          <cell r="T70">
            <v>1403.4048</v>
          </cell>
          <cell r="U70">
            <v>1025.8271999999999</v>
          </cell>
          <cell r="V70">
            <v>1143.6768</v>
          </cell>
          <cell r="W70">
            <v>1224.1152</v>
          </cell>
          <cell r="X70">
            <v>1809.6</v>
          </cell>
          <cell r="Y70">
            <v>1342.4639999999999</v>
          </cell>
          <cell r="Z70">
            <v>1456.4736</v>
          </cell>
          <cell r="AA70">
            <v>1443.069</v>
          </cell>
          <cell r="AB70">
            <v>6182.64</v>
          </cell>
          <cell r="AC70">
            <v>1958.3394999999998</v>
          </cell>
          <cell r="AD70">
            <v>1420.2643</v>
          </cell>
          <cell r="AE70">
            <v>1605.6313</v>
          </cell>
          <cell r="AF70">
            <v>1568.5579</v>
          </cell>
          <cell r="AG70">
            <v>2028.4415999999999</v>
          </cell>
          <cell r="AH70">
            <v>-0.19980154253116766</v>
          </cell>
          <cell r="AI70"/>
          <cell r="AJ70">
            <v>180.6336</v>
          </cell>
          <cell r="AK70">
            <v>0.72916666666666696</v>
          </cell>
          <cell r="AL70">
            <v>180.6336</v>
          </cell>
          <cell r="AM70">
            <v>94.003199999999993</v>
          </cell>
          <cell r="AN70">
            <v>86.630399999999995</v>
          </cell>
          <cell r="AO70" t="str">
            <v>SB</v>
          </cell>
        </row>
        <row r="71">
          <cell r="A71">
            <v>218</v>
          </cell>
          <cell r="B71" t="str">
            <v>C.R. 33</v>
          </cell>
          <cell r="C71" t="str">
            <v>0.17 Mi N OF S.R. 50</v>
          </cell>
          <cell r="D71" t="str">
            <v>B</v>
          </cell>
          <cell r="E71">
            <v>14</v>
          </cell>
          <cell r="F71">
            <v>22</v>
          </cell>
          <cell r="G71">
            <v>24</v>
          </cell>
          <cell r="H71">
            <v>3546</v>
          </cell>
          <cell r="I71">
            <v>3343</v>
          </cell>
          <cell r="J71">
            <v>3861</v>
          </cell>
          <cell r="K71">
            <v>3830</v>
          </cell>
          <cell r="L71">
            <v>4362</v>
          </cell>
          <cell r="M71">
            <v>4005</v>
          </cell>
          <cell r="N71">
            <v>4543</v>
          </cell>
          <cell r="O71">
            <v>4328</v>
          </cell>
          <cell r="P71">
            <v>4672</v>
          </cell>
          <cell r="Q71">
            <v>4522</v>
          </cell>
          <cell r="R71">
            <v>4397</v>
          </cell>
          <cell r="S71">
            <v>4513</v>
          </cell>
          <cell r="T71">
            <v>4470.4895999999999</v>
          </cell>
          <cell r="U71">
            <v>4337.3951999999999</v>
          </cell>
          <cell r="V71">
            <v>3937.2479999999996</v>
          </cell>
          <cell r="W71">
            <v>5005.7568000000001</v>
          </cell>
          <cell r="X71">
            <v>4344.96</v>
          </cell>
          <cell r="Y71">
            <v>5430.0479999999998</v>
          </cell>
          <cell r="Z71">
            <v>5825.28</v>
          </cell>
          <cell r="AA71">
            <v>5930.7739999999994</v>
          </cell>
          <cell r="AB71">
            <v>6182.64</v>
          </cell>
          <cell r="AC71">
            <v>6503.4909999999991</v>
          </cell>
          <cell r="AD71">
            <v>6785.3148999999994</v>
          </cell>
          <cell r="AE71">
            <v>7299.9290000000001</v>
          </cell>
          <cell r="AF71">
            <v>7000.6936999999998</v>
          </cell>
          <cell r="AG71">
            <v>7728.4607999999998</v>
          </cell>
          <cell r="AH71">
            <v>4.5643903805400843E-2</v>
          </cell>
          <cell r="AI71"/>
          <cell r="AJ71">
            <v>655.57440000000008</v>
          </cell>
          <cell r="AK71">
            <v>0.66666666666666696</v>
          </cell>
          <cell r="AL71">
            <v>655.57439999999997</v>
          </cell>
          <cell r="AM71">
            <v>346.08</v>
          </cell>
          <cell r="AN71">
            <v>309.49439999999998</v>
          </cell>
          <cell r="AO71" t="str">
            <v>NB</v>
          </cell>
        </row>
        <row r="72">
          <cell r="A72">
            <v>219</v>
          </cell>
          <cell r="B72" t="str">
            <v>UNDERPASS RD</v>
          </cell>
          <cell r="C72" t="str">
            <v>0.036 Mi E OF C.R. 33</v>
          </cell>
          <cell r="D72" t="str">
            <v>B</v>
          </cell>
          <cell r="E72">
            <v>14</v>
          </cell>
          <cell r="F72">
            <v>22</v>
          </cell>
          <cell r="G72">
            <v>24</v>
          </cell>
          <cell r="H72" t="str">
            <v>*****</v>
          </cell>
          <cell r="I72" t="str">
            <v>*****</v>
          </cell>
          <cell r="J72" t="str">
            <v>*****</v>
          </cell>
          <cell r="K72" t="str">
            <v>*****</v>
          </cell>
          <cell r="L72" t="str">
            <v>*****</v>
          </cell>
          <cell r="M72" t="str">
            <v>*****</v>
          </cell>
          <cell r="N72" t="str">
            <v>*****</v>
          </cell>
          <cell r="O72">
            <v>839</v>
          </cell>
          <cell r="P72">
            <v>806</v>
          </cell>
          <cell r="Q72">
            <v>791</v>
          </cell>
          <cell r="R72">
            <v>645</v>
          </cell>
          <cell r="S72">
            <v>717</v>
          </cell>
          <cell r="T72">
            <v>728.64</v>
          </cell>
          <cell r="U72">
            <v>831.19680000000005</v>
          </cell>
          <cell r="V72">
            <v>728.52480000000003</v>
          </cell>
          <cell r="W72">
            <v>938.04480000000001</v>
          </cell>
          <cell r="X72">
            <v>1154.8799999999999</v>
          </cell>
          <cell r="Y72">
            <v>1035.8783999999998</v>
          </cell>
          <cell r="Z72">
            <v>984.95999999999992</v>
          </cell>
          <cell r="AA72">
            <v>1064.3324999999998</v>
          </cell>
          <cell r="AB72">
            <v>6182.64</v>
          </cell>
          <cell r="AC72">
            <v>1188.8205</v>
          </cell>
          <cell r="AD72">
            <v>963.90840000000003</v>
          </cell>
          <cell r="AE72">
            <v>1309.9268</v>
          </cell>
          <cell r="AF72">
            <v>1439.6837</v>
          </cell>
          <cell r="AG72">
            <v>1670.0831999999998</v>
          </cell>
          <cell r="AH72">
            <v>-0.23031534257921993</v>
          </cell>
          <cell r="AI72"/>
          <cell r="AJ72">
            <v>164.14079999999998</v>
          </cell>
          <cell r="AK72">
            <v>0.69791666666666696</v>
          </cell>
          <cell r="AL72">
            <v>164.14080000000001</v>
          </cell>
          <cell r="AM72">
            <v>61.305599999999998</v>
          </cell>
          <cell r="AN72">
            <v>102.8352</v>
          </cell>
          <cell r="AO72" t="str">
            <v>WB</v>
          </cell>
        </row>
        <row r="73">
          <cell r="A73">
            <v>220</v>
          </cell>
          <cell r="B73" t="str">
            <v>PALMETTO DR</v>
          </cell>
          <cell r="C73" t="str">
            <v>0.043 Mi W OF C.R. 33</v>
          </cell>
          <cell r="D73" t="str">
            <v>B</v>
          </cell>
          <cell r="E73">
            <v>14</v>
          </cell>
          <cell r="F73">
            <v>22</v>
          </cell>
          <cell r="G73">
            <v>24</v>
          </cell>
          <cell r="H73" t="str">
            <v>*****</v>
          </cell>
          <cell r="I73" t="str">
            <v>*****</v>
          </cell>
          <cell r="J73" t="str">
            <v>*****</v>
          </cell>
          <cell r="K73" t="str">
            <v>*****</v>
          </cell>
          <cell r="L73" t="str">
            <v>*****</v>
          </cell>
          <cell r="M73" t="str">
            <v>*****</v>
          </cell>
          <cell r="N73" t="str">
            <v>*****</v>
          </cell>
          <cell r="O73">
            <v>407</v>
          </cell>
          <cell r="P73">
            <v>464</v>
          </cell>
          <cell r="Q73">
            <v>543</v>
          </cell>
          <cell r="R73">
            <v>519</v>
          </cell>
          <cell r="S73">
            <v>490</v>
          </cell>
          <cell r="T73">
            <v>514.02240000000006</v>
          </cell>
          <cell r="U73">
            <v>397.29599999999999</v>
          </cell>
          <cell r="V73">
            <v>447.2928</v>
          </cell>
          <cell r="W73">
            <v>554.08319999999992</v>
          </cell>
          <cell r="X73">
            <v>250.56</v>
          </cell>
          <cell r="Y73">
            <v>610.12799999999993</v>
          </cell>
          <cell r="Z73">
            <v>783.36</v>
          </cell>
          <cell r="AA73">
            <v>840.4079999999999</v>
          </cell>
          <cell r="AB73">
            <v>6182.64</v>
          </cell>
          <cell r="AC73">
            <v>840</v>
          </cell>
          <cell r="AD73">
            <v>840</v>
          </cell>
          <cell r="AE73">
            <v>840</v>
          </cell>
          <cell r="AF73">
            <v>840</v>
          </cell>
          <cell r="AG73">
            <v>840</v>
          </cell>
          <cell r="AH73">
            <v>-0.32915673290323999</v>
          </cell>
          <cell r="AI73"/>
          <cell r="AJ73" t="str">
            <v>N/A</v>
          </cell>
          <cell r="AK73">
            <v>1</v>
          </cell>
          <cell r="AL73" t="str">
            <v>N/A</v>
          </cell>
          <cell r="AM73" t="str">
            <v>N/A</v>
          </cell>
          <cell r="AN73" t="str">
            <v>N/A</v>
          </cell>
          <cell r="AO73" t="str">
            <v>WB</v>
          </cell>
        </row>
        <row r="74">
          <cell r="A74">
            <v>221</v>
          </cell>
          <cell r="B74" t="str">
            <v>FOSGATE RD</v>
          </cell>
          <cell r="C74" t="str">
            <v>0.19 Mi W OF GRASSY LAKE RD</v>
          </cell>
          <cell r="D74" t="str">
            <v>B</v>
          </cell>
          <cell r="E74">
            <v>8</v>
          </cell>
          <cell r="F74">
            <v>22</v>
          </cell>
          <cell r="G74">
            <v>26</v>
          </cell>
          <cell r="H74" t="str">
            <v>*****</v>
          </cell>
          <cell r="I74" t="str">
            <v>*****</v>
          </cell>
          <cell r="J74" t="str">
            <v>*****</v>
          </cell>
          <cell r="K74" t="str">
            <v>*****</v>
          </cell>
          <cell r="L74" t="str">
            <v>*****</v>
          </cell>
          <cell r="M74" t="str">
            <v>*****</v>
          </cell>
          <cell r="N74" t="str">
            <v>*****</v>
          </cell>
          <cell r="O74" t="str">
            <v>*****</v>
          </cell>
          <cell r="P74" t="str">
            <v>*****</v>
          </cell>
          <cell r="Q74">
            <v>1038</v>
          </cell>
          <cell r="R74">
            <v>1161</v>
          </cell>
          <cell r="S74">
            <v>1052</v>
          </cell>
          <cell r="T74">
            <v>1423.7184</v>
          </cell>
          <cell r="U74">
            <v>1571.0783999999999</v>
          </cell>
          <cell r="V74">
            <v>2196.4415999999997</v>
          </cell>
          <cell r="W74">
            <v>2117.4911999999999</v>
          </cell>
          <cell r="X74">
            <v>2758.3487999999998</v>
          </cell>
          <cell r="Y74">
            <v>2908.5695999999998</v>
          </cell>
          <cell r="Z74">
            <v>3673.5839999999998</v>
          </cell>
          <cell r="AA74">
            <v>4060.7999999999997</v>
          </cell>
          <cell r="AB74">
            <v>6182.64</v>
          </cell>
          <cell r="AC74">
            <v>5678.3209999999999</v>
          </cell>
          <cell r="AD74">
            <v>5455.0859999999993</v>
          </cell>
          <cell r="AE74">
            <v>6330</v>
          </cell>
          <cell r="AF74" t="str">
            <v>N/A</v>
          </cell>
          <cell r="AG74" t="str">
            <v>N/A</v>
          </cell>
          <cell r="AH74" t="str">
            <v>N/A</v>
          </cell>
          <cell r="AI74"/>
          <cell r="AJ74" t="str">
            <v>N/A</v>
          </cell>
          <cell r="AK74">
            <v>1</v>
          </cell>
          <cell r="AL74" t="str">
            <v>N/A</v>
          </cell>
          <cell r="AM74" t="str">
            <v>N/A</v>
          </cell>
          <cell r="AN74" t="str">
            <v>N/A</v>
          </cell>
          <cell r="AO74" t="str">
            <v>WB</v>
          </cell>
        </row>
        <row r="75">
          <cell r="A75">
            <v>222</v>
          </cell>
          <cell r="B75" t="str">
            <v>C.R. 478</v>
          </cell>
          <cell r="C75" t="str">
            <v>0.25 Mi E OF S.R. 19</v>
          </cell>
          <cell r="D75" t="str">
            <v>B</v>
          </cell>
          <cell r="E75">
            <v>7</v>
          </cell>
          <cell r="F75">
            <v>22</v>
          </cell>
          <cell r="G75">
            <v>25</v>
          </cell>
          <cell r="H75">
            <v>443</v>
          </cell>
          <cell r="I75">
            <v>704</v>
          </cell>
          <cell r="J75">
            <v>659</v>
          </cell>
          <cell r="K75">
            <v>664</v>
          </cell>
          <cell r="L75">
            <v>705</v>
          </cell>
          <cell r="M75">
            <v>833</v>
          </cell>
          <cell r="N75">
            <v>913</v>
          </cell>
          <cell r="O75">
            <v>1103</v>
          </cell>
          <cell r="P75">
            <v>1102</v>
          </cell>
          <cell r="Q75">
            <v>712</v>
          </cell>
          <cell r="R75">
            <v>732</v>
          </cell>
          <cell r="S75">
            <v>828</v>
          </cell>
          <cell r="T75">
            <v>996.24959999999987</v>
          </cell>
          <cell r="U75">
            <v>990.95039999999995</v>
          </cell>
          <cell r="V75">
            <v>935.65440000000001</v>
          </cell>
          <cell r="W75">
            <v>1085.3568</v>
          </cell>
          <cell r="X75">
            <v>1350.8927999999999</v>
          </cell>
          <cell r="Y75">
            <v>1295.04</v>
          </cell>
          <cell r="Z75">
            <v>1342.08</v>
          </cell>
          <cell r="AA75">
            <v>1641.1914999999999</v>
          </cell>
          <cell r="AB75">
            <v>6182.64</v>
          </cell>
          <cell r="AC75">
            <v>2269.2175000000002</v>
          </cell>
          <cell r="AD75">
            <v>2001.9636</v>
          </cell>
          <cell r="AE75">
            <v>2408.0056</v>
          </cell>
          <cell r="AF75">
            <v>2250.8850000000002</v>
          </cell>
          <cell r="AG75">
            <v>2463.1008000000002</v>
          </cell>
          <cell r="AH75">
            <v>-0.16811815722651613</v>
          </cell>
          <cell r="AI75"/>
          <cell r="AJ75">
            <v>233.35680000000002</v>
          </cell>
          <cell r="AK75">
            <v>0.30208333333333398</v>
          </cell>
          <cell r="AL75">
            <v>223.46879999999999</v>
          </cell>
          <cell r="AM75">
            <v>97.891199999999998</v>
          </cell>
          <cell r="AN75">
            <v>125.5776</v>
          </cell>
          <cell r="AO75" t="str">
            <v>WB</v>
          </cell>
        </row>
        <row r="76">
          <cell r="A76">
            <v>223</v>
          </cell>
          <cell r="B76" t="str">
            <v>C.R. 561 (LAKE MINNEOLA SHORES)</v>
          </cell>
          <cell r="C76" t="str">
            <v>0.11 Mi W OF U.S. 27</v>
          </cell>
          <cell r="D76" t="str">
            <v>B</v>
          </cell>
          <cell r="E76">
            <v>7</v>
          </cell>
          <cell r="F76">
            <v>22</v>
          </cell>
          <cell r="G76">
            <v>26</v>
          </cell>
          <cell r="H76">
            <v>5049</v>
          </cell>
          <cell r="I76">
            <v>4674</v>
          </cell>
          <cell r="J76">
            <v>4724</v>
          </cell>
          <cell r="K76">
            <v>6084</v>
          </cell>
          <cell r="L76">
            <v>6200</v>
          </cell>
          <cell r="M76">
            <v>6800</v>
          </cell>
          <cell r="N76">
            <v>7271</v>
          </cell>
          <cell r="O76">
            <v>6644</v>
          </cell>
          <cell r="P76">
            <v>6027</v>
          </cell>
          <cell r="Q76">
            <v>6404</v>
          </cell>
          <cell r="R76">
            <v>6848</v>
          </cell>
          <cell r="S76">
            <v>7065</v>
          </cell>
          <cell r="T76">
            <v>7020.5568000000003</v>
          </cell>
          <cell r="U76">
            <v>7903.0656000000008</v>
          </cell>
          <cell r="V76">
            <v>7561.1232</v>
          </cell>
          <cell r="W76">
            <v>8742.7295999999988</v>
          </cell>
          <cell r="X76">
            <v>9426.1247999999996</v>
          </cell>
          <cell r="Y76">
            <v>8726.9279999999999</v>
          </cell>
          <cell r="Z76">
            <v>9601.5359999999982</v>
          </cell>
          <cell r="AA76">
            <v>10013.0304</v>
          </cell>
          <cell r="AB76">
            <v>6182.64</v>
          </cell>
          <cell r="AC76">
            <v>10765.59</v>
          </cell>
          <cell r="AD76">
            <v>9872.9994999999999</v>
          </cell>
          <cell r="AE76">
            <v>12283</v>
          </cell>
          <cell r="AF76">
            <v>11433.312</v>
          </cell>
          <cell r="AG76">
            <v>11638.175999999999</v>
          </cell>
          <cell r="AH76">
            <v>0.13485974754733432</v>
          </cell>
          <cell r="AI76"/>
          <cell r="AJ76">
            <v>916.61759999999992</v>
          </cell>
          <cell r="AK76">
            <v>0.3125</v>
          </cell>
          <cell r="AL76">
            <v>899.80799999999999</v>
          </cell>
          <cell r="AM76">
            <v>403.43040000000002</v>
          </cell>
          <cell r="AN76">
            <v>496.37759999999997</v>
          </cell>
          <cell r="AO76" t="str">
            <v>WB</v>
          </cell>
        </row>
        <row r="77">
          <cell r="A77">
            <v>224</v>
          </cell>
          <cell r="B77" t="str">
            <v>JALARMY RD</v>
          </cell>
          <cell r="C77" t="str">
            <v>0.29 Mi N OF C.R. 561</v>
          </cell>
          <cell r="D77" t="str">
            <v>B</v>
          </cell>
          <cell r="E77">
            <v>12</v>
          </cell>
          <cell r="F77">
            <v>22</v>
          </cell>
          <cell r="G77">
            <v>25</v>
          </cell>
          <cell r="H77">
            <v>1255</v>
          </cell>
          <cell r="I77">
            <v>1204</v>
          </cell>
          <cell r="J77">
            <v>1241</v>
          </cell>
          <cell r="K77">
            <v>1176</v>
          </cell>
          <cell r="L77">
            <v>1214</v>
          </cell>
          <cell r="M77">
            <v>1579</v>
          </cell>
          <cell r="N77">
            <v>1693</v>
          </cell>
          <cell r="O77">
            <v>1980</v>
          </cell>
          <cell r="P77">
            <v>2073</v>
          </cell>
          <cell r="Q77">
            <v>2088</v>
          </cell>
          <cell r="R77">
            <v>2261</v>
          </cell>
          <cell r="S77">
            <v>2831</v>
          </cell>
          <cell r="T77">
            <v>2240.6784000000002</v>
          </cell>
          <cell r="U77">
            <v>2996.2368000000001</v>
          </cell>
          <cell r="V77">
            <v>3098.0160000000001</v>
          </cell>
          <cell r="W77">
            <v>3784.4928</v>
          </cell>
          <cell r="X77">
            <v>3714.0479999999998</v>
          </cell>
          <cell r="Y77">
            <v>4207.9679999999998</v>
          </cell>
          <cell r="Z77">
            <v>3665.2031999999999</v>
          </cell>
          <cell r="AA77">
            <v>5060.3904000000002</v>
          </cell>
          <cell r="AB77">
            <v>6182.64</v>
          </cell>
          <cell r="AC77">
            <v>5891.33</v>
          </cell>
          <cell r="AD77">
            <v>5554.8311000000003</v>
          </cell>
          <cell r="AE77">
            <v>6113.5802000000003</v>
          </cell>
          <cell r="AF77">
            <v>4456.7523000000001</v>
          </cell>
          <cell r="AG77">
            <v>6383.6928000000007</v>
          </cell>
          <cell r="AH77">
            <v>6.4208003191466023E-3</v>
          </cell>
          <cell r="AI77"/>
          <cell r="AJ77">
            <v>538.89599999999996</v>
          </cell>
          <cell r="AK77">
            <v>0.6875</v>
          </cell>
          <cell r="AL77">
            <v>538.89599999999996</v>
          </cell>
          <cell r="AM77">
            <v>264.00959999999998</v>
          </cell>
          <cell r="AN77">
            <v>274.88639999999998</v>
          </cell>
          <cell r="AO77" t="str">
            <v>NB</v>
          </cell>
        </row>
        <row r="78">
          <cell r="A78">
            <v>225</v>
          </cell>
          <cell r="B78" t="str">
            <v>HANCOCK RD</v>
          </cell>
          <cell r="C78" t="str">
            <v>NORTH OF CITRUS GROVE RD</v>
          </cell>
          <cell r="D78" t="str">
            <v>B</v>
          </cell>
          <cell r="E78">
            <v>4</v>
          </cell>
          <cell r="F78">
            <v>22</v>
          </cell>
          <cell r="G78">
            <v>26</v>
          </cell>
          <cell r="H78" t="str">
            <v>*****</v>
          </cell>
          <cell r="I78" t="str">
            <v>*****</v>
          </cell>
          <cell r="J78" t="str">
            <v>*****</v>
          </cell>
          <cell r="K78" t="str">
            <v>*****</v>
          </cell>
          <cell r="L78" t="str">
            <v>*****</v>
          </cell>
          <cell r="M78" t="str">
            <v>*****</v>
          </cell>
          <cell r="N78" t="str">
            <v>*****</v>
          </cell>
          <cell r="O78" t="str">
            <v>*****</v>
          </cell>
          <cell r="P78" t="str">
            <v>*****</v>
          </cell>
          <cell r="Q78" t="str">
            <v>*****</v>
          </cell>
          <cell r="R78" t="str">
            <v>*****</v>
          </cell>
          <cell r="S78" t="str">
            <v>*****</v>
          </cell>
          <cell r="T78" t="str">
            <v>*****</v>
          </cell>
          <cell r="U78" t="str">
            <v>*****</v>
          </cell>
          <cell r="V78" t="str">
            <v>*****</v>
          </cell>
          <cell r="W78">
            <v>1705.0175999999999</v>
          </cell>
          <cell r="X78">
            <v>1742.2655999999999</v>
          </cell>
          <cell r="Y78">
            <v>2352.2596999999996</v>
          </cell>
          <cell r="Z78">
            <v>8357.126400000001</v>
          </cell>
          <cell r="AA78">
            <v>9510.1056000000008</v>
          </cell>
          <cell r="AB78">
            <v>6182.64</v>
          </cell>
          <cell r="AC78">
            <v>9013.5429999999997</v>
          </cell>
          <cell r="AD78">
            <v>10414.0946</v>
          </cell>
          <cell r="AE78">
            <v>11284.834499999999</v>
          </cell>
          <cell r="AF78">
            <v>11478.431999999999</v>
          </cell>
          <cell r="AG78" t="str">
            <v>N/A</v>
          </cell>
          <cell r="AH78" t="str">
            <v>N/A</v>
          </cell>
          <cell r="AI78"/>
          <cell r="AJ78" t="str">
            <v>N/A</v>
          </cell>
          <cell r="AK78">
            <v>0.69791666666666696</v>
          </cell>
          <cell r="AL78" t="str">
            <v>N/A</v>
          </cell>
          <cell r="AM78" t="str">
            <v>N/A</v>
          </cell>
          <cell r="AN78" t="str">
            <v>N/A</v>
          </cell>
          <cell r="AO78" t="str">
            <v>NB</v>
          </cell>
        </row>
        <row r="79">
          <cell r="A79">
            <v>226</v>
          </cell>
          <cell r="B79" t="str">
            <v>CITRUS GROVE ROAD</v>
          </cell>
          <cell r="C79" t="str">
            <v>0.14 Mi E OF U.S. 27</v>
          </cell>
          <cell r="D79" t="str">
            <v>B</v>
          </cell>
          <cell r="E79">
            <v>6</v>
          </cell>
          <cell r="F79">
            <v>22</v>
          </cell>
          <cell r="G79">
            <v>26</v>
          </cell>
          <cell r="H79" t="str">
            <v>*****</v>
          </cell>
          <cell r="I79" t="str">
            <v>*****</v>
          </cell>
          <cell r="J79" t="str">
            <v>*****</v>
          </cell>
          <cell r="K79" t="str">
            <v>*****</v>
          </cell>
          <cell r="L79" t="str">
            <v>*****</v>
          </cell>
          <cell r="M79">
            <v>464</v>
          </cell>
          <cell r="N79">
            <v>455</v>
          </cell>
          <cell r="O79">
            <v>607</v>
          </cell>
          <cell r="P79">
            <v>535</v>
          </cell>
          <cell r="Q79">
            <v>570</v>
          </cell>
          <cell r="R79">
            <v>687</v>
          </cell>
          <cell r="S79">
            <v>548</v>
          </cell>
          <cell r="T79">
            <v>749.83680000000004</v>
          </cell>
          <cell r="U79">
            <v>857.98080000000004</v>
          </cell>
          <cell r="V79">
            <v>903.5136</v>
          </cell>
          <cell r="W79">
            <v>1009.3248</v>
          </cell>
          <cell r="X79">
            <v>1385.1839999999997</v>
          </cell>
          <cell r="Y79">
            <v>1611.5039999999999</v>
          </cell>
          <cell r="Z79">
            <v>1846.5695999999998</v>
          </cell>
          <cell r="AA79">
            <v>1583.8271999999999</v>
          </cell>
          <cell r="AB79">
            <v>6182.64</v>
          </cell>
          <cell r="AC79">
            <v>3986.7224999999999</v>
          </cell>
          <cell r="AD79">
            <v>5148.7891</v>
          </cell>
          <cell r="AE79">
            <v>7481.2608</v>
          </cell>
          <cell r="AF79">
            <v>6779.8079999999991</v>
          </cell>
          <cell r="AG79">
            <v>8250.5472000000009</v>
          </cell>
          <cell r="AH79">
            <v>5.9404366868513581E-2</v>
          </cell>
          <cell r="AI79"/>
          <cell r="AJ79">
            <v>662.49599999999998</v>
          </cell>
          <cell r="AK79">
            <v>0.70833333333333404</v>
          </cell>
          <cell r="AL79">
            <v>662.49599999999998</v>
          </cell>
          <cell r="AM79">
            <v>240.2784</v>
          </cell>
          <cell r="AN79">
            <v>422.21759999999995</v>
          </cell>
          <cell r="AO79" t="str">
            <v>EB</v>
          </cell>
        </row>
        <row r="80">
          <cell r="A80">
            <v>227</v>
          </cell>
          <cell r="B80" t="str">
            <v>C.R. 455</v>
          </cell>
          <cell r="C80" t="str">
            <v>0.05 Mi W OF FOSGATE RD</v>
          </cell>
          <cell r="D80" t="str">
            <v>B</v>
          </cell>
          <cell r="E80">
            <v>3</v>
          </cell>
          <cell r="F80">
            <v>22</v>
          </cell>
          <cell r="G80">
            <v>26</v>
          </cell>
          <cell r="H80">
            <v>2218</v>
          </cell>
          <cell r="I80">
            <v>2381</v>
          </cell>
          <cell r="J80">
            <v>2447</v>
          </cell>
          <cell r="K80">
            <v>2566</v>
          </cell>
          <cell r="L80">
            <v>2675</v>
          </cell>
          <cell r="M80">
            <v>2899</v>
          </cell>
          <cell r="N80">
            <v>2944</v>
          </cell>
          <cell r="O80">
            <v>3002</v>
          </cell>
          <cell r="P80">
            <v>2603</v>
          </cell>
          <cell r="Q80">
            <v>2456</v>
          </cell>
          <cell r="R80">
            <v>2372</v>
          </cell>
          <cell r="S80">
            <v>2478</v>
          </cell>
          <cell r="T80">
            <v>2292.7871999999998</v>
          </cell>
          <cell r="U80">
            <v>2842.2143999999998</v>
          </cell>
          <cell r="V80">
            <v>2600.7264</v>
          </cell>
          <cell r="W80">
            <v>2816.9856</v>
          </cell>
          <cell r="X80">
            <v>2934.6048000000001</v>
          </cell>
          <cell r="Y80">
            <v>3150.9599999999996</v>
          </cell>
          <cell r="Z80">
            <v>3838.4639999999995</v>
          </cell>
          <cell r="AA80">
            <v>2628.6911999999998</v>
          </cell>
          <cell r="AB80">
            <v>6182.64</v>
          </cell>
          <cell r="AC80">
            <v>2857.3910000000001</v>
          </cell>
          <cell r="AD80">
            <v>3058.5554999999999</v>
          </cell>
          <cell r="AE80">
            <v>3178</v>
          </cell>
          <cell r="AF80">
            <v>3327.0612000000001</v>
          </cell>
          <cell r="AG80">
            <v>2939.7024000000001</v>
          </cell>
          <cell r="AH80">
            <v>-0.13816151873312055</v>
          </cell>
          <cell r="AI80"/>
          <cell r="AJ80">
            <v>364.86720000000003</v>
          </cell>
          <cell r="AK80">
            <v>0.29166666666666702</v>
          </cell>
          <cell r="AL80">
            <v>294.66239999999999</v>
          </cell>
          <cell r="AM80">
            <v>155.24160000000001</v>
          </cell>
          <cell r="AN80">
            <v>139.42079999999999</v>
          </cell>
          <cell r="AO80" t="str">
            <v>WB</v>
          </cell>
        </row>
        <row r="81">
          <cell r="A81">
            <v>228</v>
          </cell>
          <cell r="B81" t="str">
            <v>SULLIVAN RD</v>
          </cell>
          <cell r="C81" t="str">
            <v>EAST OF US27</v>
          </cell>
          <cell r="D81" t="str">
            <v>B</v>
          </cell>
          <cell r="E81">
            <v>6</v>
          </cell>
          <cell r="F81">
            <v>22</v>
          </cell>
          <cell r="G81">
            <v>26</v>
          </cell>
          <cell r="H81" t="str">
            <v>*****</v>
          </cell>
          <cell r="I81" t="str">
            <v>*****</v>
          </cell>
          <cell r="J81" t="str">
            <v>*****</v>
          </cell>
          <cell r="K81" t="str">
            <v>*****</v>
          </cell>
          <cell r="L81" t="str">
            <v>*****</v>
          </cell>
          <cell r="M81" t="str">
            <v>*****</v>
          </cell>
          <cell r="N81" t="str">
            <v>*****</v>
          </cell>
          <cell r="O81" t="str">
            <v>*****</v>
          </cell>
          <cell r="P81" t="str">
            <v>*****</v>
          </cell>
          <cell r="Q81" t="str">
            <v>*****</v>
          </cell>
          <cell r="R81" t="str">
            <v>*****</v>
          </cell>
          <cell r="S81" t="str">
            <v>*****</v>
          </cell>
          <cell r="T81" t="str">
            <v>*****</v>
          </cell>
          <cell r="U81" t="str">
            <v>*****</v>
          </cell>
          <cell r="V81" t="str">
            <v>*****</v>
          </cell>
          <cell r="W81">
            <v>207.18719999999999</v>
          </cell>
          <cell r="X81">
            <v>297.79199999999997</v>
          </cell>
          <cell r="Y81">
            <v>196.07999999999998</v>
          </cell>
          <cell r="Z81">
            <v>210.45119999999997</v>
          </cell>
          <cell r="AA81">
            <v>263.37599999999998</v>
          </cell>
          <cell r="AB81">
            <v>6182.64</v>
          </cell>
          <cell r="AC81">
            <v>263</v>
          </cell>
          <cell r="AD81">
            <v>263</v>
          </cell>
          <cell r="AE81">
            <v>263</v>
          </cell>
          <cell r="AF81">
            <v>263</v>
          </cell>
          <cell r="AG81">
            <v>263</v>
          </cell>
          <cell r="AH81">
            <v>-0.46819017337864832</v>
          </cell>
          <cell r="AI81"/>
          <cell r="AJ81" t="str">
            <v>N/A</v>
          </cell>
          <cell r="AK81">
            <v>1</v>
          </cell>
          <cell r="AL81" t="str">
            <v>N/A</v>
          </cell>
          <cell r="AM81" t="str">
            <v>N/A</v>
          </cell>
          <cell r="AN81" t="str">
            <v>N/A</v>
          </cell>
          <cell r="AO81" t="str">
            <v>WB</v>
          </cell>
        </row>
        <row r="82">
          <cell r="A82">
            <v>229</v>
          </cell>
          <cell r="B82" t="str">
            <v>SIMON BROWN</v>
          </cell>
          <cell r="C82" t="str">
            <v>EAST OF SR 33</v>
          </cell>
          <cell r="D82" t="str">
            <v>B</v>
          </cell>
          <cell r="E82">
            <v>7</v>
          </cell>
          <cell r="F82">
            <v>22</v>
          </cell>
          <cell r="G82">
            <v>24</v>
          </cell>
          <cell r="H82" t="str">
            <v>*****</v>
          </cell>
          <cell r="I82" t="str">
            <v>*****</v>
          </cell>
          <cell r="J82" t="str">
            <v>*****</v>
          </cell>
          <cell r="K82" t="str">
            <v>*****</v>
          </cell>
          <cell r="L82" t="str">
            <v>*****</v>
          </cell>
          <cell r="M82" t="str">
            <v>*****</v>
          </cell>
          <cell r="N82" t="str">
            <v>*****</v>
          </cell>
          <cell r="O82" t="str">
            <v>*****</v>
          </cell>
          <cell r="P82" t="str">
            <v>*****</v>
          </cell>
          <cell r="Q82" t="str">
            <v>*****</v>
          </cell>
          <cell r="R82" t="str">
            <v>*****</v>
          </cell>
          <cell r="S82" t="str">
            <v>*****</v>
          </cell>
          <cell r="T82" t="str">
            <v>*****</v>
          </cell>
          <cell r="U82" t="str">
            <v>*****</v>
          </cell>
          <cell r="V82">
            <v>462.38399999999996</v>
          </cell>
          <cell r="W82">
            <v>566.4384</v>
          </cell>
          <cell r="X82">
            <v>541.43999999999994</v>
          </cell>
          <cell r="Y82">
            <v>575.83079999999995</v>
          </cell>
          <cell r="Z82">
            <v>716.16</v>
          </cell>
          <cell r="AA82">
            <v>806.3125</v>
          </cell>
          <cell r="AB82">
            <v>6182.64</v>
          </cell>
          <cell r="AC82">
            <v>806</v>
          </cell>
          <cell r="AD82">
            <v>806</v>
          </cell>
          <cell r="AE82">
            <v>806</v>
          </cell>
          <cell r="AF82">
            <v>806</v>
          </cell>
          <cell r="AG82">
            <v>806</v>
          </cell>
          <cell r="AH82">
            <v>-0.33467749119261636</v>
          </cell>
          <cell r="AI82"/>
          <cell r="AJ82" t="str">
            <v>N/A</v>
          </cell>
          <cell r="AK82">
            <v>0.67708333333333404</v>
          </cell>
          <cell r="AL82" t="str">
            <v>N/A</v>
          </cell>
          <cell r="AM82" t="str">
            <v>N/A</v>
          </cell>
          <cell r="AN82" t="str">
            <v>N/A</v>
          </cell>
          <cell r="AO82" t="str">
            <v>WB</v>
          </cell>
        </row>
        <row r="83">
          <cell r="A83">
            <v>230</v>
          </cell>
          <cell r="B83" t="str">
            <v>E ASHPAWA RD</v>
          </cell>
          <cell r="C83" t="str">
            <v>WEST OF US27</v>
          </cell>
          <cell r="D83" t="str">
            <v>B</v>
          </cell>
          <cell r="E83">
            <v>36</v>
          </cell>
          <cell r="F83">
            <v>21</v>
          </cell>
          <cell r="G83">
            <v>25</v>
          </cell>
          <cell r="H83" t="str">
            <v>*****</v>
          </cell>
          <cell r="I83" t="str">
            <v>*****</v>
          </cell>
          <cell r="J83" t="str">
            <v>*****</v>
          </cell>
          <cell r="K83" t="str">
            <v>*****</v>
          </cell>
          <cell r="L83" t="str">
            <v>*****</v>
          </cell>
          <cell r="M83" t="str">
            <v>*****</v>
          </cell>
          <cell r="N83" t="str">
            <v>*****</v>
          </cell>
          <cell r="O83" t="str">
            <v>*****</v>
          </cell>
          <cell r="P83" t="str">
            <v>*****</v>
          </cell>
          <cell r="Q83" t="str">
            <v>*****</v>
          </cell>
          <cell r="R83" t="str">
            <v>*****</v>
          </cell>
          <cell r="S83" t="str">
            <v>*****</v>
          </cell>
          <cell r="T83" t="str">
            <v>*****</v>
          </cell>
          <cell r="U83" t="str">
            <v>*****</v>
          </cell>
          <cell r="V83" t="str">
            <v>*****</v>
          </cell>
          <cell r="W83">
            <v>708.99839999999995</v>
          </cell>
          <cell r="X83">
            <v>708.38400000000001</v>
          </cell>
          <cell r="Y83">
            <v>827.59679999999992</v>
          </cell>
          <cell r="Z83">
            <v>798.03839999999991</v>
          </cell>
          <cell r="AA83">
            <v>973.15199999999993</v>
          </cell>
          <cell r="AB83">
            <v>6182.64</v>
          </cell>
          <cell r="AC83">
            <v>973</v>
          </cell>
          <cell r="AD83">
            <v>973</v>
          </cell>
          <cell r="AE83">
            <v>973</v>
          </cell>
          <cell r="AF83">
            <v>973</v>
          </cell>
          <cell r="AG83">
            <v>973</v>
          </cell>
          <cell r="AH83">
            <v>-0.30914361432195481</v>
          </cell>
          <cell r="AI83"/>
          <cell r="AJ83" t="str">
            <v>N/A</v>
          </cell>
          <cell r="AK83">
            <v>0.6875</v>
          </cell>
          <cell r="AL83" t="str">
            <v>N/A</v>
          </cell>
          <cell r="AM83" t="str">
            <v>N/A</v>
          </cell>
          <cell r="AN83" t="str">
            <v>N/A</v>
          </cell>
          <cell r="AO83" t="str">
            <v>WB</v>
          </cell>
        </row>
        <row r="84">
          <cell r="A84">
            <v>231</v>
          </cell>
          <cell r="B84" t="str">
            <v>SCRUB JAY LN</v>
          </cell>
          <cell r="C84" t="str">
            <v>SOUTH OF FLORIDA TURNPIKE BRIDGE</v>
          </cell>
          <cell r="D84" t="str">
            <v>B</v>
          </cell>
          <cell r="E84">
            <v>32</v>
          </cell>
          <cell r="F84">
            <v>21</v>
          </cell>
          <cell r="G84">
            <v>26</v>
          </cell>
          <cell r="H84" t="str">
            <v>*****</v>
          </cell>
          <cell r="I84" t="str">
            <v>*****</v>
          </cell>
          <cell r="J84" t="str">
            <v>*****</v>
          </cell>
          <cell r="K84" t="str">
            <v>*****</v>
          </cell>
          <cell r="L84" t="str">
            <v>*****</v>
          </cell>
          <cell r="M84" t="str">
            <v>*****</v>
          </cell>
          <cell r="N84" t="str">
            <v>*****</v>
          </cell>
          <cell r="O84" t="str">
            <v>*****</v>
          </cell>
          <cell r="P84" t="str">
            <v>*****</v>
          </cell>
          <cell r="Q84" t="str">
            <v>*****</v>
          </cell>
          <cell r="R84" t="str">
            <v>*****</v>
          </cell>
          <cell r="S84" t="str">
            <v>*****</v>
          </cell>
          <cell r="T84" t="str">
            <v>*****</v>
          </cell>
          <cell r="U84" t="str">
            <v>*****</v>
          </cell>
          <cell r="V84" t="str">
            <v>*****</v>
          </cell>
          <cell r="W84">
            <v>481.85279999999995</v>
          </cell>
          <cell r="X84">
            <v>628.97280000000001</v>
          </cell>
          <cell r="Y84">
            <v>574.55999999999995</v>
          </cell>
          <cell r="Z84">
            <v>651.97439999999995</v>
          </cell>
          <cell r="AA84">
            <v>474.07679999999999</v>
          </cell>
          <cell r="AB84">
            <v>6182.64</v>
          </cell>
          <cell r="AC84">
            <v>474</v>
          </cell>
          <cell r="AD84">
            <v>474</v>
          </cell>
          <cell r="AE84">
            <v>474</v>
          </cell>
          <cell r="AF84">
            <v>474</v>
          </cell>
          <cell r="AG84">
            <v>474</v>
          </cell>
          <cell r="AH84">
            <v>-0.40169741881750087</v>
          </cell>
          <cell r="AI84"/>
          <cell r="AJ84" t="str">
            <v>N/A</v>
          </cell>
          <cell r="AK84">
            <v>0.27083333333333398</v>
          </cell>
          <cell r="AL84" t="str">
            <v>N/A</v>
          </cell>
          <cell r="AM84" t="str">
            <v>N/A</v>
          </cell>
          <cell r="AN84" t="str">
            <v>N/A</v>
          </cell>
          <cell r="AO84" t="str">
            <v>SB</v>
          </cell>
        </row>
        <row r="85">
          <cell r="A85">
            <v>232</v>
          </cell>
          <cell r="B85" t="str">
            <v>VILLA CITY RD</v>
          </cell>
          <cell r="C85" t="str">
            <v>0.5 MI N. OF SIMON BROWN RD</v>
          </cell>
          <cell r="D85" t="str">
            <v>B</v>
          </cell>
          <cell r="E85">
            <v>36</v>
          </cell>
          <cell r="F85">
            <v>21</v>
          </cell>
          <cell r="G85">
            <v>24</v>
          </cell>
          <cell r="H85" t="str">
            <v>*****</v>
          </cell>
          <cell r="I85" t="str">
            <v>*****</v>
          </cell>
          <cell r="J85" t="str">
            <v>*****</v>
          </cell>
          <cell r="K85" t="str">
            <v>*****</v>
          </cell>
          <cell r="L85" t="str">
            <v>*****</v>
          </cell>
          <cell r="M85" t="str">
            <v>*****</v>
          </cell>
          <cell r="N85" t="str">
            <v>*****</v>
          </cell>
          <cell r="O85" t="str">
            <v>*****</v>
          </cell>
          <cell r="P85" t="str">
            <v>*****</v>
          </cell>
          <cell r="Q85" t="str">
            <v>*****</v>
          </cell>
          <cell r="R85" t="str">
            <v>*****</v>
          </cell>
          <cell r="S85" t="str">
            <v>*****</v>
          </cell>
          <cell r="T85" t="str">
            <v>*****</v>
          </cell>
          <cell r="U85" t="str">
            <v>*****</v>
          </cell>
          <cell r="V85" t="str">
            <v>*****</v>
          </cell>
          <cell r="W85">
            <v>599.70240000000001</v>
          </cell>
          <cell r="X85">
            <v>1961.28</v>
          </cell>
          <cell r="Y85">
            <v>1990.9443999999999</v>
          </cell>
          <cell r="Z85">
            <v>2535.36</v>
          </cell>
          <cell r="AA85">
            <v>2877.8444999999997</v>
          </cell>
          <cell r="AB85">
            <v>6182.64</v>
          </cell>
          <cell r="AC85">
            <v>3320.8294999999998</v>
          </cell>
          <cell r="AD85">
            <v>2619.8535999999999</v>
          </cell>
          <cell r="AE85">
            <v>4361</v>
          </cell>
          <cell r="AF85">
            <v>3935.6063999999997</v>
          </cell>
          <cell r="AG85">
            <v>4663.1808000000001</v>
          </cell>
          <cell r="AH85">
            <v>-5.4847997166822537E-2</v>
          </cell>
          <cell r="AI85"/>
          <cell r="AJ85">
            <v>456.82560000000001</v>
          </cell>
          <cell r="AK85">
            <v>0.29166666666666702</v>
          </cell>
          <cell r="AL85">
            <v>455.83679999999998</v>
          </cell>
          <cell r="AM85">
            <v>132.4992</v>
          </cell>
          <cell r="AN85">
            <v>323.33760000000001</v>
          </cell>
          <cell r="AO85" t="str">
            <v>SB</v>
          </cell>
        </row>
        <row r="86">
          <cell r="A86">
            <v>233</v>
          </cell>
          <cell r="B86" t="str">
            <v>HANCOCK RD</v>
          </cell>
          <cell r="C86" t="str">
            <v>0.25 mi SOUTH OF CR 561A</v>
          </cell>
          <cell r="D86" t="str">
            <v>B</v>
          </cell>
          <cell r="E86">
            <v>32</v>
          </cell>
          <cell r="F86">
            <v>21</v>
          </cell>
          <cell r="G86">
            <v>26</v>
          </cell>
          <cell r="H86" t="str">
            <v>*****</v>
          </cell>
          <cell r="I86" t="str">
            <v>*****</v>
          </cell>
          <cell r="J86" t="str">
            <v>*****</v>
          </cell>
          <cell r="K86" t="str">
            <v>*****</v>
          </cell>
          <cell r="L86" t="str">
            <v>*****</v>
          </cell>
          <cell r="M86" t="str">
            <v>*****</v>
          </cell>
          <cell r="N86" t="str">
            <v>*****</v>
          </cell>
          <cell r="O86" t="str">
            <v>*****</v>
          </cell>
          <cell r="P86" t="str">
            <v>*****</v>
          </cell>
          <cell r="Q86" t="str">
            <v>*****</v>
          </cell>
          <cell r="R86" t="str">
            <v>*****</v>
          </cell>
          <cell r="S86" t="str">
            <v>*****</v>
          </cell>
          <cell r="T86" t="str">
            <v>*****</v>
          </cell>
          <cell r="U86" t="str">
            <v>*****</v>
          </cell>
          <cell r="V86" t="str">
            <v>*****</v>
          </cell>
          <cell r="W86">
            <v>7237.2959999999994</v>
          </cell>
          <cell r="X86">
            <v>8046.8064000000004</v>
          </cell>
          <cell r="Y86">
            <v>9046.3654999999999</v>
          </cell>
          <cell r="Z86">
            <v>4549.9391999999998</v>
          </cell>
          <cell r="AA86">
            <v>5917.0367999999989</v>
          </cell>
          <cell r="AB86">
            <v>6182.64</v>
          </cell>
          <cell r="AC86">
            <v>5275.3309999999992</v>
          </cell>
          <cell r="AD86">
            <v>5433.0185000000001</v>
          </cell>
          <cell r="AE86">
            <v>7318</v>
          </cell>
          <cell r="AF86">
            <v>7654.3960999999999</v>
          </cell>
          <cell r="AG86">
            <v>7168.8</v>
          </cell>
          <cell r="AH86">
            <v>3.0040974351315919E-2</v>
          </cell>
          <cell r="AI86"/>
          <cell r="AJ86">
            <v>615.03359999999998</v>
          </cell>
          <cell r="AK86">
            <v>0.58333333333333404</v>
          </cell>
          <cell r="AL86">
            <v>592.2912</v>
          </cell>
          <cell r="AM86">
            <v>321.36</v>
          </cell>
          <cell r="AN86">
            <v>270.93119999999999</v>
          </cell>
          <cell r="AO86" t="str">
            <v>SB</v>
          </cell>
        </row>
        <row r="87">
          <cell r="A87">
            <v>234</v>
          </cell>
          <cell r="B87" t="str">
            <v>C.R. 561A</v>
          </cell>
          <cell r="C87" t="str">
            <v>0.35 Mi E OF SCRUB JAY RD</v>
          </cell>
          <cell r="D87" t="str">
            <v>B</v>
          </cell>
          <cell r="E87">
            <v>32</v>
          </cell>
          <cell r="F87">
            <v>21</v>
          </cell>
          <cell r="G87">
            <v>26</v>
          </cell>
          <cell r="H87">
            <v>860</v>
          </cell>
          <cell r="I87">
            <v>996</v>
          </cell>
          <cell r="J87">
            <v>960</v>
          </cell>
          <cell r="K87">
            <v>959</v>
          </cell>
          <cell r="L87">
            <v>1081</v>
          </cell>
          <cell r="M87">
            <v>1149</v>
          </cell>
          <cell r="N87">
            <v>1262</v>
          </cell>
          <cell r="O87">
            <v>1276</v>
          </cell>
          <cell r="P87">
            <v>1209</v>
          </cell>
          <cell r="Q87">
            <v>1009</v>
          </cell>
          <cell r="R87">
            <v>1059</v>
          </cell>
          <cell r="S87">
            <v>1138</v>
          </cell>
          <cell r="T87">
            <v>1051.8912</v>
          </cell>
          <cell r="U87">
            <v>1214.2080000000001</v>
          </cell>
          <cell r="V87">
            <v>1377.5904</v>
          </cell>
          <cell r="W87">
            <v>1570.0607999999997</v>
          </cell>
          <cell r="X87">
            <v>1380.768</v>
          </cell>
          <cell r="Y87">
            <v>1772.6556</v>
          </cell>
          <cell r="Z87">
            <v>6227.1551999999992</v>
          </cell>
          <cell r="AA87">
            <v>5470.1856000000007</v>
          </cell>
          <cell r="AB87">
            <v>6182.64</v>
          </cell>
          <cell r="AC87">
            <v>5235.9915000000001</v>
          </cell>
          <cell r="AD87">
            <v>4932.5275999999994</v>
          </cell>
          <cell r="AE87">
            <v>5417</v>
          </cell>
          <cell r="AF87">
            <v>6404.2988999999998</v>
          </cell>
          <cell r="AG87">
            <v>6645.7248</v>
          </cell>
          <cell r="AH87">
            <v>1.455052225665443E-2</v>
          </cell>
          <cell r="AI87"/>
          <cell r="AJ87">
            <v>548.78399999999999</v>
          </cell>
          <cell r="AK87">
            <v>0.6875</v>
          </cell>
          <cell r="AL87">
            <v>548.78399999999999</v>
          </cell>
          <cell r="AM87">
            <v>236.32320000000001</v>
          </cell>
          <cell r="AN87">
            <v>312.46080000000001</v>
          </cell>
          <cell r="AO87" t="str">
            <v>WB</v>
          </cell>
        </row>
        <row r="88">
          <cell r="A88">
            <v>235</v>
          </cell>
          <cell r="B88" t="str">
            <v>C.R. 561/C.R. 561A</v>
          </cell>
          <cell r="C88" t="str">
            <v>0.09 Mi E OF U.S. 27</v>
          </cell>
          <cell r="D88" t="str">
            <v>B</v>
          </cell>
          <cell r="E88">
            <v>36</v>
          </cell>
          <cell r="F88">
            <v>21</v>
          </cell>
          <cell r="G88">
            <v>25</v>
          </cell>
          <cell r="H88">
            <v>6778</v>
          </cell>
          <cell r="I88">
            <v>6662</v>
          </cell>
          <cell r="J88" t="str">
            <v>U/C</v>
          </cell>
          <cell r="K88">
            <v>7175</v>
          </cell>
          <cell r="L88">
            <v>8042</v>
          </cell>
          <cell r="M88">
            <v>8299</v>
          </cell>
          <cell r="N88">
            <v>8279</v>
          </cell>
          <cell r="O88">
            <v>7386</v>
          </cell>
          <cell r="P88">
            <v>6750</v>
          </cell>
          <cell r="Q88">
            <v>6895</v>
          </cell>
          <cell r="R88">
            <v>7240</v>
          </cell>
          <cell r="S88">
            <v>7619</v>
          </cell>
          <cell r="T88">
            <v>7131.84</v>
          </cell>
          <cell r="U88">
            <v>7464.7007999999996</v>
          </cell>
          <cell r="V88">
            <v>7663.7951999999996</v>
          </cell>
          <cell r="W88">
            <v>8680.003200000001</v>
          </cell>
          <cell r="X88">
            <v>10448.8896</v>
          </cell>
          <cell r="Y88">
            <v>9629.1705999999995</v>
          </cell>
          <cell r="Z88">
            <v>9788.3135999999995</v>
          </cell>
          <cell r="AA88">
            <v>9344.0447999999997</v>
          </cell>
          <cell r="AB88">
            <v>6182.64</v>
          </cell>
          <cell r="AC88">
            <v>9147.8729999999996</v>
          </cell>
          <cell r="AD88">
            <v>8096.1244000000006</v>
          </cell>
          <cell r="AE88">
            <v>9721.2430000000004</v>
          </cell>
          <cell r="AF88">
            <v>8167.6223999999984</v>
          </cell>
          <cell r="AG88">
            <v>9833.616</v>
          </cell>
          <cell r="AH88">
            <v>9.7255729279033698E-2</v>
          </cell>
          <cell r="AI88"/>
          <cell r="AJ88">
            <v>785.10720000000003</v>
          </cell>
          <cell r="AK88">
            <v>0.6875</v>
          </cell>
          <cell r="AL88">
            <v>785.10720000000003</v>
          </cell>
          <cell r="AM88">
            <v>386.62080000000003</v>
          </cell>
          <cell r="AN88">
            <v>398.4864</v>
          </cell>
          <cell r="AO88" t="str">
            <v>WB</v>
          </cell>
        </row>
        <row r="89">
          <cell r="A89">
            <v>236</v>
          </cell>
          <cell r="B89" t="str">
            <v>CR 561A</v>
          </cell>
          <cell r="C89" t="str">
            <v>0.25 Mi WEST OF CR 455</v>
          </cell>
          <cell r="D89" t="str">
            <v>B</v>
          </cell>
          <cell r="E89">
            <v>33</v>
          </cell>
          <cell r="F89">
            <v>21</v>
          </cell>
          <cell r="G89">
            <v>26</v>
          </cell>
          <cell r="H89" t="str">
            <v>*****</v>
          </cell>
          <cell r="I89" t="str">
            <v>*****</v>
          </cell>
          <cell r="J89" t="str">
            <v>*****</v>
          </cell>
          <cell r="K89" t="str">
            <v>*****</v>
          </cell>
          <cell r="L89" t="str">
            <v>*****</v>
          </cell>
          <cell r="M89" t="str">
            <v>*****</v>
          </cell>
          <cell r="N89" t="str">
            <v>*****</v>
          </cell>
          <cell r="O89" t="str">
            <v>*****</v>
          </cell>
          <cell r="P89" t="str">
            <v>*****</v>
          </cell>
          <cell r="Q89" t="str">
            <v>*****</v>
          </cell>
          <cell r="R89" t="str">
            <v>*****</v>
          </cell>
          <cell r="S89" t="str">
            <v>*****</v>
          </cell>
          <cell r="T89" t="str">
            <v>*****</v>
          </cell>
          <cell r="U89" t="str">
            <v>*****</v>
          </cell>
          <cell r="V89">
            <v>1495.6799999999998</v>
          </cell>
          <cell r="W89">
            <v>1674.6048000000001</v>
          </cell>
          <cell r="X89">
            <v>1579.1999999999998</v>
          </cell>
          <cell r="Y89">
            <v>1583.3088</v>
          </cell>
          <cell r="Z89">
            <v>1939.9679999999998</v>
          </cell>
          <cell r="AA89">
            <v>1881.1296000000002</v>
          </cell>
          <cell r="AB89">
            <v>6182.64</v>
          </cell>
          <cell r="AC89">
            <v>2003.4359999999999</v>
          </cell>
          <cell r="AD89">
            <v>2117.5972999999999</v>
          </cell>
          <cell r="AE89">
            <v>2789</v>
          </cell>
          <cell r="AF89">
            <v>3005.7195999999999</v>
          </cell>
          <cell r="AG89">
            <v>2667.7824000000001</v>
          </cell>
          <cell r="AH89">
            <v>-0.15473032442029999</v>
          </cell>
          <cell r="AI89"/>
          <cell r="AJ89">
            <v>335.20319999999998</v>
          </cell>
          <cell r="AK89">
            <v>0.29166666666666702</v>
          </cell>
          <cell r="AL89">
            <v>264.00959999999998</v>
          </cell>
          <cell r="AM89">
            <v>146.3424</v>
          </cell>
          <cell r="AN89">
            <v>117.66719999999999</v>
          </cell>
          <cell r="AO89" t="str">
            <v>EB</v>
          </cell>
        </row>
        <row r="90">
          <cell r="A90">
            <v>237</v>
          </cell>
          <cell r="B90" t="str">
            <v>C.R. 561A</v>
          </cell>
          <cell r="C90" t="str">
            <v>0.18 Mi E OF C.R. 561</v>
          </cell>
          <cell r="D90" t="str">
            <v>B</v>
          </cell>
          <cell r="E90">
            <v>30</v>
          </cell>
          <cell r="F90">
            <v>21</v>
          </cell>
          <cell r="G90">
            <v>26</v>
          </cell>
          <cell r="H90">
            <v>881</v>
          </cell>
          <cell r="I90">
            <v>1143</v>
          </cell>
          <cell r="J90">
            <v>928</v>
          </cell>
          <cell r="K90">
            <v>1109</v>
          </cell>
          <cell r="L90">
            <v>1116</v>
          </cell>
          <cell r="M90">
            <v>1225</v>
          </cell>
          <cell r="N90">
            <v>1382</v>
          </cell>
          <cell r="O90">
            <v>1333</v>
          </cell>
          <cell r="P90">
            <v>1176</v>
          </cell>
          <cell r="Q90">
            <v>1026</v>
          </cell>
          <cell r="R90">
            <v>1113</v>
          </cell>
          <cell r="S90">
            <v>1134</v>
          </cell>
          <cell r="T90">
            <v>1099.1232</v>
          </cell>
          <cell r="U90">
            <v>1214.2080000000001</v>
          </cell>
          <cell r="V90">
            <v>1397.232</v>
          </cell>
          <cell r="W90">
            <v>1544.4</v>
          </cell>
          <cell r="X90">
            <v>1531.3727999999999</v>
          </cell>
          <cell r="Y90">
            <v>1676.3904</v>
          </cell>
          <cell r="Z90">
            <v>4669.1903999999995</v>
          </cell>
          <cell r="AA90">
            <v>4880.9376000000002</v>
          </cell>
          <cell r="AB90">
            <v>6182.64</v>
          </cell>
          <cell r="AC90">
            <v>4690.9955</v>
          </cell>
          <cell r="AD90">
            <v>4705.6737000000003</v>
          </cell>
          <cell r="AE90">
            <v>6255.3651</v>
          </cell>
          <cell r="AF90">
            <v>4960.4928</v>
          </cell>
          <cell r="AG90">
            <v>6757.4591999999993</v>
          </cell>
          <cell r="AH90">
            <v>1.7939330240620555E-2</v>
          </cell>
          <cell r="AI90"/>
          <cell r="AJ90">
            <v>577.45920000000001</v>
          </cell>
          <cell r="AK90">
            <v>0.6875</v>
          </cell>
          <cell r="AL90">
            <v>577.45920000000001</v>
          </cell>
          <cell r="AM90">
            <v>344.10239999999999</v>
          </cell>
          <cell r="AN90">
            <v>233.35680000000002</v>
          </cell>
          <cell r="AO90" t="str">
            <v>WB</v>
          </cell>
        </row>
        <row r="91">
          <cell r="A91">
            <v>238</v>
          </cell>
          <cell r="B91" t="str">
            <v>C.R. 561</v>
          </cell>
          <cell r="C91" t="str">
            <v>0.25 Mi N OF C.R. 561A</v>
          </cell>
          <cell r="D91" t="str">
            <v>B</v>
          </cell>
          <cell r="E91">
            <v>30</v>
          </cell>
          <cell r="F91">
            <v>21</v>
          </cell>
          <cell r="G91">
            <v>26</v>
          </cell>
          <cell r="H91">
            <v>4917</v>
          </cell>
          <cell r="I91">
            <v>4951</v>
          </cell>
          <cell r="J91" t="str">
            <v>U/C</v>
          </cell>
          <cell r="K91">
            <v>5372</v>
          </cell>
          <cell r="L91">
            <v>5804</v>
          </cell>
          <cell r="M91">
            <v>6228</v>
          </cell>
          <cell r="N91">
            <v>6164</v>
          </cell>
          <cell r="O91">
            <v>5815</v>
          </cell>
          <cell r="P91">
            <v>5644</v>
          </cell>
          <cell r="Q91">
            <v>5177</v>
          </cell>
          <cell r="R91">
            <v>5375</v>
          </cell>
          <cell r="S91">
            <v>5675</v>
          </cell>
          <cell r="T91">
            <v>5697.7535999999991</v>
          </cell>
          <cell r="U91">
            <v>5601.4272000000001</v>
          </cell>
          <cell r="V91">
            <v>6288.8832000000002</v>
          </cell>
          <cell r="W91">
            <v>6581.5199999999995</v>
          </cell>
          <cell r="X91">
            <v>6491.6159999999991</v>
          </cell>
          <cell r="Y91">
            <v>7280.6841999999997</v>
          </cell>
          <cell r="Z91">
            <v>10671.494399999998</v>
          </cell>
          <cell r="AA91">
            <v>8301.2543999999998</v>
          </cell>
          <cell r="AB91">
            <v>6182.64</v>
          </cell>
          <cell r="AC91">
            <v>8697.8675000000003</v>
          </cell>
          <cell r="AD91">
            <v>7239.9053999999996</v>
          </cell>
          <cell r="AE91">
            <v>8338</v>
          </cell>
          <cell r="AF91">
            <v>8433.2576000000008</v>
          </cell>
          <cell r="AG91">
            <v>8534.4480000000003</v>
          </cell>
          <cell r="AH91">
            <v>6.6596846846346924E-2</v>
          </cell>
          <cell r="AI91"/>
          <cell r="AJ91">
            <v>766.37759999999992</v>
          </cell>
          <cell r="AK91">
            <v>0.6875</v>
          </cell>
          <cell r="AL91">
            <v>766.37759999999992</v>
          </cell>
          <cell r="AM91">
            <v>397.62239999999997</v>
          </cell>
          <cell r="AN91">
            <v>368.75519999999995</v>
          </cell>
          <cell r="AO91" t="str">
            <v>NB</v>
          </cell>
        </row>
        <row r="92">
          <cell r="A92">
            <v>239</v>
          </cell>
          <cell r="B92" t="str">
            <v>WILSON LAKE PARKWAY</v>
          </cell>
          <cell r="C92" t="str">
            <v>0.17 Mi S OF U.S. 27</v>
          </cell>
          <cell r="D92" t="str">
            <v>B</v>
          </cell>
          <cell r="E92">
            <v>26</v>
          </cell>
          <cell r="F92">
            <v>21</v>
          </cell>
          <cell r="G92">
            <v>25</v>
          </cell>
          <cell r="H92" t="str">
            <v>*****</v>
          </cell>
          <cell r="I92" t="str">
            <v>*****</v>
          </cell>
          <cell r="J92" t="str">
            <v>*****</v>
          </cell>
          <cell r="K92" t="str">
            <v>*****</v>
          </cell>
          <cell r="L92" t="str">
            <v>*****</v>
          </cell>
          <cell r="M92">
            <v>363</v>
          </cell>
          <cell r="N92">
            <v>839</v>
          </cell>
          <cell r="O92">
            <v>323</v>
          </cell>
          <cell r="P92">
            <v>344</v>
          </cell>
          <cell r="Q92">
            <v>481</v>
          </cell>
          <cell r="R92">
            <v>306</v>
          </cell>
          <cell r="S92">
            <v>682</v>
          </cell>
          <cell r="T92">
            <v>349.74719999999996</v>
          </cell>
          <cell r="U92">
            <v>950.83199999999999</v>
          </cell>
          <cell r="V92">
            <v>1330.1375999999998</v>
          </cell>
          <cell r="W92">
            <v>1950.2207999999998</v>
          </cell>
          <cell r="X92">
            <v>2178.3935999999999</v>
          </cell>
          <cell r="Y92">
            <v>2280.7415999999998</v>
          </cell>
          <cell r="Z92">
            <v>2382.0095999999999</v>
          </cell>
          <cell r="AA92">
            <v>2429.3087999999998</v>
          </cell>
          <cell r="AB92">
            <v>6182.64</v>
          </cell>
          <cell r="AC92">
            <v>2813.2539999999999</v>
          </cell>
          <cell r="AD92">
            <v>2442.4308999999998</v>
          </cell>
          <cell r="AE92">
            <v>3106.2213000000002</v>
          </cell>
          <cell r="AF92">
            <v>3345.433</v>
          </cell>
          <cell r="AG92">
            <v>3572.5344</v>
          </cell>
          <cell r="AH92">
            <v>-0.10389171630070893</v>
          </cell>
          <cell r="AI92"/>
          <cell r="AJ92">
            <v>296.64</v>
          </cell>
          <cell r="AK92">
            <v>0.3125</v>
          </cell>
          <cell r="AL92">
            <v>269.94239999999996</v>
          </cell>
          <cell r="AM92">
            <v>76.137600000000006</v>
          </cell>
          <cell r="AN92">
            <v>193.8048</v>
          </cell>
          <cell r="AO92" t="str">
            <v>SB</v>
          </cell>
        </row>
        <row r="93">
          <cell r="A93">
            <v>240</v>
          </cell>
          <cell r="B93" t="str">
            <v>U.S. 27/S.R. 25</v>
          </cell>
          <cell r="C93" t="str">
            <v>0.53 Mi E OF C.R. 565</v>
          </cell>
          <cell r="D93" t="str">
            <v>B</v>
          </cell>
          <cell r="E93">
            <v>20</v>
          </cell>
          <cell r="F93">
            <v>21</v>
          </cell>
          <cell r="G93">
            <v>25</v>
          </cell>
          <cell r="H93">
            <v>16075</v>
          </cell>
          <cell r="I93">
            <v>22736</v>
          </cell>
          <cell r="J93">
            <v>18147</v>
          </cell>
          <cell r="K93">
            <v>25499</v>
          </cell>
          <cell r="L93">
            <v>21460</v>
          </cell>
          <cell r="M93">
            <v>24049</v>
          </cell>
          <cell r="N93">
            <v>22331</v>
          </cell>
          <cell r="O93">
            <v>22529</v>
          </cell>
          <cell r="P93">
            <v>21509</v>
          </cell>
          <cell r="Q93">
            <v>19596</v>
          </cell>
          <cell r="R93">
            <v>20701</v>
          </cell>
          <cell r="S93">
            <v>19606</v>
          </cell>
          <cell r="T93">
            <v>17427.992400000003</v>
          </cell>
          <cell r="U93">
            <v>20279.0592</v>
          </cell>
          <cell r="V93">
            <v>17028.374400000001</v>
          </cell>
          <cell r="W93">
            <v>25159.939199999997</v>
          </cell>
          <cell r="X93">
            <v>23286.431999999997</v>
          </cell>
          <cell r="Y93">
            <v>22732.92</v>
          </cell>
          <cell r="Z93">
            <v>24874.815799999997</v>
          </cell>
          <cell r="AA93">
            <v>22314.283999999996</v>
          </cell>
          <cell r="AB93">
            <v>6182.64</v>
          </cell>
          <cell r="AC93">
            <v>30742.985999999997</v>
          </cell>
          <cell r="AD93">
            <v>21771.349600000001</v>
          </cell>
          <cell r="AE93">
            <v>27160.2245</v>
          </cell>
          <cell r="AF93">
            <v>25918.62</v>
          </cell>
          <cell r="AG93">
            <v>22244.185499999996</v>
          </cell>
          <cell r="AH93">
            <v>0.29183935162243668</v>
          </cell>
          <cell r="AI93"/>
          <cell r="AJ93">
            <v>1634.1590000000001</v>
          </cell>
          <cell r="AK93">
            <v>0.28125</v>
          </cell>
          <cell r="AL93">
            <v>1623.4404999999999</v>
          </cell>
          <cell r="AM93">
            <v>902.82749999999999</v>
          </cell>
          <cell r="AN93">
            <v>720.61299999999994</v>
          </cell>
          <cell r="AO93" t="str">
            <v>SB</v>
          </cell>
        </row>
        <row r="94">
          <cell r="A94">
            <v>241</v>
          </cell>
          <cell r="B94" t="str">
            <v>C.R. 565</v>
          </cell>
          <cell r="C94" t="str">
            <v>0.25 Mi S OF U.S. 27</v>
          </cell>
          <cell r="D94" t="str">
            <v>B</v>
          </cell>
          <cell r="E94">
            <v>18</v>
          </cell>
          <cell r="F94">
            <v>21</v>
          </cell>
          <cell r="G94">
            <v>25</v>
          </cell>
          <cell r="H94">
            <v>1411</v>
          </cell>
          <cell r="I94">
            <v>450</v>
          </cell>
          <cell r="J94">
            <v>597</v>
          </cell>
          <cell r="K94">
            <v>617</v>
          </cell>
          <cell r="L94">
            <v>754</v>
          </cell>
          <cell r="M94">
            <v>804</v>
          </cell>
          <cell r="N94" t="str">
            <v>*****</v>
          </cell>
          <cell r="O94">
            <v>892</v>
          </cell>
          <cell r="P94">
            <v>872</v>
          </cell>
          <cell r="Q94">
            <v>788</v>
          </cell>
          <cell r="R94">
            <v>843</v>
          </cell>
          <cell r="S94">
            <v>873</v>
          </cell>
          <cell r="T94">
            <v>842.57279999999992</v>
          </cell>
          <cell r="U94">
            <v>915.12</v>
          </cell>
          <cell r="V94">
            <v>977.6160000000001</v>
          </cell>
          <cell r="W94">
            <v>1188.9503999999999</v>
          </cell>
          <cell r="X94">
            <v>1276.8959999999997</v>
          </cell>
          <cell r="Y94">
            <v>1588.2391999999998</v>
          </cell>
          <cell r="Z94">
            <v>1980.7679999999998</v>
          </cell>
          <cell r="AA94">
            <v>2037.4365</v>
          </cell>
          <cell r="AB94">
            <v>6182.64</v>
          </cell>
          <cell r="AC94">
            <v>2522.5254999999997</v>
          </cell>
          <cell r="AD94">
            <v>2114.9492</v>
          </cell>
          <cell r="AE94">
            <v>3151</v>
          </cell>
          <cell r="AF94">
            <v>2548.9727999999996</v>
          </cell>
          <cell r="AG94">
            <v>3140.4288000000001</v>
          </cell>
          <cell r="AH94">
            <v>-0.12670092845711423</v>
          </cell>
          <cell r="AI94"/>
          <cell r="AJ94">
            <v>310.48320000000001</v>
          </cell>
          <cell r="AK94">
            <v>0.29166666666666702</v>
          </cell>
          <cell r="AL94">
            <v>287.74079999999998</v>
          </cell>
          <cell r="AM94">
            <v>215.55840000000001</v>
          </cell>
          <cell r="AN94">
            <v>72.182400000000001</v>
          </cell>
          <cell r="AO94" t="str">
            <v>SB</v>
          </cell>
        </row>
        <row r="95">
          <cell r="A95">
            <v>242</v>
          </cell>
          <cell r="B95" t="str">
            <v>C.R. 561</v>
          </cell>
          <cell r="C95" t="str">
            <v>0.13 Mi S OF C.R. 455</v>
          </cell>
          <cell r="D95" t="str">
            <v>B</v>
          </cell>
          <cell r="E95">
            <v>17</v>
          </cell>
          <cell r="F95">
            <v>21</v>
          </cell>
          <cell r="G95">
            <v>26</v>
          </cell>
          <cell r="H95">
            <v>4329</v>
          </cell>
          <cell r="I95">
            <v>4493</v>
          </cell>
          <cell r="J95">
            <v>4194</v>
          </cell>
          <cell r="K95">
            <v>5011</v>
          </cell>
          <cell r="L95">
            <v>5194</v>
          </cell>
          <cell r="M95">
            <v>5772</v>
          </cell>
          <cell r="N95">
            <v>5554</v>
          </cell>
          <cell r="O95">
            <v>5382</v>
          </cell>
          <cell r="P95">
            <v>4878</v>
          </cell>
          <cell r="Q95">
            <v>4670</v>
          </cell>
          <cell r="R95">
            <v>5413</v>
          </cell>
          <cell r="S95">
            <v>5021</v>
          </cell>
          <cell r="T95">
            <v>4908.8255999999992</v>
          </cell>
          <cell r="U95">
            <v>4978.2528000000002</v>
          </cell>
          <cell r="V95">
            <v>6146.9279999999999</v>
          </cell>
          <cell r="W95">
            <v>6212.7647999999999</v>
          </cell>
          <cell r="X95">
            <v>5547.9551999999994</v>
          </cell>
          <cell r="Y95">
            <v>6638.9903999999997</v>
          </cell>
          <cell r="Z95">
            <v>7090.1567999999997</v>
          </cell>
          <cell r="AA95">
            <v>7010.2656000000006</v>
          </cell>
          <cell r="AB95">
            <v>6182.64</v>
          </cell>
          <cell r="AC95">
            <v>6587.9269999999997</v>
          </cell>
          <cell r="AD95">
            <v>7004.2245000000003</v>
          </cell>
          <cell r="AE95">
            <v>7463.2285000000002</v>
          </cell>
          <cell r="AF95">
            <v>7154.2834999999995</v>
          </cell>
          <cell r="AG95">
            <v>8104.8863999999994</v>
          </cell>
          <cell r="AH95">
            <v>5.5636977491527295E-2</v>
          </cell>
          <cell r="AI95"/>
          <cell r="AJ95">
            <v>759.19679999999994</v>
          </cell>
          <cell r="AK95">
            <v>0.69791666666666696</v>
          </cell>
          <cell r="AL95">
            <v>759.19680000000005</v>
          </cell>
          <cell r="AM95">
            <v>350.99520000000001</v>
          </cell>
          <cell r="AN95">
            <v>408.20159999999998</v>
          </cell>
          <cell r="AO95" t="str">
            <v>NB</v>
          </cell>
        </row>
        <row r="96">
          <cell r="A96">
            <v>243</v>
          </cell>
          <cell r="B96" t="str">
            <v>C.R. 455</v>
          </cell>
          <cell r="C96" t="str">
            <v>0.14 Mi E OF C.R. 561</v>
          </cell>
          <cell r="D96" t="str">
            <v>B</v>
          </cell>
          <cell r="E96">
            <v>17</v>
          </cell>
          <cell r="F96">
            <v>21</v>
          </cell>
          <cell r="G96">
            <v>26</v>
          </cell>
          <cell r="H96" t="str">
            <v>*****</v>
          </cell>
          <cell r="I96" t="str">
            <v>*****</v>
          </cell>
          <cell r="J96" t="str">
            <v>*****</v>
          </cell>
          <cell r="K96" t="str">
            <v>*****</v>
          </cell>
          <cell r="L96">
            <v>1564</v>
          </cell>
          <cell r="M96">
            <v>1685</v>
          </cell>
          <cell r="N96">
            <v>1659</v>
          </cell>
          <cell r="O96">
            <v>1680</v>
          </cell>
          <cell r="P96">
            <v>1675</v>
          </cell>
          <cell r="Q96">
            <v>1343</v>
          </cell>
          <cell r="R96">
            <v>1295</v>
          </cell>
          <cell r="S96">
            <v>1374</v>
          </cell>
          <cell r="T96">
            <v>1219.6992</v>
          </cell>
          <cell r="U96">
            <v>1395.3024</v>
          </cell>
          <cell r="V96">
            <v>1390.9823999999999</v>
          </cell>
          <cell r="W96">
            <v>5744.2175999999999</v>
          </cell>
          <cell r="X96">
            <v>1527.7631999999999</v>
          </cell>
          <cell r="Y96">
            <v>1832.1407999999999</v>
          </cell>
          <cell r="Z96">
            <v>1746</v>
          </cell>
          <cell r="AA96">
            <v>1609.7184</v>
          </cell>
          <cell r="AB96">
            <v>6182.64</v>
          </cell>
          <cell r="AC96">
            <v>1952.5825</v>
          </cell>
          <cell r="AD96">
            <v>1835.1333</v>
          </cell>
          <cell r="AE96">
            <v>1817.4793</v>
          </cell>
          <cell r="AF96">
            <v>1802.4734000000001</v>
          </cell>
          <cell r="AG96">
            <v>2448.1247999999996</v>
          </cell>
          <cell r="AH96">
            <v>-0.16913221825728686</v>
          </cell>
          <cell r="AI96"/>
          <cell r="AJ96">
            <v>271.91039999999998</v>
          </cell>
          <cell r="AK96">
            <v>0.30208333333333398</v>
          </cell>
          <cell r="AL96">
            <v>260.73599999999993</v>
          </cell>
          <cell r="AM96">
            <v>134.09280000000001</v>
          </cell>
          <cell r="AN96">
            <v>126.64319999999999</v>
          </cell>
          <cell r="AO96" t="str">
            <v>EB</v>
          </cell>
        </row>
        <row r="97">
          <cell r="A97">
            <v>244</v>
          </cell>
          <cell r="B97" t="str">
            <v>YOUTH CAMP RD</v>
          </cell>
          <cell r="C97" t="str">
            <v>0.48 Mi W OF AUSTIN MERRITT RD</v>
          </cell>
          <cell r="D97" t="str">
            <v>B</v>
          </cell>
          <cell r="E97">
            <v>17</v>
          </cell>
          <cell r="F97">
            <v>21</v>
          </cell>
          <cell r="G97">
            <v>24</v>
          </cell>
          <cell r="H97">
            <v>676</v>
          </cell>
          <cell r="I97">
            <v>858</v>
          </cell>
          <cell r="J97">
            <v>821</v>
          </cell>
          <cell r="K97">
            <v>903</v>
          </cell>
          <cell r="L97">
            <v>804</v>
          </cell>
          <cell r="M97">
            <v>891</v>
          </cell>
          <cell r="N97" t="str">
            <v>*****</v>
          </cell>
          <cell r="O97">
            <v>807</v>
          </cell>
          <cell r="P97">
            <v>774</v>
          </cell>
          <cell r="Q97">
            <v>750</v>
          </cell>
          <cell r="R97">
            <v>776</v>
          </cell>
          <cell r="S97">
            <v>742</v>
          </cell>
          <cell r="T97">
            <v>775.44960000000003</v>
          </cell>
          <cell r="U97">
            <v>799.05599999999993</v>
          </cell>
          <cell r="V97">
            <v>824.94720000000007</v>
          </cell>
          <cell r="W97">
            <v>1155.6863999999998</v>
          </cell>
          <cell r="X97">
            <v>1040.6399999999999</v>
          </cell>
          <cell r="Y97">
            <v>1237.2835</v>
          </cell>
          <cell r="Z97">
            <v>1216.4351999999999</v>
          </cell>
          <cell r="AA97">
            <v>1177.6769999999999</v>
          </cell>
          <cell r="AB97">
            <v>6182.64</v>
          </cell>
          <cell r="AC97">
            <v>1178</v>
          </cell>
          <cell r="AD97">
            <v>1178</v>
          </cell>
          <cell r="AE97">
            <v>1178</v>
          </cell>
          <cell r="AF97">
            <v>1178</v>
          </cell>
          <cell r="AG97">
            <v>1178</v>
          </cell>
          <cell r="AH97">
            <v>-0.2822151853499778</v>
          </cell>
          <cell r="AI97"/>
          <cell r="AJ97" t="str">
            <v>N/A</v>
          </cell>
          <cell r="AK97">
            <v>1</v>
          </cell>
          <cell r="AL97" t="str">
            <v>N/A</v>
          </cell>
          <cell r="AM97" t="str">
            <v>N/A</v>
          </cell>
          <cell r="AN97" t="str">
            <v>N/A</v>
          </cell>
          <cell r="AO97" t="str">
            <v>EB</v>
          </cell>
        </row>
        <row r="98">
          <cell r="A98">
            <v>245</v>
          </cell>
          <cell r="B98" t="str">
            <v>C.R. 455</v>
          </cell>
          <cell r="C98" t="str">
            <v>0.25 Mi E OF S.R. 19</v>
          </cell>
          <cell r="D98" t="str">
            <v>B</v>
          </cell>
          <cell r="E98">
            <v>11</v>
          </cell>
          <cell r="F98">
            <v>21</v>
          </cell>
          <cell r="G98">
            <v>25</v>
          </cell>
          <cell r="H98">
            <v>1582</v>
          </cell>
          <cell r="I98">
            <v>2300</v>
          </cell>
          <cell r="J98">
            <v>2423</v>
          </cell>
          <cell r="K98">
            <v>2440</v>
          </cell>
          <cell r="L98">
            <v>2487</v>
          </cell>
          <cell r="M98">
            <v>2815</v>
          </cell>
          <cell r="N98">
            <v>3002</v>
          </cell>
          <cell r="O98">
            <v>2456</v>
          </cell>
          <cell r="P98">
            <v>2573</v>
          </cell>
          <cell r="Q98">
            <v>2374</v>
          </cell>
          <cell r="R98">
            <v>2443</v>
          </cell>
          <cell r="S98">
            <v>2244</v>
          </cell>
          <cell r="T98">
            <v>2187.4943999999996</v>
          </cell>
          <cell r="U98">
            <v>2139.0335999999998</v>
          </cell>
          <cell r="V98">
            <v>2290.9248000000002</v>
          </cell>
          <cell r="W98">
            <v>2433.9744000000001</v>
          </cell>
          <cell r="X98">
            <v>2739.6095999999998</v>
          </cell>
          <cell r="Y98">
            <v>2610.9974999999999</v>
          </cell>
          <cell r="Z98">
            <v>3156.768</v>
          </cell>
          <cell r="AA98">
            <v>3349.7856000000002</v>
          </cell>
          <cell r="AB98">
            <v>6182.64</v>
          </cell>
          <cell r="AC98">
            <v>3065.6025</v>
          </cell>
          <cell r="AD98">
            <v>3554.6329000000001</v>
          </cell>
          <cell r="AE98">
            <v>4008.3406999999997</v>
          </cell>
          <cell r="AF98">
            <v>3815.9120999999996</v>
          </cell>
          <cell r="AG98">
            <v>4837.2096000000001</v>
          </cell>
          <cell r="AH98">
            <v>-4.7896439276375546E-2</v>
          </cell>
          <cell r="AI98"/>
          <cell r="AJ98">
            <v>493.41119999999995</v>
          </cell>
          <cell r="AK98">
            <v>0.67708333333333404</v>
          </cell>
          <cell r="AL98">
            <v>493.41120000000001</v>
          </cell>
          <cell r="AM98">
            <v>244.23360000000002</v>
          </cell>
          <cell r="AN98">
            <v>249.17759999999998</v>
          </cell>
          <cell r="AO98" t="str">
            <v>EB</v>
          </cell>
        </row>
        <row r="99">
          <cell r="A99">
            <v>246</v>
          </cell>
          <cell r="B99" t="str">
            <v>AUSTIN MERRITT RD</v>
          </cell>
          <cell r="C99" t="str">
            <v>0.19 Mi W OF C.R. 33</v>
          </cell>
          <cell r="D99" t="str">
            <v>B</v>
          </cell>
          <cell r="E99">
            <v>10</v>
          </cell>
          <cell r="F99">
            <v>21</v>
          </cell>
          <cell r="G99">
            <v>24</v>
          </cell>
          <cell r="H99">
            <v>1055</v>
          </cell>
          <cell r="I99">
            <v>1303</v>
          </cell>
          <cell r="J99">
            <v>1165</v>
          </cell>
          <cell r="K99">
            <v>1241</v>
          </cell>
          <cell r="L99">
            <v>1176</v>
          </cell>
          <cell r="M99">
            <v>1241</v>
          </cell>
          <cell r="N99">
            <v>991</v>
          </cell>
          <cell r="O99">
            <v>1138</v>
          </cell>
          <cell r="P99">
            <v>1064</v>
          </cell>
          <cell r="Q99">
            <v>854</v>
          </cell>
          <cell r="R99">
            <v>1062</v>
          </cell>
          <cell r="S99">
            <v>1076</v>
          </cell>
          <cell r="T99">
            <v>1037.76</v>
          </cell>
          <cell r="U99">
            <v>1059.7536</v>
          </cell>
          <cell r="V99">
            <v>1130.8415999999997</v>
          </cell>
          <cell r="W99">
            <v>1008.3743999999999</v>
          </cell>
          <cell r="X99">
            <v>1043.52</v>
          </cell>
          <cell r="Y99">
            <v>1371.8322000000001</v>
          </cell>
          <cell r="Z99">
            <v>1494.3743999999999</v>
          </cell>
          <cell r="AA99">
            <v>1476.2429999999999</v>
          </cell>
          <cell r="AB99">
            <v>6182.64</v>
          </cell>
          <cell r="AC99">
            <v>1690.6389999999999</v>
          </cell>
          <cell r="AD99">
            <v>1432.6221</v>
          </cell>
          <cell r="AE99">
            <v>2218</v>
          </cell>
          <cell r="AF99">
            <v>2243.8944000000001</v>
          </cell>
          <cell r="AG99">
            <v>2227.4303999999997</v>
          </cell>
          <cell r="AH99">
            <v>-0.18468386571677298</v>
          </cell>
          <cell r="AI99"/>
          <cell r="AJ99">
            <v>203.0016</v>
          </cell>
          <cell r="AK99">
            <v>0.6875</v>
          </cell>
          <cell r="AL99">
            <v>203.0016</v>
          </cell>
          <cell r="AM99">
            <v>139.68</v>
          </cell>
          <cell r="AN99">
            <v>63.321599999999997</v>
          </cell>
          <cell r="AO99" t="str">
            <v>WB</v>
          </cell>
        </row>
        <row r="100">
          <cell r="A100">
            <v>247</v>
          </cell>
          <cell r="B100" t="str">
            <v>BRIDGES RD</v>
          </cell>
          <cell r="C100" t="str">
            <v>0.23 Mi E OF C.R. 33</v>
          </cell>
          <cell r="D100" t="str">
            <v>B</v>
          </cell>
          <cell r="E100">
            <v>10</v>
          </cell>
          <cell r="F100">
            <v>21</v>
          </cell>
          <cell r="G100">
            <v>24</v>
          </cell>
          <cell r="H100">
            <v>798</v>
          </cell>
          <cell r="I100">
            <v>1007</v>
          </cell>
          <cell r="J100">
            <v>844</v>
          </cell>
          <cell r="K100">
            <v>908</v>
          </cell>
          <cell r="L100">
            <v>1016</v>
          </cell>
          <cell r="M100">
            <v>1098</v>
          </cell>
          <cell r="N100" t="str">
            <v>*****</v>
          </cell>
          <cell r="O100">
            <v>903</v>
          </cell>
          <cell r="P100">
            <v>894</v>
          </cell>
          <cell r="Q100">
            <v>789</v>
          </cell>
          <cell r="R100">
            <v>810</v>
          </cell>
          <cell r="S100">
            <v>658</v>
          </cell>
          <cell r="T100">
            <v>786.048</v>
          </cell>
          <cell r="U100">
            <v>836.55360000000007</v>
          </cell>
          <cell r="V100">
            <v>788.69759999999997</v>
          </cell>
          <cell r="W100">
            <v>1201.3056000000001</v>
          </cell>
          <cell r="X100">
            <v>1224.96</v>
          </cell>
          <cell r="Y100">
            <v>1471.7951999999998</v>
          </cell>
          <cell r="Z100">
            <v>1394.2079999999999</v>
          </cell>
          <cell r="AA100">
            <v>1484.5364999999997</v>
          </cell>
          <cell r="AB100">
            <v>6182.64</v>
          </cell>
          <cell r="AC100">
            <v>1958.3394999999998</v>
          </cell>
          <cell r="AD100">
            <v>1591.5081</v>
          </cell>
          <cell r="AE100">
            <v>2657</v>
          </cell>
          <cell r="AF100">
            <v>2310.4223999999999</v>
          </cell>
          <cell r="AG100">
            <v>2260.3968</v>
          </cell>
          <cell r="AH100">
            <v>-0.18228466022169643</v>
          </cell>
          <cell r="AI100"/>
          <cell r="AJ100">
            <v>212.59200000000001</v>
          </cell>
          <cell r="AK100">
            <v>0.67708333333333404</v>
          </cell>
          <cell r="AL100">
            <v>212.59200000000001</v>
          </cell>
          <cell r="AM100">
            <v>132.4992</v>
          </cell>
          <cell r="AN100">
            <v>80.092799999999997</v>
          </cell>
          <cell r="AO100" t="str">
            <v>WB</v>
          </cell>
        </row>
        <row r="101">
          <cell r="A101">
            <v>248</v>
          </cell>
          <cell r="B101" t="str">
            <v>CR 48</v>
          </cell>
          <cell r="C101" t="str">
            <v>AT SUMTER COUNTY LINE</v>
          </cell>
          <cell r="D101" t="str">
            <v>B</v>
          </cell>
          <cell r="E101">
            <v>7</v>
          </cell>
          <cell r="F101">
            <v>21</v>
          </cell>
          <cell r="G101">
            <v>24</v>
          </cell>
          <cell r="H101" t="str">
            <v>*****</v>
          </cell>
          <cell r="I101" t="str">
            <v>*****</v>
          </cell>
          <cell r="J101" t="str">
            <v>*****</v>
          </cell>
          <cell r="K101" t="str">
            <v>*****</v>
          </cell>
          <cell r="L101" t="str">
            <v>*****</v>
          </cell>
          <cell r="M101" t="str">
            <v>*****</v>
          </cell>
          <cell r="N101" t="str">
            <v>*****</v>
          </cell>
          <cell r="O101" t="str">
            <v>*****</v>
          </cell>
          <cell r="P101" t="str">
            <v>*****</v>
          </cell>
          <cell r="Q101" t="str">
            <v>*****</v>
          </cell>
          <cell r="R101" t="str">
            <v>*****</v>
          </cell>
          <cell r="S101" t="str">
            <v>*****</v>
          </cell>
          <cell r="T101">
            <v>2043.3504</v>
          </cell>
          <cell r="U101">
            <v>2002.5503999999999</v>
          </cell>
          <cell r="V101">
            <v>2217.7152000000001</v>
          </cell>
          <cell r="W101">
            <v>1429.4015999999999</v>
          </cell>
          <cell r="X101">
            <v>2778.24</v>
          </cell>
          <cell r="Y101">
            <v>2912.0855000000001</v>
          </cell>
          <cell r="Z101">
            <v>2848.8767999999995</v>
          </cell>
          <cell r="AA101">
            <v>2730.4045000000001</v>
          </cell>
          <cell r="AB101">
            <v>6182.64</v>
          </cell>
          <cell r="AC101">
            <v>2833.4034999999999</v>
          </cell>
          <cell r="AD101">
            <v>2968.5201000000002</v>
          </cell>
          <cell r="AE101">
            <v>3180</v>
          </cell>
          <cell r="AF101">
            <v>4941.5423999999994</v>
          </cell>
          <cell r="AG101">
            <v>4641.4272000000001</v>
          </cell>
          <cell r="AH101">
            <v>-5.5731468462505984E-2</v>
          </cell>
          <cell r="AI101"/>
          <cell r="AJ101">
            <v>393.54239999999999</v>
          </cell>
          <cell r="AK101">
            <v>0.67708333333333404</v>
          </cell>
          <cell r="AL101">
            <v>393.54239999999999</v>
          </cell>
          <cell r="AM101">
            <v>141.39840000000001</v>
          </cell>
          <cell r="AN101">
            <v>252.14399999999998</v>
          </cell>
          <cell r="AO101" t="str">
            <v>SB</v>
          </cell>
        </row>
        <row r="102">
          <cell r="A102">
            <v>249</v>
          </cell>
          <cell r="B102" t="str">
            <v>C.R. 33</v>
          </cell>
          <cell r="C102" t="str">
            <v>0.25 Mi N OF AUSTIN MERRITT RD</v>
          </cell>
          <cell r="D102" t="str">
            <v>B</v>
          </cell>
          <cell r="E102">
            <v>10</v>
          </cell>
          <cell r="F102">
            <v>21</v>
          </cell>
          <cell r="G102">
            <v>24</v>
          </cell>
          <cell r="H102">
            <v>2856</v>
          </cell>
          <cell r="I102">
            <v>2921</v>
          </cell>
          <cell r="J102">
            <v>2939</v>
          </cell>
          <cell r="K102">
            <v>3348</v>
          </cell>
          <cell r="L102">
            <v>3119</v>
          </cell>
          <cell r="M102">
            <v>3686</v>
          </cell>
          <cell r="N102">
            <v>3688</v>
          </cell>
          <cell r="O102">
            <v>3438</v>
          </cell>
          <cell r="P102">
            <v>3405</v>
          </cell>
          <cell r="Q102">
            <v>4238</v>
          </cell>
          <cell r="R102">
            <v>3928</v>
          </cell>
          <cell r="S102">
            <v>3352</v>
          </cell>
          <cell r="T102">
            <v>3355.2768000000001</v>
          </cell>
          <cell r="U102">
            <v>3443.5295999999998</v>
          </cell>
          <cell r="V102">
            <v>3258.7200000000003</v>
          </cell>
          <cell r="W102">
            <v>2765.6639999999998</v>
          </cell>
          <cell r="X102">
            <v>4144.32</v>
          </cell>
          <cell r="Y102">
            <v>3669.5099999999998</v>
          </cell>
          <cell r="Z102">
            <v>4696.8768</v>
          </cell>
          <cell r="AA102">
            <v>4200.1970000000001</v>
          </cell>
          <cell r="AB102">
            <v>6182.64</v>
          </cell>
          <cell r="AC102">
            <v>4900.1664999999994</v>
          </cell>
          <cell r="AD102">
            <v>4618.2864</v>
          </cell>
          <cell r="AE102">
            <v>5431</v>
          </cell>
          <cell r="AF102">
            <v>4790.9663999999993</v>
          </cell>
          <cell r="AG102">
            <v>4942.0223999999998</v>
          </cell>
          <cell r="AH102">
            <v>-4.3805700968573058E-2</v>
          </cell>
          <cell r="AI102"/>
          <cell r="AJ102">
            <v>453.85919999999999</v>
          </cell>
          <cell r="AK102">
            <v>0.29166666666666702</v>
          </cell>
          <cell r="AL102">
            <v>444.96</v>
          </cell>
          <cell r="AM102">
            <v>296.64</v>
          </cell>
          <cell r="AN102">
            <v>148.32</v>
          </cell>
          <cell r="AO102" t="str">
            <v>SB</v>
          </cell>
        </row>
        <row r="103">
          <cell r="A103">
            <v>250</v>
          </cell>
          <cell r="B103" t="str">
            <v>E. DEWEY ROBBINS RD</v>
          </cell>
          <cell r="C103" t="str">
            <v>WEST OF SR19</v>
          </cell>
          <cell r="D103" t="str">
            <v>B</v>
          </cell>
          <cell r="E103">
            <v>2</v>
          </cell>
          <cell r="F103">
            <v>21</v>
          </cell>
          <cell r="G103">
            <v>25</v>
          </cell>
          <cell r="H103" t="str">
            <v>*****</v>
          </cell>
          <cell r="I103" t="str">
            <v>*****</v>
          </cell>
          <cell r="J103" t="str">
            <v>*****</v>
          </cell>
          <cell r="K103" t="str">
            <v>*****</v>
          </cell>
          <cell r="L103" t="str">
            <v>*****</v>
          </cell>
          <cell r="M103" t="str">
            <v>*****</v>
          </cell>
          <cell r="N103" t="str">
            <v>*****</v>
          </cell>
          <cell r="O103" t="str">
            <v>*****</v>
          </cell>
          <cell r="P103" t="str">
            <v>*****</v>
          </cell>
          <cell r="Q103" t="str">
            <v>*****</v>
          </cell>
          <cell r="R103" t="str">
            <v>*****</v>
          </cell>
          <cell r="S103" t="str">
            <v>*****</v>
          </cell>
          <cell r="T103" t="str">
            <v>*****</v>
          </cell>
          <cell r="U103" t="str">
            <v>*****</v>
          </cell>
          <cell r="V103" t="str">
            <v>*****</v>
          </cell>
          <cell r="W103">
            <v>599.70240000000001</v>
          </cell>
          <cell r="X103">
            <v>584.75519999999995</v>
          </cell>
          <cell r="Y103">
            <v>557.95370000000003</v>
          </cell>
          <cell r="Z103">
            <v>673.25759999999991</v>
          </cell>
          <cell r="AA103">
            <v>630.31680000000006</v>
          </cell>
          <cell r="AB103">
            <v>6182.64</v>
          </cell>
          <cell r="AC103">
            <v>630</v>
          </cell>
          <cell r="AD103">
            <v>630</v>
          </cell>
          <cell r="AE103">
            <v>630</v>
          </cell>
          <cell r="AF103">
            <v>630</v>
          </cell>
          <cell r="AG103">
            <v>630</v>
          </cell>
          <cell r="AH103">
            <v>-0.36666524949767854</v>
          </cell>
          <cell r="AI103"/>
          <cell r="AJ103" t="str">
            <v>N/A</v>
          </cell>
          <cell r="AK103">
            <v>1</v>
          </cell>
          <cell r="AL103" t="str">
            <v>N/A</v>
          </cell>
          <cell r="AM103" t="str">
            <v>N/A</v>
          </cell>
          <cell r="AN103" t="str">
            <v>N/A</v>
          </cell>
          <cell r="AO103" t="str">
            <v>EB</v>
          </cell>
        </row>
        <row r="104">
          <cell r="A104">
            <v>251</v>
          </cell>
          <cell r="B104" t="str">
            <v>DEWEY ROBBINS RD</v>
          </cell>
          <cell r="C104" t="str">
            <v>0.25 Mi EAST OF US 27</v>
          </cell>
          <cell r="D104" t="str">
            <v>B</v>
          </cell>
          <cell r="E104">
            <v>31</v>
          </cell>
          <cell r="F104">
            <v>20</v>
          </cell>
          <cell r="G104">
            <v>25</v>
          </cell>
          <cell r="H104" t="str">
            <v>*****</v>
          </cell>
          <cell r="I104" t="str">
            <v>*****</v>
          </cell>
          <cell r="J104" t="str">
            <v>*****</v>
          </cell>
          <cell r="K104" t="str">
            <v>*****</v>
          </cell>
          <cell r="L104" t="str">
            <v>*****</v>
          </cell>
          <cell r="M104" t="str">
            <v>*****</v>
          </cell>
          <cell r="N104" t="str">
            <v>*****</v>
          </cell>
          <cell r="O104" t="str">
            <v>*****</v>
          </cell>
          <cell r="P104" t="str">
            <v>*****</v>
          </cell>
          <cell r="Q104" t="str">
            <v>*****</v>
          </cell>
          <cell r="R104" t="str">
            <v>*****</v>
          </cell>
          <cell r="S104" t="str">
            <v>*****</v>
          </cell>
          <cell r="T104" t="str">
            <v>*****</v>
          </cell>
          <cell r="U104" t="str">
            <v>*****</v>
          </cell>
          <cell r="V104" t="str">
            <v>*****</v>
          </cell>
          <cell r="W104">
            <v>380.15999999999997</v>
          </cell>
          <cell r="X104">
            <v>447.59039999999993</v>
          </cell>
          <cell r="Y104">
            <v>500.01559999999995</v>
          </cell>
          <cell r="Z104">
            <v>609.17759999999987</v>
          </cell>
          <cell r="AA104">
            <v>571.39200000000005</v>
          </cell>
          <cell r="AB104">
            <v>6182.64</v>
          </cell>
          <cell r="AC104">
            <v>610</v>
          </cell>
          <cell r="AD104">
            <v>530.5027</v>
          </cell>
          <cell r="AE104">
            <v>894</v>
          </cell>
          <cell r="AF104">
            <v>836.30399999999986</v>
          </cell>
          <cell r="AG104">
            <v>1016.4864</v>
          </cell>
          <cell r="AH104">
            <v>-0.3030758362845849</v>
          </cell>
          <cell r="AI104"/>
          <cell r="AJ104">
            <v>114.7008</v>
          </cell>
          <cell r="AK104">
            <v>0.6875</v>
          </cell>
          <cell r="AL104">
            <v>114.7008</v>
          </cell>
          <cell r="AM104">
            <v>74.16</v>
          </cell>
          <cell r="AN104">
            <v>40.540799999999997</v>
          </cell>
          <cell r="AO104" t="str">
            <v>EB</v>
          </cell>
        </row>
        <row r="105">
          <cell r="A105">
            <v>252</v>
          </cell>
          <cell r="B105" t="str">
            <v>C.R. 561</v>
          </cell>
          <cell r="C105" t="str">
            <v>0.55 Mi S OF C.R. 48</v>
          </cell>
          <cell r="D105" t="str">
            <v>B</v>
          </cell>
          <cell r="E105">
            <v>32</v>
          </cell>
          <cell r="F105">
            <v>20</v>
          </cell>
          <cell r="G105">
            <v>26</v>
          </cell>
          <cell r="H105">
            <v>6612</v>
          </cell>
          <cell r="I105">
            <v>7207</v>
          </cell>
          <cell r="J105">
            <v>8000</v>
          </cell>
          <cell r="K105">
            <v>8264</v>
          </cell>
          <cell r="L105">
            <v>8171</v>
          </cell>
          <cell r="M105">
            <v>9373</v>
          </cell>
          <cell r="N105">
            <v>8637</v>
          </cell>
          <cell r="O105">
            <v>8287</v>
          </cell>
          <cell r="P105">
            <v>7370</v>
          </cell>
          <cell r="Q105">
            <v>7542</v>
          </cell>
          <cell r="R105">
            <v>7044</v>
          </cell>
          <cell r="S105">
            <v>7765</v>
          </cell>
          <cell r="T105">
            <v>7350.9503999999997</v>
          </cell>
          <cell r="U105">
            <v>8011.4687999999987</v>
          </cell>
          <cell r="V105">
            <v>8771.76</v>
          </cell>
          <cell r="W105">
            <v>9150.4511999999995</v>
          </cell>
          <cell r="X105">
            <v>9403.9103999999988</v>
          </cell>
          <cell r="Y105">
            <v>10141.020199999999</v>
          </cell>
          <cell r="Z105">
            <v>10798.1952</v>
          </cell>
          <cell r="AA105">
            <v>10623.4272</v>
          </cell>
          <cell r="AB105">
            <v>6182.64</v>
          </cell>
          <cell r="AC105">
            <v>10209.08</v>
          </cell>
          <cell r="AD105">
            <v>10871.333200000001</v>
          </cell>
          <cell r="AE105">
            <v>11087.5947</v>
          </cell>
          <cell r="AF105">
            <v>11217.3516</v>
          </cell>
          <cell r="AG105">
            <v>12992.64</v>
          </cell>
          <cell r="AH105">
            <v>0.1601247421980645</v>
          </cell>
          <cell r="AI105"/>
          <cell r="AJ105">
            <v>1281.8111999999999</v>
          </cell>
          <cell r="AK105">
            <v>0.6875</v>
          </cell>
          <cell r="AL105">
            <v>1281.8111999999999</v>
          </cell>
          <cell r="AM105">
            <v>626.36159999999995</v>
          </cell>
          <cell r="AN105">
            <v>655.44959999999992</v>
          </cell>
          <cell r="AO105" t="str">
            <v>SB</v>
          </cell>
        </row>
        <row r="106">
          <cell r="A106">
            <v>253</v>
          </cell>
          <cell r="B106" t="str">
            <v>C.R. 48</v>
          </cell>
          <cell r="C106" t="str">
            <v>0.19 Mi E OF C.R. 561</v>
          </cell>
          <cell r="D106" t="str">
            <v>B</v>
          </cell>
          <cell r="E106">
            <v>32</v>
          </cell>
          <cell r="F106">
            <v>20</v>
          </cell>
          <cell r="G106">
            <v>26</v>
          </cell>
          <cell r="H106">
            <v>4505</v>
          </cell>
          <cell r="I106">
            <v>5174</v>
          </cell>
          <cell r="J106">
            <v>5390</v>
          </cell>
          <cell r="K106">
            <v>5463</v>
          </cell>
          <cell r="L106">
            <v>5246</v>
          </cell>
          <cell r="M106">
            <v>6014</v>
          </cell>
          <cell r="N106">
            <v>6001</v>
          </cell>
          <cell r="O106">
            <v>4643</v>
          </cell>
          <cell r="P106">
            <v>5119</v>
          </cell>
          <cell r="Q106">
            <v>4517</v>
          </cell>
          <cell r="R106">
            <v>4671</v>
          </cell>
          <cell r="S106">
            <v>4263</v>
          </cell>
          <cell r="T106">
            <v>4582.0415999999996</v>
          </cell>
          <cell r="U106">
            <v>4693.7087999999994</v>
          </cell>
          <cell r="V106">
            <v>5447.8656000000001</v>
          </cell>
          <cell r="W106">
            <v>7855.0559999999996</v>
          </cell>
          <cell r="X106">
            <v>5856.5759999999991</v>
          </cell>
          <cell r="Y106">
            <v>5976.5967999999993</v>
          </cell>
          <cell r="Z106">
            <v>6305.0687999999991</v>
          </cell>
          <cell r="AA106">
            <v>5763.9168000000009</v>
          </cell>
          <cell r="AB106">
            <v>6182.64</v>
          </cell>
          <cell r="AC106">
            <v>5839.5169999999998</v>
          </cell>
          <cell r="AD106">
            <v>5928.2132000000001</v>
          </cell>
          <cell r="AE106">
            <v>6599.0652</v>
          </cell>
          <cell r="AF106">
            <v>6622.8981000000003</v>
          </cell>
          <cell r="AG106">
            <v>7498.8863999999994</v>
          </cell>
          <cell r="AH106">
            <v>3.9356563724446847E-2</v>
          </cell>
          <cell r="AI106"/>
          <cell r="AJ106">
            <v>758.22720000000004</v>
          </cell>
          <cell r="AK106">
            <v>0.3125</v>
          </cell>
          <cell r="AL106">
            <v>689.38559999999995</v>
          </cell>
          <cell r="AM106">
            <v>348.08639999999997</v>
          </cell>
          <cell r="AN106">
            <v>341.29919999999998</v>
          </cell>
          <cell r="AO106" t="str">
            <v>WB</v>
          </cell>
        </row>
        <row r="107">
          <cell r="A107">
            <v>254</v>
          </cell>
          <cell r="B107" t="str">
            <v>C.R. 448A</v>
          </cell>
          <cell r="C107" t="str">
            <v>0.2 Mi S OF C.R. 48</v>
          </cell>
          <cell r="D107" t="str">
            <v>B</v>
          </cell>
          <cell r="E107">
            <v>25</v>
          </cell>
          <cell r="F107">
            <v>20</v>
          </cell>
          <cell r="G107">
            <v>26</v>
          </cell>
          <cell r="H107" t="str">
            <v>*****</v>
          </cell>
          <cell r="I107" t="str">
            <v>*****</v>
          </cell>
          <cell r="J107" t="str">
            <v>*****</v>
          </cell>
          <cell r="K107" t="str">
            <v>*****</v>
          </cell>
          <cell r="L107" t="str">
            <v>*****</v>
          </cell>
          <cell r="M107" t="str">
            <v>*****</v>
          </cell>
          <cell r="N107" t="str">
            <v>*****</v>
          </cell>
          <cell r="O107">
            <v>243</v>
          </cell>
          <cell r="P107">
            <v>231</v>
          </cell>
          <cell r="Q107">
            <v>239</v>
          </cell>
          <cell r="R107">
            <v>191</v>
          </cell>
          <cell r="S107">
            <v>171</v>
          </cell>
          <cell r="T107">
            <v>203.55840000000001</v>
          </cell>
          <cell r="U107">
            <v>243.30239999999998</v>
          </cell>
          <cell r="V107">
            <v>339.26400000000001</v>
          </cell>
          <cell r="W107">
            <v>162.51839999999999</v>
          </cell>
          <cell r="X107">
            <v>309.80160000000001</v>
          </cell>
          <cell r="Y107">
            <v>355.66019999999997</v>
          </cell>
          <cell r="Z107">
            <v>374.34239999999994</v>
          </cell>
          <cell r="AA107">
            <v>290.16000000000003</v>
          </cell>
          <cell r="AB107">
            <v>6182.64</v>
          </cell>
          <cell r="AC107">
            <v>290</v>
          </cell>
          <cell r="AD107">
            <v>290</v>
          </cell>
          <cell r="AE107">
            <v>290</v>
          </cell>
          <cell r="AF107">
            <v>290</v>
          </cell>
          <cell r="AG107">
            <v>290</v>
          </cell>
          <cell r="AH107">
            <v>-0.45769350266958464</v>
          </cell>
          <cell r="AI107"/>
          <cell r="AJ107" t="str">
            <v>N/A</v>
          </cell>
          <cell r="AK107">
            <v>1</v>
          </cell>
          <cell r="AL107" t="str">
            <v>N/A</v>
          </cell>
          <cell r="AM107" t="str">
            <v>N/A</v>
          </cell>
          <cell r="AN107" t="str">
            <v>N/A</v>
          </cell>
          <cell r="AO107" t="str">
            <v>NB</v>
          </cell>
        </row>
        <row r="108">
          <cell r="A108">
            <v>255</v>
          </cell>
          <cell r="B108" t="str">
            <v>C.R. 48</v>
          </cell>
          <cell r="C108" t="str">
            <v>0.25 Mi W OF S.R. 19</v>
          </cell>
          <cell r="D108" t="str">
            <v>B</v>
          </cell>
          <cell r="E108">
            <v>23</v>
          </cell>
          <cell r="F108">
            <v>20</v>
          </cell>
          <cell r="G108">
            <v>25</v>
          </cell>
          <cell r="H108">
            <v>6133</v>
          </cell>
          <cell r="I108">
            <v>7189</v>
          </cell>
          <cell r="J108">
            <v>6785</v>
          </cell>
          <cell r="K108">
            <v>7954</v>
          </cell>
          <cell r="L108">
            <v>8339</v>
          </cell>
          <cell r="M108">
            <v>9323</v>
          </cell>
          <cell r="N108">
            <v>7246</v>
          </cell>
          <cell r="O108">
            <v>7788</v>
          </cell>
          <cell r="P108">
            <v>6822</v>
          </cell>
          <cell r="Q108">
            <v>6339</v>
          </cell>
          <cell r="R108">
            <v>6380</v>
          </cell>
          <cell r="S108">
            <v>7321</v>
          </cell>
          <cell r="T108">
            <v>6519.8399999999992</v>
          </cell>
          <cell r="U108">
            <v>6810.6239999999998</v>
          </cell>
          <cell r="V108">
            <v>7252.2144000000008</v>
          </cell>
          <cell r="W108">
            <v>8181.0432000000001</v>
          </cell>
          <cell r="X108">
            <v>8303.8847999999998</v>
          </cell>
          <cell r="Y108">
            <v>9299.855599999999</v>
          </cell>
          <cell r="Z108">
            <v>9303.6191999999992</v>
          </cell>
          <cell r="AA108">
            <v>8571.7727999999988</v>
          </cell>
          <cell r="AB108">
            <v>6182.64</v>
          </cell>
          <cell r="AC108">
            <v>9241.9040000000005</v>
          </cell>
          <cell r="AD108">
            <v>9083.8657000000003</v>
          </cell>
          <cell r="AE108">
            <v>8425.3714999999993</v>
          </cell>
          <cell r="AF108">
            <v>8230.2948000000015</v>
          </cell>
          <cell r="AG108">
            <v>9677.3856000000014</v>
          </cell>
          <cell r="AH108">
            <v>9.3746855254132511E-2</v>
          </cell>
          <cell r="AI108"/>
          <cell r="AJ108">
            <v>847.40159999999992</v>
          </cell>
          <cell r="AK108">
            <v>0.6875</v>
          </cell>
          <cell r="AL108">
            <v>847.40160000000003</v>
          </cell>
          <cell r="AM108">
            <v>460.78079999999994</v>
          </cell>
          <cell r="AN108">
            <v>386.62080000000003</v>
          </cell>
          <cell r="AO108" t="str">
            <v>WB</v>
          </cell>
        </row>
        <row r="109">
          <cell r="A109">
            <v>256</v>
          </cell>
          <cell r="B109" t="str">
            <v>C.R. 448A</v>
          </cell>
          <cell r="C109" t="str">
            <v>0.2 Mi N OF C.R. 48</v>
          </cell>
          <cell r="D109" t="str">
            <v>B</v>
          </cell>
          <cell r="E109">
            <v>24</v>
          </cell>
          <cell r="F109">
            <v>20</v>
          </cell>
          <cell r="G109">
            <v>26</v>
          </cell>
          <cell r="H109" t="str">
            <v>*****</v>
          </cell>
          <cell r="I109" t="str">
            <v>*****</v>
          </cell>
          <cell r="J109" t="str">
            <v>*****</v>
          </cell>
          <cell r="K109" t="str">
            <v>*****</v>
          </cell>
          <cell r="L109" t="str">
            <v>*****</v>
          </cell>
          <cell r="M109" t="str">
            <v>*****</v>
          </cell>
          <cell r="N109" t="str">
            <v>*****</v>
          </cell>
          <cell r="O109">
            <v>5430</v>
          </cell>
          <cell r="P109">
            <v>4138</v>
          </cell>
          <cell r="Q109">
            <v>3616</v>
          </cell>
          <cell r="R109">
            <v>3859</v>
          </cell>
          <cell r="S109">
            <v>4149</v>
          </cell>
          <cell r="T109">
            <v>3795.1104</v>
          </cell>
          <cell r="U109">
            <v>3933.3887999999997</v>
          </cell>
          <cell r="V109">
            <v>4512.2112000000006</v>
          </cell>
          <cell r="W109">
            <v>6802.0127999999995</v>
          </cell>
          <cell r="X109">
            <v>4829.1839999999993</v>
          </cell>
          <cell r="Y109">
            <v>5338.6665999999996</v>
          </cell>
          <cell r="Z109">
            <v>5575.094399999999</v>
          </cell>
          <cell r="AA109">
            <v>4763.0879999999997</v>
          </cell>
          <cell r="AB109">
            <v>6182.64</v>
          </cell>
          <cell r="AC109">
            <v>5088.2284999999993</v>
          </cell>
          <cell r="AD109">
            <v>5329.7425999999996</v>
          </cell>
          <cell r="AE109">
            <v>5858.4798999999994</v>
          </cell>
          <cell r="AF109">
            <v>5805.5178999999998</v>
          </cell>
          <cell r="AG109">
            <v>6812.4096</v>
          </cell>
          <cell r="AH109">
            <v>1.9589509972594676E-2</v>
          </cell>
          <cell r="AI109"/>
          <cell r="AJ109">
            <v>666.11519999999996</v>
          </cell>
          <cell r="AK109">
            <v>0.6875</v>
          </cell>
          <cell r="AL109">
            <v>666.11519999999996</v>
          </cell>
          <cell r="AM109">
            <v>304.45440000000002</v>
          </cell>
          <cell r="AN109">
            <v>361.66079999999999</v>
          </cell>
          <cell r="AO109" t="str">
            <v>SB</v>
          </cell>
        </row>
        <row r="110">
          <cell r="A110">
            <v>257</v>
          </cell>
          <cell r="B110" t="str">
            <v>C.R. 561</v>
          </cell>
          <cell r="C110" t="str">
            <v>0.07 Mi S OF WOODLAND DR</v>
          </cell>
          <cell r="D110" t="str">
            <v>B</v>
          </cell>
          <cell r="E110">
            <v>20</v>
          </cell>
          <cell r="F110">
            <v>20</v>
          </cell>
          <cell r="G110">
            <v>26</v>
          </cell>
          <cell r="H110">
            <v>6719</v>
          </cell>
          <cell r="I110">
            <v>6896</v>
          </cell>
          <cell r="J110">
            <v>7046</v>
          </cell>
          <cell r="K110">
            <v>7797</v>
          </cell>
          <cell r="L110">
            <v>7901</v>
          </cell>
          <cell r="M110">
            <v>8855</v>
          </cell>
          <cell r="N110">
            <v>8408</v>
          </cell>
          <cell r="O110">
            <v>7735</v>
          </cell>
          <cell r="P110">
            <v>7016</v>
          </cell>
          <cell r="Q110">
            <v>6718</v>
          </cell>
          <cell r="R110">
            <v>6785</v>
          </cell>
          <cell r="S110">
            <v>6932</v>
          </cell>
          <cell r="T110">
            <v>6693.5231999999996</v>
          </cell>
          <cell r="U110">
            <v>6779.2895999999992</v>
          </cell>
          <cell r="V110">
            <v>7393.2767999999996</v>
          </cell>
          <cell r="W110">
            <v>8031.8303999999998</v>
          </cell>
          <cell r="X110">
            <v>8016.9215999999988</v>
          </cell>
          <cell r="Y110">
            <v>8599.8259999999991</v>
          </cell>
          <cell r="Z110">
            <v>9244.9535999999989</v>
          </cell>
          <cell r="AA110" t="e">
            <v>#N/A</v>
          </cell>
          <cell r="AB110">
            <v>6182.64</v>
          </cell>
          <cell r="AC110">
            <v>8472.3850000000002</v>
          </cell>
          <cell r="AD110">
            <v>9434.2976000000017</v>
          </cell>
          <cell r="AE110">
            <v>8688.4161000000004</v>
          </cell>
          <cell r="AF110">
            <v>8418.3099000000002</v>
          </cell>
          <cell r="AG110">
            <v>9040.5503999999983</v>
          </cell>
          <cell r="AH110">
            <v>7.8957113064207718E-2</v>
          </cell>
          <cell r="AI110"/>
          <cell r="AJ110">
            <v>816.40319999999997</v>
          </cell>
          <cell r="AK110">
            <v>0.6875</v>
          </cell>
          <cell r="AL110">
            <v>816.40319999999997</v>
          </cell>
          <cell r="AM110">
            <v>417.89760000000001</v>
          </cell>
          <cell r="AN110">
            <v>398.50560000000002</v>
          </cell>
          <cell r="AO110" t="str">
            <v>NB</v>
          </cell>
        </row>
        <row r="111">
          <cell r="A111">
            <v>258</v>
          </cell>
          <cell r="B111" t="str">
            <v>DUDA RD</v>
          </cell>
          <cell r="C111" t="str">
            <v>0.16 Mi E OF C.R. 448A</v>
          </cell>
          <cell r="D111" t="str">
            <v>B</v>
          </cell>
          <cell r="E111">
            <v>24</v>
          </cell>
          <cell r="F111">
            <v>20</v>
          </cell>
          <cell r="G111">
            <v>26</v>
          </cell>
          <cell r="H111">
            <v>3979</v>
          </cell>
          <cell r="I111">
            <v>4493</v>
          </cell>
          <cell r="J111">
            <v>5125</v>
          </cell>
          <cell r="K111">
            <v>5306</v>
          </cell>
          <cell r="L111">
            <v>5745</v>
          </cell>
          <cell r="M111">
            <v>5985</v>
          </cell>
          <cell r="N111">
            <v>4549</v>
          </cell>
          <cell r="O111">
            <v>4311</v>
          </cell>
          <cell r="P111">
            <v>4951</v>
          </cell>
          <cell r="Q111">
            <v>4178</v>
          </cell>
          <cell r="R111">
            <v>4745</v>
          </cell>
          <cell r="S111">
            <v>4427</v>
          </cell>
          <cell r="T111">
            <v>4974.1823999999997</v>
          </cell>
          <cell r="U111">
            <v>3851.3663999999994</v>
          </cell>
          <cell r="V111">
            <v>4614.873599999999</v>
          </cell>
          <cell r="W111">
            <v>8558.351999999999</v>
          </cell>
          <cell r="X111">
            <v>5218.4160000000002</v>
          </cell>
          <cell r="Y111">
            <v>4738.3724000000002</v>
          </cell>
          <cell r="Z111">
            <v>6484.8767999999991</v>
          </cell>
          <cell r="AA111">
            <v>6162.9984000000004</v>
          </cell>
          <cell r="AB111">
            <v>6182.64</v>
          </cell>
          <cell r="AC111">
            <v>6336.5379999999996</v>
          </cell>
          <cell r="AD111">
            <v>6597.2997999999998</v>
          </cell>
          <cell r="AE111">
            <v>6529.9199999999992</v>
          </cell>
          <cell r="AF111">
            <v>5351.6063999999997</v>
          </cell>
          <cell r="AG111">
            <v>7622.0255999999999</v>
          </cell>
          <cell r="AH111">
            <v>4.2747815639500919E-2</v>
          </cell>
          <cell r="AI111"/>
          <cell r="AJ111">
            <v>722.35199999999998</v>
          </cell>
          <cell r="AK111">
            <v>0.69791666666666696</v>
          </cell>
          <cell r="AL111">
            <v>722.35199999999998</v>
          </cell>
          <cell r="AM111">
            <v>328.69439999999997</v>
          </cell>
          <cell r="AN111">
            <v>393.6576</v>
          </cell>
          <cell r="AO111" t="str">
            <v>WB</v>
          </cell>
        </row>
        <row r="112">
          <cell r="A112">
            <v>259</v>
          </cell>
          <cell r="B112" t="str">
            <v>C.R. 48</v>
          </cell>
          <cell r="C112" t="str">
            <v>0.12 Mi W OF C.R. 33</v>
          </cell>
          <cell r="D112" t="str">
            <v>B</v>
          </cell>
          <cell r="E112">
            <v>22</v>
          </cell>
          <cell r="F112">
            <v>20</v>
          </cell>
          <cell r="G112">
            <v>24</v>
          </cell>
          <cell r="H112">
            <v>2626</v>
          </cell>
          <cell r="I112">
            <v>3320</v>
          </cell>
          <cell r="J112">
            <v>3293</v>
          </cell>
          <cell r="K112">
            <v>2856</v>
          </cell>
          <cell r="L112">
            <v>2741</v>
          </cell>
          <cell r="M112">
            <v>2977</v>
          </cell>
          <cell r="N112">
            <v>2833</v>
          </cell>
          <cell r="O112">
            <v>2193</v>
          </cell>
          <cell r="P112">
            <v>2435</v>
          </cell>
          <cell r="Q112">
            <v>2228</v>
          </cell>
          <cell r="R112">
            <v>2314</v>
          </cell>
          <cell r="S112">
            <v>2385</v>
          </cell>
          <cell r="T112">
            <v>2204.4672</v>
          </cell>
          <cell r="U112">
            <v>2241.8208</v>
          </cell>
          <cell r="V112">
            <v>2221.2864</v>
          </cell>
          <cell r="W112">
            <v>2018.6496</v>
          </cell>
          <cell r="X112">
            <v>3558.72</v>
          </cell>
          <cell r="Y112">
            <v>3520.0717999999997</v>
          </cell>
          <cell r="Z112">
            <v>3144.8639999999996</v>
          </cell>
          <cell r="AA112">
            <v>2848.9247999999998</v>
          </cell>
          <cell r="AB112">
            <v>6182.64</v>
          </cell>
          <cell r="AC112">
            <v>3600.0439999999999</v>
          </cell>
          <cell r="AD112">
            <v>3157.4179000000004</v>
          </cell>
          <cell r="AE112">
            <v>4854</v>
          </cell>
          <cell r="AF112">
            <v>5172.0767999999998</v>
          </cell>
          <cell r="AG112">
            <v>4677.0240000000003</v>
          </cell>
          <cell r="AH112">
            <v>-5.4287503378968704E-2</v>
          </cell>
          <cell r="AI112"/>
          <cell r="AJ112">
            <v>429.13920000000002</v>
          </cell>
          <cell r="AK112">
            <v>0.67708333333333404</v>
          </cell>
          <cell r="AL112">
            <v>429.13920000000002</v>
          </cell>
          <cell r="AM112">
            <v>164.14079999999998</v>
          </cell>
          <cell r="AN112">
            <v>264.9984</v>
          </cell>
          <cell r="AO112" t="str">
            <v>WB</v>
          </cell>
        </row>
        <row r="113">
          <cell r="A113">
            <v>260</v>
          </cell>
          <cell r="B113" t="str">
            <v>C.R. 33</v>
          </cell>
          <cell r="C113" t="str">
            <v>0.28 Mi S OF C.R. 470/C.R. 48</v>
          </cell>
          <cell r="D113" t="str">
            <v>D</v>
          </cell>
          <cell r="E113">
            <v>15</v>
          </cell>
          <cell r="F113">
            <v>20</v>
          </cell>
          <cell r="G113">
            <v>24</v>
          </cell>
          <cell r="H113">
            <v>6647</v>
          </cell>
          <cell r="I113">
            <v>6449</v>
          </cell>
          <cell r="J113">
            <v>6458</v>
          </cell>
          <cell r="K113">
            <v>6839</v>
          </cell>
          <cell r="L113">
            <v>6635</v>
          </cell>
          <cell r="M113">
            <v>7408</v>
          </cell>
          <cell r="N113">
            <v>8969</v>
          </cell>
          <cell r="O113">
            <v>7573</v>
          </cell>
          <cell r="P113">
            <v>8131</v>
          </cell>
          <cell r="Q113">
            <v>7623</v>
          </cell>
          <cell r="R113">
            <v>8178</v>
          </cell>
          <cell r="S113">
            <v>7873</v>
          </cell>
          <cell r="T113">
            <v>7801.2479999999987</v>
          </cell>
          <cell r="U113">
            <v>7154.8991999999998</v>
          </cell>
          <cell r="V113">
            <v>7129.9008000000003</v>
          </cell>
          <cell r="W113">
            <v>5056.1279999999997</v>
          </cell>
          <cell r="X113">
            <v>7552.32</v>
          </cell>
          <cell r="Y113">
            <v>10062.100999999999</v>
          </cell>
          <cell r="Z113">
            <v>9251.4048000000003</v>
          </cell>
          <cell r="AA113">
            <v>8936.0352000000003</v>
          </cell>
          <cell r="AB113">
            <v>6182.64</v>
          </cell>
          <cell r="AC113">
            <v>10210.039499999999</v>
          </cell>
          <cell r="AD113">
            <v>8811.1113999999998</v>
          </cell>
          <cell r="AE113">
            <v>11208.902900000001</v>
          </cell>
          <cell r="AF113">
            <v>10477.209599999998</v>
          </cell>
          <cell r="AG113">
            <v>9859.3248000000003</v>
          </cell>
          <cell r="AH113">
            <v>9.7828858726851875E-2</v>
          </cell>
          <cell r="AI113"/>
          <cell r="AJ113">
            <v>853.33440000000007</v>
          </cell>
          <cell r="AK113">
            <v>0.67708333333333404</v>
          </cell>
          <cell r="AL113">
            <v>853.33439999999996</v>
          </cell>
          <cell r="AM113">
            <v>302.57279999999997</v>
          </cell>
          <cell r="AN113">
            <v>550.76160000000004</v>
          </cell>
          <cell r="AO113" t="str">
            <v>SB</v>
          </cell>
        </row>
        <row r="114">
          <cell r="A114">
            <v>261</v>
          </cell>
          <cell r="B114" t="str">
            <v>C.R. 448</v>
          </cell>
          <cell r="C114" t="str">
            <v>AT ORANGE CO LINE</v>
          </cell>
          <cell r="D114" t="str">
            <v>C</v>
          </cell>
          <cell r="E114">
            <v>13</v>
          </cell>
          <cell r="F114">
            <v>20</v>
          </cell>
          <cell r="G114">
            <v>26</v>
          </cell>
          <cell r="H114">
            <v>4066</v>
          </cell>
          <cell r="I114">
            <v>4238</v>
          </cell>
          <cell r="J114">
            <v>3808</v>
          </cell>
          <cell r="K114">
            <v>4377</v>
          </cell>
          <cell r="L114">
            <v>4593</v>
          </cell>
          <cell r="M114">
            <v>5069</v>
          </cell>
          <cell r="N114">
            <v>5406</v>
          </cell>
          <cell r="O114">
            <v>5726</v>
          </cell>
          <cell r="P114">
            <v>5289</v>
          </cell>
          <cell r="Q114">
            <v>4805</v>
          </cell>
          <cell r="R114">
            <v>5023</v>
          </cell>
          <cell r="S114">
            <v>4822</v>
          </cell>
          <cell r="T114">
            <v>4902.3648000000003</v>
          </cell>
          <cell r="U114">
            <v>5076.1727999999994</v>
          </cell>
          <cell r="V114">
            <v>5523.5903999999991</v>
          </cell>
          <cell r="W114">
            <v>8141.1264000000001</v>
          </cell>
          <cell r="X114">
            <v>6292.4544000000005</v>
          </cell>
          <cell r="Y114">
            <v>7383.2422999999999</v>
          </cell>
          <cell r="Z114">
            <v>7479.3983999999991</v>
          </cell>
          <cell r="AA114">
            <v>7074.8159999999989</v>
          </cell>
          <cell r="AB114">
            <v>6182.64</v>
          </cell>
          <cell r="AC114">
            <v>7319.0659999999998</v>
          </cell>
          <cell r="AD114">
            <v>7921.3498000000009</v>
          </cell>
          <cell r="AE114">
            <v>8428.9022999999997</v>
          </cell>
          <cell r="AF114">
            <v>8782.8649999999998</v>
          </cell>
          <cell r="AG114">
            <v>9834.652799999998</v>
          </cell>
          <cell r="AH114">
            <v>9.7278865971881512E-2</v>
          </cell>
          <cell r="AI114"/>
          <cell r="AJ114">
            <v>914.33280000000002</v>
          </cell>
          <cell r="AK114">
            <v>0.6875</v>
          </cell>
          <cell r="AL114">
            <v>914.33280000000002</v>
          </cell>
          <cell r="AM114">
            <v>384.93119999999999</v>
          </cell>
          <cell r="AN114">
            <v>529.40159999999992</v>
          </cell>
          <cell r="AO114" t="str">
            <v>WB</v>
          </cell>
        </row>
        <row r="115">
          <cell r="A115">
            <v>262</v>
          </cell>
          <cell r="B115" t="str">
            <v>C.R. 48</v>
          </cell>
          <cell r="C115" t="str">
            <v>0.12 Mi W OF U.S. 27</v>
          </cell>
          <cell r="D115" t="str">
            <v>C</v>
          </cell>
          <cell r="E115">
            <v>14</v>
          </cell>
          <cell r="F115">
            <v>20</v>
          </cell>
          <cell r="G115">
            <v>24</v>
          </cell>
          <cell r="H115">
            <v>7480</v>
          </cell>
          <cell r="I115">
            <v>8108</v>
          </cell>
          <cell r="J115">
            <v>8956</v>
          </cell>
          <cell r="K115">
            <v>7504</v>
          </cell>
          <cell r="L115">
            <v>8276</v>
          </cell>
          <cell r="M115">
            <v>7449</v>
          </cell>
          <cell r="N115">
            <v>9369</v>
          </cell>
          <cell r="O115">
            <v>7106</v>
          </cell>
          <cell r="P115">
            <v>7402</v>
          </cell>
          <cell r="Q115">
            <v>7197</v>
          </cell>
          <cell r="R115">
            <v>6840</v>
          </cell>
          <cell r="S115">
            <v>7293</v>
          </cell>
          <cell r="T115">
            <v>7164.5183999999999</v>
          </cell>
          <cell r="U115">
            <v>7245.9647999999997</v>
          </cell>
          <cell r="V115">
            <v>6733.4975999999997</v>
          </cell>
          <cell r="W115">
            <v>8458.56</v>
          </cell>
          <cell r="X115">
            <v>7698.24</v>
          </cell>
          <cell r="Y115">
            <v>8996.4784</v>
          </cell>
          <cell r="Z115">
            <v>9714.2783999999992</v>
          </cell>
          <cell r="AA115">
            <v>9127.9871999999996</v>
          </cell>
          <cell r="AB115">
            <v>6182.64</v>
          </cell>
          <cell r="AC115">
            <v>9086.4650000000001</v>
          </cell>
          <cell r="AD115">
            <v>8174.6847000000007</v>
          </cell>
          <cell r="AE115">
            <v>10782</v>
          </cell>
          <cell r="AF115">
            <v>10193.990399999999</v>
          </cell>
          <cell r="AG115">
            <v>10396.243200000001</v>
          </cell>
          <cell r="AH115">
            <v>0.10953369124406565</v>
          </cell>
          <cell r="AI115"/>
          <cell r="AJ115">
            <v>893.87519999999995</v>
          </cell>
          <cell r="AK115">
            <v>0.65625</v>
          </cell>
          <cell r="AL115">
            <v>893.87519999999995</v>
          </cell>
          <cell r="AM115">
            <v>429.13920000000002</v>
          </cell>
          <cell r="AN115">
            <v>464.73599999999999</v>
          </cell>
          <cell r="AO115" t="str">
            <v>WB</v>
          </cell>
        </row>
        <row r="116">
          <cell r="A116">
            <v>263</v>
          </cell>
          <cell r="B116" t="str">
            <v>C.R. 48</v>
          </cell>
          <cell r="C116" t="str">
            <v>0.18 Mi E OF C.R. 33</v>
          </cell>
          <cell r="D116" t="str">
            <v>B</v>
          </cell>
          <cell r="E116">
            <v>15</v>
          </cell>
          <cell r="F116">
            <v>20</v>
          </cell>
          <cell r="G116">
            <v>24</v>
          </cell>
          <cell r="H116">
            <v>6897</v>
          </cell>
          <cell r="I116">
            <v>7874</v>
          </cell>
          <cell r="J116">
            <v>8356</v>
          </cell>
          <cell r="K116">
            <v>6783</v>
          </cell>
          <cell r="L116">
            <v>7059</v>
          </cell>
          <cell r="M116">
            <v>7526</v>
          </cell>
          <cell r="N116">
            <v>8183</v>
          </cell>
          <cell r="O116">
            <v>6526</v>
          </cell>
          <cell r="P116">
            <v>6442</v>
          </cell>
          <cell r="Q116">
            <v>5635</v>
          </cell>
          <cell r="R116">
            <v>6159</v>
          </cell>
          <cell r="S116">
            <v>6738</v>
          </cell>
          <cell r="T116">
            <v>6086.1311999999998</v>
          </cell>
          <cell r="U116">
            <v>6047.8272000000006</v>
          </cell>
          <cell r="V116">
            <v>4977.6383999999998</v>
          </cell>
          <cell r="W116">
            <v>6579.6192000000001</v>
          </cell>
          <cell r="X116">
            <v>11042.88</v>
          </cell>
          <cell r="Y116">
            <v>8307.2934000000005</v>
          </cell>
          <cell r="Z116">
            <v>8866.982399999999</v>
          </cell>
          <cell r="AA116">
            <v>7813.7856000000002</v>
          </cell>
          <cell r="AB116">
            <v>6182.64</v>
          </cell>
          <cell r="AC116">
            <v>7939.8625000000002</v>
          </cell>
          <cell r="AD116">
            <v>8554.2457000000013</v>
          </cell>
          <cell r="AE116">
            <v>8970</v>
          </cell>
          <cell r="AF116">
            <v>8704.7135999999991</v>
          </cell>
          <cell r="AG116">
            <v>8546.1983999999993</v>
          </cell>
          <cell r="AH116">
            <v>6.6890387636426407E-2</v>
          </cell>
          <cell r="AI116"/>
          <cell r="AJ116">
            <v>730.72319999999991</v>
          </cell>
          <cell r="AK116">
            <v>0.64583333333333404</v>
          </cell>
          <cell r="AL116">
            <v>730.72320000000002</v>
          </cell>
          <cell r="AM116">
            <v>362.88960000000003</v>
          </cell>
          <cell r="AN116">
            <v>367.83359999999999</v>
          </cell>
          <cell r="AO116" t="str">
            <v>WB</v>
          </cell>
        </row>
        <row r="117">
          <cell r="A117">
            <v>264</v>
          </cell>
          <cell r="B117" t="str">
            <v>C.R. 48</v>
          </cell>
          <cell r="C117" t="str">
            <v>0.25 Mi E OF U.S. 27</v>
          </cell>
          <cell r="D117" t="str">
            <v>B</v>
          </cell>
          <cell r="E117">
            <v>14</v>
          </cell>
          <cell r="F117">
            <v>20</v>
          </cell>
          <cell r="G117">
            <v>24</v>
          </cell>
          <cell r="H117">
            <v>7797</v>
          </cell>
          <cell r="I117">
            <v>8143</v>
          </cell>
          <cell r="J117">
            <v>8575</v>
          </cell>
          <cell r="K117">
            <v>9201</v>
          </cell>
          <cell r="L117">
            <v>9145</v>
          </cell>
          <cell r="M117">
            <v>10305</v>
          </cell>
          <cell r="N117">
            <v>7808</v>
          </cell>
          <cell r="O117">
            <v>8315</v>
          </cell>
          <cell r="P117">
            <v>8389</v>
          </cell>
          <cell r="Q117">
            <v>7998</v>
          </cell>
          <cell r="R117">
            <v>8042</v>
          </cell>
          <cell r="S117">
            <v>8445</v>
          </cell>
          <cell r="T117">
            <v>7946.5343999999996</v>
          </cell>
          <cell r="U117">
            <v>7973.6063999999988</v>
          </cell>
          <cell r="V117">
            <v>8764.6175999999996</v>
          </cell>
          <cell r="W117">
            <v>6895.152</v>
          </cell>
          <cell r="X117">
            <v>9995.8847999999998</v>
          </cell>
          <cell r="Y117">
            <v>10428.082</v>
          </cell>
          <cell r="Z117">
            <v>10908.2112</v>
          </cell>
          <cell r="AA117">
            <v>9624.0959999999995</v>
          </cell>
          <cell r="AB117">
            <v>6182.64</v>
          </cell>
          <cell r="AC117">
            <v>13118.284</v>
          </cell>
          <cell r="AD117">
            <v>8849.067500000001</v>
          </cell>
          <cell r="AE117">
            <v>10735</v>
          </cell>
          <cell r="AF117">
            <v>10616.735999999999</v>
          </cell>
          <cell r="AG117">
            <v>10741.3344</v>
          </cell>
          <cell r="AH117">
            <v>0.11680372952068052</v>
          </cell>
          <cell r="AI117"/>
          <cell r="AJ117">
            <v>897.83039999999994</v>
          </cell>
          <cell r="AK117">
            <v>0.6875</v>
          </cell>
          <cell r="AL117">
            <v>897.83039999999994</v>
          </cell>
          <cell r="AM117">
            <v>496.37759999999997</v>
          </cell>
          <cell r="AN117">
            <v>401.45280000000002</v>
          </cell>
          <cell r="AO117" t="str">
            <v>EB</v>
          </cell>
        </row>
        <row r="118">
          <cell r="A118">
            <v>265</v>
          </cell>
          <cell r="B118" t="str">
            <v>SHIRLEY SHORES RD</v>
          </cell>
          <cell r="C118" t="str">
            <v>0.25 Mi N OF C.R. 448</v>
          </cell>
          <cell r="D118" t="str">
            <v>B</v>
          </cell>
          <cell r="E118">
            <v>15</v>
          </cell>
          <cell r="F118">
            <v>20</v>
          </cell>
          <cell r="G118">
            <v>26</v>
          </cell>
          <cell r="H118" t="str">
            <v>*****</v>
          </cell>
          <cell r="I118" t="str">
            <v>*****</v>
          </cell>
          <cell r="J118" t="str">
            <v>*****</v>
          </cell>
          <cell r="K118" t="str">
            <v>*****</v>
          </cell>
          <cell r="L118" t="str">
            <v>*****</v>
          </cell>
          <cell r="M118" t="str">
            <v>*****</v>
          </cell>
          <cell r="N118">
            <v>2363</v>
          </cell>
          <cell r="O118">
            <v>2443</v>
          </cell>
          <cell r="P118">
            <v>2130</v>
          </cell>
          <cell r="Q118">
            <v>2127</v>
          </cell>
          <cell r="R118">
            <v>2136</v>
          </cell>
          <cell r="S118">
            <v>2214</v>
          </cell>
          <cell r="T118">
            <v>2140.8768</v>
          </cell>
          <cell r="U118">
            <v>1928.9087999999999</v>
          </cell>
          <cell r="V118">
            <v>2140.4639999999999</v>
          </cell>
          <cell r="W118">
            <v>3101.1552000000001</v>
          </cell>
          <cell r="X118">
            <v>2548.0511999999999</v>
          </cell>
          <cell r="Y118">
            <v>2424.6992999999998</v>
          </cell>
          <cell r="Z118">
            <v>2683.7183999999997</v>
          </cell>
          <cell r="AA118">
            <v>2409.6671999999999</v>
          </cell>
          <cell r="AB118">
            <v>6182.64</v>
          </cell>
          <cell r="AC118">
            <v>2789.2665000000002</v>
          </cell>
          <cell r="AD118">
            <v>2769.9126000000001</v>
          </cell>
          <cell r="AE118">
            <v>2901.4349000000002</v>
          </cell>
          <cell r="AF118">
            <v>2750.4931999999999</v>
          </cell>
          <cell r="AG118">
            <v>3035.8175999999999</v>
          </cell>
          <cell r="AH118">
            <v>-0.13259815211279924</v>
          </cell>
          <cell r="AI118"/>
          <cell r="AJ118">
            <v>289.91039999999998</v>
          </cell>
          <cell r="AK118">
            <v>0.69791666666666696</v>
          </cell>
          <cell r="AL118">
            <v>289.91039999999998</v>
          </cell>
          <cell r="AM118">
            <v>160.95359999999999</v>
          </cell>
          <cell r="AN118">
            <v>128.95679999999999</v>
          </cell>
          <cell r="AO118" t="str">
            <v>NB</v>
          </cell>
        </row>
        <row r="119">
          <cell r="A119">
            <v>266</v>
          </cell>
          <cell r="B119" t="str">
            <v>C.R. 470</v>
          </cell>
          <cell r="C119" t="str">
            <v>0.536 Mi E OF TURNPIKE OVERPASS</v>
          </cell>
          <cell r="D119" t="str">
            <v>B</v>
          </cell>
          <cell r="E119">
            <v>17</v>
          </cell>
          <cell r="F119">
            <v>20</v>
          </cell>
          <cell r="G119">
            <v>24</v>
          </cell>
          <cell r="H119" t="str">
            <v>*****</v>
          </cell>
          <cell r="I119" t="str">
            <v>*****</v>
          </cell>
          <cell r="J119" t="str">
            <v>*****</v>
          </cell>
          <cell r="K119" t="str">
            <v>*****</v>
          </cell>
          <cell r="L119" t="str">
            <v>*****</v>
          </cell>
          <cell r="M119" t="str">
            <v>*****</v>
          </cell>
          <cell r="N119">
            <v>4707</v>
          </cell>
          <cell r="O119">
            <v>5368</v>
          </cell>
          <cell r="P119">
            <v>5248</v>
          </cell>
          <cell r="Q119">
            <v>6450</v>
          </cell>
          <cell r="R119">
            <v>5552</v>
          </cell>
          <cell r="S119">
            <v>5404</v>
          </cell>
          <cell r="T119">
            <v>5760.2304000000004</v>
          </cell>
          <cell r="U119">
            <v>4988.0735999999997</v>
          </cell>
          <cell r="V119">
            <v>4262.0351999999993</v>
          </cell>
          <cell r="W119">
            <v>6525.4463999999998</v>
          </cell>
          <cell r="X119">
            <v>7257.1007999999993</v>
          </cell>
          <cell r="Y119">
            <v>7181.7829999999994</v>
          </cell>
          <cell r="Z119">
            <v>9077.3375999999989</v>
          </cell>
          <cell r="AA119">
            <v>7451.1167999999989</v>
          </cell>
          <cell r="AB119">
            <v>6182.64</v>
          </cell>
          <cell r="AC119">
            <v>11255.894499999999</v>
          </cell>
          <cell r="AD119">
            <v>7952.2443000000003</v>
          </cell>
          <cell r="AE119">
            <v>9497</v>
          </cell>
          <cell r="AF119">
            <v>8691.4079999999994</v>
          </cell>
          <cell r="AG119">
            <v>9400.5216</v>
          </cell>
          <cell r="AH119">
            <v>8.7415698631235106E-2</v>
          </cell>
          <cell r="AI119"/>
          <cell r="AJ119">
            <v>787.08479999999997</v>
          </cell>
          <cell r="AK119">
            <v>0.65625</v>
          </cell>
          <cell r="AL119">
            <v>787.08479999999997</v>
          </cell>
          <cell r="AM119">
            <v>485.50079999999997</v>
          </cell>
          <cell r="AN119">
            <v>301.584</v>
          </cell>
          <cell r="AO119" t="str">
            <v>EB</v>
          </cell>
        </row>
        <row r="120">
          <cell r="A120">
            <v>267</v>
          </cell>
          <cell r="B120" t="str">
            <v>C.R. 470</v>
          </cell>
          <cell r="C120" t="str">
            <v>0.06 Mi E OF SUMTER CO LINE</v>
          </cell>
          <cell r="D120" t="str">
            <v>B</v>
          </cell>
          <cell r="E120">
            <v>7</v>
          </cell>
          <cell r="F120">
            <v>20</v>
          </cell>
          <cell r="G120">
            <v>24</v>
          </cell>
          <cell r="H120">
            <v>5821</v>
          </cell>
          <cell r="I120">
            <v>6385</v>
          </cell>
          <cell r="J120">
            <v>6862</v>
          </cell>
          <cell r="K120">
            <v>6498</v>
          </cell>
          <cell r="L120">
            <v>6139</v>
          </cell>
          <cell r="M120">
            <v>7630</v>
          </cell>
          <cell r="N120">
            <v>6257</v>
          </cell>
          <cell r="O120">
            <v>5841</v>
          </cell>
          <cell r="P120">
            <v>5779</v>
          </cell>
          <cell r="Q120">
            <v>4885</v>
          </cell>
          <cell r="R120">
            <v>5486</v>
          </cell>
          <cell r="S120">
            <v>5233</v>
          </cell>
          <cell r="T120">
            <v>5094.2975999999999</v>
          </cell>
          <cell r="U120">
            <v>5464.8288000000002</v>
          </cell>
          <cell r="V120">
            <v>5813.0208000000002</v>
          </cell>
          <cell r="W120">
            <v>6770.6495999999997</v>
          </cell>
          <cell r="X120">
            <v>6680.6399999999994</v>
          </cell>
          <cell r="Y120">
            <v>8310.145199999999</v>
          </cell>
          <cell r="Z120">
            <v>8986.0992000000006</v>
          </cell>
          <cell r="AA120">
            <v>8815.5072</v>
          </cell>
          <cell r="AB120">
            <v>6182.64</v>
          </cell>
          <cell r="AC120">
            <v>13118.284</v>
          </cell>
          <cell r="AD120">
            <v>10183.7099</v>
          </cell>
          <cell r="AE120">
            <v>7107.5974000000006</v>
          </cell>
          <cell r="AF120">
            <v>8983.391999999998</v>
          </cell>
          <cell r="AG120">
            <v>9154.3104000000003</v>
          </cell>
          <cell r="AH120">
            <v>8.1658917239042506E-2</v>
          </cell>
          <cell r="AI120"/>
          <cell r="AJ120">
            <v>852.34559999999999</v>
          </cell>
          <cell r="AK120">
            <v>0.28125</v>
          </cell>
          <cell r="AL120">
            <v>812.79359999999997</v>
          </cell>
          <cell r="AM120">
            <v>595.25760000000002</v>
          </cell>
          <cell r="AN120">
            <v>217.536</v>
          </cell>
          <cell r="AO120" t="str">
            <v>EB</v>
          </cell>
        </row>
        <row r="121">
          <cell r="A121">
            <v>268</v>
          </cell>
          <cell r="B121" t="str">
            <v>C.R. 33</v>
          </cell>
          <cell r="C121" t="str">
            <v>0.34 Mi W OF U.S. 27</v>
          </cell>
          <cell r="D121" t="str">
            <v>B</v>
          </cell>
          <cell r="E121">
            <v>11</v>
          </cell>
          <cell r="F121">
            <v>20</v>
          </cell>
          <cell r="G121">
            <v>24</v>
          </cell>
          <cell r="H121">
            <v>8583</v>
          </cell>
          <cell r="I121">
            <v>9077</v>
          </cell>
          <cell r="J121">
            <v>9047</v>
          </cell>
          <cell r="K121">
            <v>9046</v>
          </cell>
          <cell r="L121">
            <v>8728</v>
          </cell>
          <cell r="M121">
            <v>8486</v>
          </cell>
          <cell r="N121">
            <v>8574</v>
          </cell>
          <cell r="O121">
            <v>8423</v>
          </cell>
          <cell r="P121">
            <v>8017</v>
          </cell>
          <cell r="Q121">
            <v>8151</v>
          </cell>
          <cell r="R121">
            <v>8277</v>
          </cell>
          <cell r="S121">
            <v>8552</v>
          </cell>
          <cell r="T121">
            <v>7651.4495999999999</v>
          </cell>
          <cell r="U121">
            <v>8243.2224000000006</v>
          </cell>
          <cell r="V121">
            <v>7719.1487999999999</v>
          </cell>
          <cell r="W121">
            <v>8443.3535999999986</v>
          </cell>
          <cell r="X121">
            <v>8444.16</v>
          </cell>
          <cell r="Y121">
            <v>9987.9541999999983</v>
          </cell>
          <cell r="Z121">
            <v>9598.8287999999993</v>
          </cell>
          <cell r="AA121">
            <v>9402.105599999999</v>
          </cell>
          <cell r="AB121">
            <v>6182.64</v>
          </cell>
          <cell r="AC121">
            <v>10254.1765</v>
          </cell>
          <cell r="AD121">
            <v>9161.5432999999994</v>
          </cell>
          <cell r="AE121">
            <v>10286</v>
          </cell>
          <cell r="AF121">
            <v>10824.105599999999</v>
          </cell>
          <cell r="AG121">
            <v>10301.318399999998</v>
          </cell>
          <cell r="AH121">
            <v>0.10750009029231</v>
          </cell>
          <cell r="AI121"/>
          <cell r="AJ121">
            <v>855.31200000000001</v>
          </cell>
          <cell r="AK121">
            <v>0.61458333333333404</v>
          </cell>
          <cell r="AL121">
            <v>832.56959999999992</v>
          </cell>
          <cell r="AM121">
            <v>391.56479999999999</v>
          </cell>
          <cell r="AN121">
            <v>441.00479999999999</v>
          </cell>
          <cell r="AO121" t="str">
            <v>EB</v>
          </cell>
        </row>
        <row r="122">
          <cell r="A122">
            <v>269</v>
          </cell>
          <cell r="B122" t="str">
            <v>C.R. 448</v>
          </cell>
          <cell r="C122" t="str">
            <v>0.45 Mi W OF C.R. 561</v>
          </cell>
          <cell r="D122" t="str">
            <v>B</v>
          </cell>
          <cell r="E122">
            <v>7</v>
          </cell>
          <cell r="F122">
            <v>20</v>
          </cell>
          <cell r="G122">
            <v>26</v>
          </cell>
          <cell r="H122" t="str">
            <v>*****</v>
          </cell>
          <cell r="I122" t="str">
            <v>*****</v>
          </cell>
          <cell r="J122" t="str">
            <v>*****</v>
          </cell>
          <cell r="K122">
            <v>2463</v>
          </cell>
          <cell r="L122">
            <v>3006</v>
          </cell>
          <cell r="M122">
            <v>3608</v>
          </cell>
          <cell r="N122">
            <v>3219</v>
          </cell>
          <cell r="O122">
            <v>3189</v>
          </cell>
          <cell r="P122">
            <v>3031</v>
          </cell>
          <cell r="Q122">
            <v>2699</v>
          </cell>
          <cell r="R122">
            <v>2401</v>
          </cell>
          <cell r="S122">
            <v>2755</v>
          </cell>
          <cell r="T122">
            <v>2013</v>
          </cell>
          <cell r="U122">
            <v>3145.4207999999999</v>
          </cell>
          <cell r="V122">
            <v>3009.0239999999999</v>
          </cell>
          <cell r="W122">
            <v>3274.1279999999997</v>
          </cell>
          <cell r="X122">
            <v>3721.4975999999997</v>
          </cell>
          <cell r="Y122">
            <v>4137.9839999999995</v>
          </cell>
          <cell r="Z122">
            <v>4946.5343999999996</v>
          </cell>
          <cell r="AA122">
            <v>4395.5904</v>
          </cell>
          <cell r="AB122">
            <v>6182.64</v>
          </cell>
          <cell r="AC122">
            <v>5105.4994999999999</v>
          </cell>
          <cell r="AD122">
            <v>4891.9233999999997</v>
          </cell>
          <cell r="AE122">
            <v>4932.5275999999994</v>
          </cell>
          <cell r="AF122">
            <v>5086.1174000000001</v>
          </cell>
          <cell r="AG122">
            <v>5763.3023999999996</v>
          </cell>
          <cell r="AH122">
            <v>-1.3948746205004414E-2</v>
          </cell>
          <cell r="AI122"/>
          <cell r="AJ122">
            <v>510.00959999999998</v>
          </cell>
          <cell r="AK122">
            <v>0.67708333333333404</v>
          </cell>
          <cell r="AL122">
            <v>510.00959999999998</v>
          </cell>
          <cell r="AM122">
            <v>278.27519999999998</v>
          </cell>
          <cell r="AN122">
            <v>231.73439999999999</v>
          </cell>
          <cell r="AO122" t="str">
            <v>EB</v>
          </cell>
        </row>
        <row r="123">
          <cell r="A123">
            <v>270</v>
          </cell>
          <cell r="B123" t="str">
            <v>C.R. 448</v>
          </cell>
          <cell r="C123" t="str">
            <v>0.21 Mi E OF C.R. 561</v>
          </cell>
          <cell r="D123" t="str">
            <v>B</v>
          </cell>
          <cell r="E123">
            <v>8</v>
          </cell>
          <cell r="F123">
            <v>20</v>
          </cell>
          <cell r="G123">
            <v>26</v>
          </cell>
          <cell r="H123">
            <v>4953</v>
          </cell>
          <cell r="I123">
            <v>5241</v>
          </cell>
          <cell r="J123">
            <v>5460</v>
          </cell>
          <cell r="K123">
            <v>5911</v>
          </cell>
          <cell r="L123">
            <v>6261</v>
          </cell>
          <cell r="M123">
            <v>7407</v>
          </cell>
          <cell r="N123">
            <v>7291</v>
          </cell>
          <cell r="O123">
            <v>7284</v>
          </cell>
          <cell r="P123">
            <v>7170</v>
          </cell>
          <cell r="Q123">
            <v>6133</v>
          </cell>
          <cell r="R123">
            <v>6512</v>
          </cell>
          <cell r="S123">
            <v>6382</v>
          </cell>
          <cell r="T123">
            <v>6641.6639999999998</v>
          </cell>
          <cell r="U123">
            <v>7069.5935999999992</v>
          </cell>
          <cell r="V123">
            <v>7625.3184000000001</v>
          </cell>
          <cell r="W123">
            <v>8192.4479999999985</v>
          </cell>
          <cell r="X123">
            <v>7111.8143999999993</v>
          </cell>
          <cell r="Y123">
            <v>8233.8158999999996</v>
          </cell>
          <cell r="Z123">
            <v>9952.6655999999984</v>
          </cell>
          <cell r="AA123">
            <v>7615.4475999999995</v>
          </cell>
          <cell r="AB123">
            <v>6182.64</v>
          </cell>
          <cell r="AC123">
            <v>10484.608000000002</v>
          </cell>
          <cell r="AD123">
            <v>10986.976000000001</v>
          </cell>
          <cell r="AE123">
            <v>10209.3264</v>
          </cell>
          <cell r="AF123">
            <v>10305.859199999999</v>
          </cell>
          <cell r="AG123">
            <v>12731.366399999999</v>
          </cell>
          <cell r="AH123">
            <v>0.15542087994543197</v>
          </cell>
          <cell r="AI123"/>
          <cell r="AJ123">
            <v>1087.6415999999999</v>
          </cell>
          <cell r="AK123">
            <v>0.6875</v>
          </cell>
          <cell r="AL123">
            <v>1087.6415999999999</v>
          </cell>
          <cell r="AM123">
            <v>467.46239999999995</v>
          </cell>
          <cell r="AN123">
            <v>620.17920000000004</v>
          </cell>
          <cell r="AO123" t="str">
            <v>WB</v>
          </cell>
        </row>
        <row r="124">
          <cell r="A124">
            <v>271</v>
          </cell>
          <cell r="B124" t="str">
            <v>LANE PARK CUTOFF</v>
          </cell>
          <cell r="C124" t="str">
            <v>0.1 Mi E OF S.R. 19</v>
          </cell>
          <cell r="D124" t="str">
            <v>B</v>
          </cell>
          <cell r="E124">
            <v>6</v>
          </cell>
          <cell r="F124">
            <v>20</v>
          </cell>
          <cell r="G124">
            <v>26</v>
          </cell>
          <cell r="H124">
            <v>2790</v>
          </cell>
          <cell r="I124">
            <v>2678</v>
          </cell>
          <cell r="J124">
            <v>3262</v>
          </cell>
          <cell r="K124">
            <v>1390</v>
          </cell>
          <cell r="L124">
            <v>1825</v>
          </cell>
          <cell r="M124">
            <v>1643</v>
          </cell>
          <cell r="N124">
            <v>1465</v>
          </cell>
          <cell r="O124">
            <v>1640</v>
          </cell>
          <cell r="P124">
            <v>1484</v>
          </cell>
          <cell r="Q124">
            <v>1443</v>
          </cell>
          <cell r="R124">
            <v>1498</v>
          </cell>
          <cell r="S124">
            <v>1806</v>
          </cell>
          <cell r="T124">
            <v>1483.7760000000001</v>
          </cell>
          <cell r="U124">
            <v>1611.8783999999998</v>
          </cell>
          <cell r="V124">
            <v>1597.1327999999999</v>
          </cell>
          <cell r="W124">
            <v>1795.3055999999999</v>
          </cell>
          <cell r="X124">
            <v>1720.4256</v>
          </cell>
          <cell r="Y124">
            <v>2031.9074999999998</v>
          </cell>
          <cell r="Z124">
            <v>1984.3871999999999</v>
          </cell>
          <cell r="AA124">
            <v>2192.7167999999997</v>
          </cell>
          <cell r="AB124">
            <v>6182.64</v>
          </cell>
          <cell r="AC124">
            <v>1847.0374999999999</v>
          </cell>
          <cell r="AD124">
            <v>1923.4033000000002</v>
          </cell>
          <cell r="AE124">
            <v>1835</v>
          </cell>
          <cell r="AF124">
            <v>1768.3488</v>
          </cell>
          <cell r="AG124">
            <v>1980.5183999999999</v>
          </cell>
          <cell r="AH124">
            <v>-0.20361882701399558</v>
          </cell>
          <cell r="AI124"/>
          <cell r="AJ124">
            <v>197.22239999999999</v>
          </cell>
          <cell r="AK124">
            <v>0.53125</v>
          </cell>
          <cell r="AL124">
            <v>181.55519999999999</v>
          </cell>
          <cell r="AM124">
            <v>100.45439999999999</v>
          </cell>
          <cell r="AN124">
            <v>81.100799999999992</v>
          </cell>
          <cell r="AO124" t="str">
            <v>EB</v>
          </cell>
        </row>
        <row r="125">
          <cell r="A125">
            <v>272</v>
          </cell>
          <cell r="B125" t="str">
            <v>OBRIEN RD</v>
          </cell>
          <cell r="C125" t="str">
            <v>1.24 Mi N OF S.R. 19</v>
          </cell>
          <cell r="D125" t="str">
            <v>B</v>
          </cell>
          <cell r="E125">
            <v>16</v>
          </cell>
          <cell r="F125">
            <v>21</v>
          </cell>
          <cell r="G125">
            <v>25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 t="str">
            <v>NA</v>
          </cell>
          <cell r="AA125" t="str">
            <v>NA</v>
          </cell>
          <cell r="AB125">
            <v>6182.64</v>
          </cell>
          <cell r="AC125" t="str">
            <v>N/A</v>
          </cell>
          <cell r="AD125" t="str">
            <v>N/A</v>
          </cell>
          <cell r="AE125">
            <v>339</v>
          </cell>
          <cell r="AF125">
            <v>6301.152</v>
          </cell>
          <cell r="AG125">
            <v>6302.3615999999993</v>
          </cell>
          <cell r="AH125">
            <v>3.8431772549496479E-3</v>
          </cell>
          <cell r="AI125"/>
          <cell r="AJ125">
            <v>518.67840000000001</v>
          </cell>
          <cell r="AK125">
            <v>0.65625</v>
          </cell>
          <cell r="AL125">
            <v>518.6783999999999</v>
          </cell>
          <cell r="AM125">
            <v>285.87839999999994</v>
          </cell>
          <cell r="AN125">
            <v>232.79999999999998</v>
          </cell>
          <cell r="AO125" t="str">
            <v>SB</v>
          </cell>
        </row>
        <row r="126">
          <cell r="A126">
            <v>273</v>
          </cell>
          <cell r="B126" t="str">
            <v>CHERRY LAKE RD (C.R. 478)</v>
          </cell>
          <cell r="C126" t="str">
            <v>0.25 Mi E OF CORALWOOD LN</v>
          </cell>
          <cell r="D126" t="str">
            <v>B</v>
          </cell>
          <cell r="E126">
            <v>4</v>
          </cell>
          <cell r="F126">
            <v>22</v>
          </cell>
          <cell r="G126">
            <v>25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 t="str">
            <v>NA</v>
          </cell>
          <cell r="AA126" t="str">
            <v>NA</v>
          </cell>
          <cell r="AB126">
            <v>6182.64</v>
          </cell>
          <cell r="AC126" t="str">
            <v>N/A</v>
          </cell>
          <cell r="AD126" t="str">
            <v>N/A</v>
          </cell>
          <cell r="AE126">
            <v>1871</v>
          </cell>
          <cell r="AF126">
            <v>2386.7039999999997</v>
          </cell>
          <cell r="AG126">
            <v>1994.6303999999996</v>
          </cell>
          <cell r="AH126">
            <v>-0.20248713990289735</v>
          </cell>
          <cell r="AI126"/>
          <cell r="AJ126">
            <v>249.56159999999997</v>
          </cell>
          <cell r="AK126">
            <v>0.30208333333333398</v>
          </cell>
          <cell r="AL126">
            <v>167.61599999999999</v>
          </cell>
          <cell r="AM126">
            <v>82.876799999999989</v>
          </cell>
          <cell r="AN126">
            <v>84.739199999999997</v>
          </cell>
          <cell r="AO126" t="str">
            <v>NB</v>
          </cell>
        </row>
        <row r="127">
          <cell r="A127">
            <v>274</v>
          </cell>
          <cell r="B127" t="str">
            <v>S BUCKHILL RD</v>
          </cell>
          <cell r="C127" t="str">
            <v>0.24 Mi S OF C.R. 455</v>
          </cell>
          <cell r="D127" t="str">
            <v>B</v>
          </cell>
          <cell r="E127">
            <v>13</v>
          </cell>
          <cell r="F127">
            <v>21</v>
          </cell>
          <cell r="G127">
            <v>25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 t="str">
            <v>NA</v>
          </cell>
          <cell r="AA127" t="str">
            <v>NA</v>
          </cell>
          <cell r="AB127">
            <v>6182.64</v>
          </cell>
          <cell r="AC127" t="str">
            <v>N/A</v>
          </cell>
          <cell r="AD127" t="str">
            <v>N/A</v>
          </cell>
          <cell r="AE127">
            <v>1131</v>
          </cell>
          <cell r="AF127">
            <v>704.06399999999996</v>
          </cell>
          <cell r="AG127">
            <v>1264.6751999999999</v>
          </cell>
          <cell r="AH127">
            <v>-0.27195033130260082</v>
          </cell>
          <cell r="AI127"/>
          <cell r="AJ127">
            <v>144.3648</v>
          </cell>
          <cell r="AK127">
            <v>0.69791666666666696</v>
          </cell>
          <cell r="AL127">
            <v>144.3648</v>
          </cell>
          <cell r="AM127">
            <v>62.294399999999996</v>
          </cell>
          <cell r="AN127">
            <v>82.070399999999992</v>
          </cell>
          <cell r="AO127" t="str">
            <v>NB</v>
          </cell>
        </row>
        <row r="128">
          <cell r="A128">
            <v>275</v>
          </cell>
          <cell r="B128" t="str">
            <v>S BUCKHILL RD</v>
          </cell>
          <cell r="C128" t="str">
            <v>0.18 Mi N OF TURNPIKE RD</v>
          </cell>
          <cell r="D128" t="str">
            <v>B</v>
          </cell>
          <cell r="E128">
            <v>25</v>
          </cell>
          <cell r="F128">
            <v>21</v>
          </cell>
          <cell r="G128">
            <v>25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 t="str">
            <v>NA</v>
          </cell>
          <cell r="AA128" t="str">
            <v>NA</v>
          </cell>
          <cell r="AB128">
            <v>6182.64</v>
          </cell>
          <cell r="AC128" t="str">
            <v>N/A</v>
          </cell>
          <cell r="AD128" t="str">
            <v>N/A</v>
          </cell>
          <cell r="AE128">
            <v>2069.1360999999997</v>
          </cell>
          <cell r="AF128">
            <v>1724.4863999999998</v>
          </cell>
          <cell r="AG128">
            <v>2185.248</v>
          </cell>
          <cell r="AH128">
            <v>-0.1877955690824149</v>
          </cell>
          <cell r="AI128"/>
          <cell r="AJ128">
            <v>202.70399999999998</v>
          </cell>
          <cell r="AK128">
            <v>0.30208333333333398</v>
          </cell>
          <cell r="AL128">
            <v>201.71520000000001</v>
          </cell>
          <cell r="AM128">
            <v>64.272000000000006</v>
          </cell>
          <cell r="AN128">
            <v>137.44319999999999</v>
          </cell>
          <cell r="AO128" t="str">
            <v>NB</v>
          </cell>
        </row>
        <row r="129">
          <cell r="A129">
            <v>276</v>
          </cell>
          <cell r="B129" t="str">
            <v>LANE PARK RD</v>
          </cell>
          <cell r="C129" t="str">
            <v>0.08 Mi E OF CROSBY RD</v>
          </cell>
          <cell r="D129" t="str">
            <v>B</v>
          </cell>
          <cell r="E129">
            <v>6</v>
          </cell>
          <cell r="F129">
            <v>20</v>
          </cell>
          <cell r="G129">
            <v>26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 t="str">
            <v>NA</v>
          </cell>
          <cell r="AA129" t="str">
            <v>NA</v>
          </cell>
          <cell r="AB129">
            <v>6182.64</v>
          </cell>
          <cell r="AC129" t="str">
            <v>N/A</v>
          </cell>
          <cell r="AD129" t="str">
            <v>N/A</v>
          </cell>
          <cell r="AE129">
            <v>435</v>
          </cell>
          <cell r="AF129">
            <v>1053.3599999999999</v>
          </cell>
          <cell r="AG129">
            <v>1258.9055999999998</v>
          </cell>
          <cell r="AH129">
            <v>-0.27261583684789881</v>
          </cell>
          <cell r="AI129"/>
          <cell r="AJ129">
            <v>123.49439999999998</v>
          </cell>
          <cell r="AK129">
            <v>0.64583333333333404</v>
          </cell>
          <cell r="AL129">
            <v>123.49439999999998</v>
          </cell>
          <cell r="AM129">
            <v>63.590399999999995</v>
          </cell>
          <cell r="AN129">
            <v>59.903999999999996</v>
          </cell>
          <cell r="AO129" t="str">
            <v>WB</v>
          </cell>
        </row>
        <row r="130">
          <cell r="A130">
            <v>277</v>
          </cell>
          <cell r="B130" t="str">
            <v>NUMBER TWO RD</v>
          </cell>
          <cell r="C130" t="str">
            <v>0.18 Mi S OF C.R. 48</v>
          </cell>
          <cell r="D130" t="str">
            <v>B</v>
          </cell>
          <cell r="E130">
            <v>18</v>
          </cell>
          <cell r="F130">
            <v>20</v>
          </cell>
          <cell r="G130">
            <v>25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 t="str">
            <v>NA</v>
          </cell>
          <cell r="AA130" t="str">
            <v>NA</v>
          </cell>
          <cell r="AB130">
            <v>6182.64</v>
          </cell>
          <cell r="AC130" t="str">
            <v>N/A</v>
          </cell>
          <cell r="AD130" t="str">
            <v>N/A</v>
          </cell>
          <cell r="AE130">
            <v>547</v>
          </cell>
          <cell r="AF130">
            <v>1430.0159999999998</v>
          </cell>
          <cell r="AG130">
            <v>1730.1695999999997</v>
          </cell>
          <cell r="AH130">
            <v>-0.2248550115584278</v>
          </cell>
          <cell r="AI130"/>
          <cell r="AJ130">
            <v>165.75359999999998</v>
          </cell>
          <cell r="AK130">
            <v>0.64583333333333404</v>
          </cell>
          <cell r="AL130">
            <v>165.75359999999998</v>
          </cell>
          <cell r="AM130">
            <v>86.601600000000005</v>
          </cell>
          <cell r="AN130">
            <v>79.151999999999987</v>
          </cell>
          <cell r="AO130" t="str">
            <v>WB</v>
          </cell>
        </row>
        <row r="131">
          <cell r="A131">
            <v>278</v>
          </cell>
          <cell r="B131" t="str">
            <v>NUMBER TWO RD</v>
          </cell>
          <cell r="C131" t="str">
            <v>0.5 Mi W OF S.R. 19</v>
          </cell>
          <cell r="D131" t="str">
            <v>B</v>
          </cell>
          <cell r="E131">
            <v>26</v>
          </cell>
          <cell r="F131">
            <v>20</v>
          </cell>
          <cell r="G131">
            <v>25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 t="str">
            <v>NA</v>
          </cell>
          <cell r="AA131" t="str">
            <v>NA</v>
          </cell>
          <cell r="AB131">
            <v>6182.64</v>
          </cell>
          <cell r="AC131" t="str">
            <v>N/A</v>
          </cell>
          <cell r="AD131" t="str">
            <v>N/A</v>
          </cell>
          <cell r="AE131">
            <v>956</v>
          </cell>
          <cell r="AF131">
            <v>5682.4127999999992</v>
          </cell>
          <cell r="AG131">
            <v>5861.9039999999995</v>
          </cell>
          <cell r="AH131">
            <v>-1.0597625097651164E-2</v>
          </cell>
          <cell r="AI131"/>
          <cell r="AJ131">
            <v>549.40800000000002</v>
          </cell>
          <cell r="AK131">
            <v>0.69791666666666696</v>
          </cell>
          <cell r="AL131">
            <v>549.4079999999999</v>
          </cell>
          <cell r="AM131">
            <v>275.63519999999994</v>
          </cell>
          <cell r="AN131">
            <v>273.77280000000002</v>
          </cell>
          <cell r="AO131" t="str">
            <v>SB</v>
          </cell>
        </row>
        <row r="132">
          <cell r="A132">
            <v>279</v>
          </cell>
          <cell r="B132" t="str">
            <v>TURKEY LAKE RD</v>
          </cell>
          <cell r="C132" t="str">
            <v>0.5 Mi S OF NUMBER TWO RD</v>
          </cell>
          <cell r="D132" t="str">
            <v>B</v>
          </cell>
          <cell r="E132">
            <v>29</v>
          </cell>
          <cell r="F132">
            <v>20</v>
          </cell>
          <cell r="G132">
            <v>25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 t="str">
            <v>NA</v>
          </cell>
          <cell r="AA132" t="str">
            <v>NA</v>
          </cell>
          <cell r="AB132">
            <v>6182.64</v>
          </cell>
          <cell r="AC132" t="str">
            <v>N/A</v>
          </cell>
          <cell r="AD132" t="str">
            <v>N/A</v>
          </cell>
          <cell r="AE132">
            <v>229</v>
          </cell>
          <cell r="AF132">
            <v>2643.1295999999998</v>
          </cell>
          <cell r="AG132">
            <v>3071.0976000000001</v>
          </cell>
          <cell r="AH132">
            <v>-0.13059139993067426</v>
          </cell>
          <cell r="AI132"/>
          <cell r="AJ132">
            <v>271.91039999999998</v>
          </cell>
          <cell r="AK132">
            <v>0.64583333333333404</v>
          </cell>
          <cell r="AL132">
            <v>271.91039999999998</v>
          </cell>
          <cell r="AM132">
            <v>141.54239999999999</v>
          </cell>
          <cell r="AN132">
            <v>130.36799999999999</v>
          </cell>
          <cell r="AO132" t="str">
            <v>SB</v>
          </cell>
        </row>
        <row r="133">
          <cell r="A133">
            <v>280</v>
          </cell>
          <cell r="B133" t="str">
            <v>LAKE EMMA RD</v>
          </cell>
          <cell r="C133" t="str">
            <v>0.18 Mi S OF ORANGE AVE</v>
          </cell>
          <cell r="D133" t="str">
            <v>B</v>
          </cell>
          <cell r="E133">
            <v>31</v>
          </cell>
          <cell r="F133">
            <v>21</v>
          </cell>
          <cell r="G133">
            <v>25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 t="str">
            <v>NA</v>
          </cell>
          <cell r="AA133" t="str">
            <v>NA</v>
          </cell>
          <cell r="AB133">
            <v>6182.64</v>
          </cell>
          <cell r="AC133" t="str">
            <v>N/A</v>
          </cell>
          <cell r="AD133" t="str">
            <v>N/A</v>
          </cell>
          <cell r="AE133">
            <v>1668</v>
          </cell>
          <cell r="AF133">
            <v>2119.7375999999999</v>
          </cell>
          <cell r="AG133">
            <v>2096.2559999999999</v>
          </cell>
          <cell r="AH133">
            <v>-0.19452127885208004</v>
          </cell>
          <cell r="AI133"/>
          <cell r="AJ133">
            <v>216.54719999999998</v>
          </cell>
          <cell r="AK133">
            <v>0.29166666666666702</v>
          </cell>
          <cell r="AL133">
            <v>198.74879999999999</v>
          </cell>
          <cell r="AM133">
            <v>60.316799999999994</v>
          </cell>
          <cell r="AN133">
            <v>138.43200000000002</v>
          </cell>
          <cell r="AO133" t="str">
            <v>NB</v>
          </cell>
        </row>
        <row r="134">
          <cell r="A134">
            <v>281</v>
          </cell>
          <cell r="B134" t="str">
            <v>C.R. 48</v>
          </cell>
          <cell r="C134" t="str">
            <v>0.13 Mi W OF BLOOMFIELD AVE</v>
          </cell>
          <cell r="D134" t="str">
            <v>B</v>
          </cell>
          <cell r="E134">
            <v>16</v>
          </cell>
          <cell r="F134">
            <v>20</v>
          </cell>
          <cell r="G134">
            <v>25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 t="str">
            <v>NA</v>
          </cell>
          <cell r="AA134" t="str">
            <v>NA</v>
          </cell>
          <cell r="AB134">
            <v>6182.64</v>
          </cell>
          <cell r="AC134" t="str">
            <v>N/A</v>
          </cell>
          <cell r="AD134" t="str">
            <v>N/A</v>
          </cell>
          <cell r="AE134">
            <v>9136</v>
          </cell>
          <cell r="AF134">
            <v>8706.3552</v>
          </cell>
          <cell r="AG134">
            <v>8499.7248</v>
          </cell>
          <cell r="AH134">
            <v>6.5727521111377696E-2</v>
          </cell>
          <cell r="AI134"/>
          <cell r="AJ134">
            <v>765.33119999999997</v>
          </cell>
          <cell r="AK134">
            <v>0.67708333333333404</v>
          </cell>
          <cell r="AL134">
            <v>765.33119999999997</v>
          </cell>
          <cell r="AM134">
            <v>438.03839999999997</v>
          </cell>
          <cell r="AN134">
            <v>327.2928</v>
          </cell>
          <cell r="AO134" t="str">
            <v>WB</v>
          </cell>
        </row>
        <row r="135">
          <cell r="A135">
            <v>282</v>
          </cell>
          <cell r="B135" t="str">
            <v>FOSTGATE RD</v>
          </cell>
          <cell r="C135" t="str">
            <v>0.13 Mi N OF RIDGEWOOD AVE</v>
          </cell>
          <cell r="D135" t="str">
            <v>B</v>
          </cell>
          <cell r="E135">
            <v>10</v>
          </cell>
          <cell r="F135">
            <v>22</v>
          </cell>
          <cell r="G135">
            <v>26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 t="str">
            <v>NA</v>
          </cell>
          <cell r="AA135" t="str">
            <v>NA</v>
          </cell>
          <cell r="AB135">
            <v>6182.64</v>
          </cell>
          <cell r="AC135" t="str">
            <v>N/A</v>
          </cell>
          <cell r="AD135" t="str">
            <v>N/A</v>
          </cell>
          <cell r="AE135">
            <v>2100</v>
          </cell>
          <cell r="AF135">
            <v>1781.0946000000001</v>
          </cell>
          <cell r="AG135">
            <v>1990.9056</v>
          </cell>
          <cell r="AH135">
            <v>-0.20278521991895437</v>
          </cell>
          <cell r="AI135"/>
          <cell r="AJ135">
            <v>226.2816</v>
          </cell>
          <cell r="AK135">
            <v>0.29166666666666702</v>
          </cell>
          <cell r="AL135">
            <v>170.40959999999998</v>
          </cell>
          <cell r="AM135">
            <v>77.289599999999993</v>
          </cell>
          <cell r="AN135">
            <v>93.12</v>
          </cell>
          <cell r="AO135" t="str">
            <v>NB</v>
          </cell>
        </row>
        <row r="136">
          <cell r="A136">
            <v>283</v>
          </cell>
          <cell r="B136" t="str">
            <v>C.R. 455</v>
          </cell>
          <cell r="C136" t="str">
            <v>0.25 Mi S OF RIDGEWOOD AVE</v>
          </cell>
          <cell r="D136" t="str">
            <v>B</v>
          </cell>
          <cell r="E136">
            <v>11</v>
          </cell>
          <cell r="F136">
            <v>22</v>
          </cell>
          <cell r="G136">
            <v>26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 t="str">
            <v>NA</v>
          </cell>
          <cell r="AA136" t="str">
            <v>NA</v>
          </cell>
          <cell r="AB136">
            <v>6182.64</v>
          </cell>
          <cell r="AC136" t="str">
            <v>N/A</v>
          </cell>
          <cell r="AD136" t="str">
            <v>N/A</v>
          </cell>
          <cell r="AE136">
            <v>5829</v>
          </cell>
          <cell r="AF136">
            <v>5833.1338000000005</v>
          </cell>
          <cell r="AG136">
            <v>5722.1855999999998</v>
          </cell>
          <cell r="AH136">
            <v>-1.5359724332864699E-2</v>
          </cell>
          <cell r="AI136"/>
          <cell r="AJ136">
            <v>693.14879999999994</v>
          </cell>
          <cell r="AK136">
            <v>0.29166666666666702</v>
          </cell>
          <cell r="AL136">
            <v>665.4624</v>
          </cell>
          <cell r="AM136">
            <v>336.19200000000001</v>
          </cell>
          <cell r="AN136">
            <v>329.2704</v>
          </cell>
          <cell r="AO136" t="str">
            <v>SB</v>
          </cell>
        </row>
        <row r="137">
          <cell r="A137">
            <v>401</v>
          </cell>
          <cell r="B137" t="str">
            <v>C.R. 561</v>
          </cell>
          <cell r="C137" t="str">
            <v>0.26 Mi S OF S.R. 19</v>
          </cell>
          <cell r="D137" t="str">
            <v>C</v>
          </cell>
          <cell r="E137">
            <v>6</v>
          </cell>
          <cell r="F137">
            <v>20</v>
          </cell>
          <cell r="G137">
            <v>26</v>
          </cell>
          <cell r="H137">
            <v>10121</v>
          </cell>
          <cell r="I137">
            <v>12202</v>
          </cell>
          <cell r="J137">
            <v>11679</v>
          </cell>
          <cell r="K137">
            <v>11151</v>
          </cell>
          <cell r="L137">
            <v>12087</v>
          </cell>
          <cell r="M137">
            <v>13325</v>
          </cell>
          <cell r="N137">
            <v>12913</v>
          </cell>
          <cell r="O137">
            <v>11977</v>
          </cell>
          <cell r="P137">
            <v>11323</v>
          </cell>
          <cell r="Q137">
            <v>10942</v>
          </cell>
          <cell r="R137">
            <v>11324</v>
          </cell>
          <cell r="S137">
            <v>11447</v>
          </cell>
          <cell r="T137">
            <v>11745.676799999999</v>
          </cell>
          <cell r="U137">
            <v>11446.271999999999</v>
          </cell>
          <cell r="V137">
            <v>10379.980799999999</v>
          </cell>
          <cell r="W137">
            <v>10584.604800000001</v>
          </cell>
          <cell r="X137">
            <v>12229.92</v>
          </cell>
          <cell r="Y137">
            <v>13334.105</v>
          </cell>
          <cell r="Z137">
            <v>14039.7024</v>
          </cell>
          <cell r="AA137">
            <v>13620.5568</v>
          </cell>
          <cell r="AB137">
            <v>6182.64</v>
          </cell>
          <cell r="AC137">
            <v>16416.085500000001</v>
          </cell>
          <cell r="AD137">
            <v>15090.6392</v>
          </cell>
          <cell r="AE137">
            <v>16480.154500000001</v>
          </cell>
          <cell r="AF137">
            <v>15443.020799999998</v>
          </cell>
          <cell r="AG137">
            <v>15833.567999999999</v>
          </cell>
          <cell r="AH137">
            <v>0.20692689857379598</v>
          </cell>
          <cell r="AI137"/>
          <cell r="AJ137">
            <v>1374.8928000000001</v>
          </cell>
          <cell r="AK137">
            <v>0.70833333333333404</v>
          </cell>
          <cell r="AL137">
            <v>1374.8928000000001</v>
          </cell>
          <cell r="AM137">
            <v>822.22079999999994</v>
          </cell>
          <cell r="AN137">
            <v>552.67199999999991</v>
          </cell>
          <cell r="AO137" t="str">
            <v>NB</v>
          </cell>
        </row>
        <row r="138">
          <cell r="A138">
            <v>402</v>
          </cell>
          <cell r="B138" t="str">
            <v>WOODLEA RD</v>
          </cell>
          <cell r="C138" t="str">
            <v>0.1 Mi W OF S.R. 19</v>
          </cell>
          <cell r="D138" t="str">
            <v>C</v>
          </cell>
          <cell r="E138">
            <v>31</v>
          </cell>
          <cell r="F138">
            <v>19</v>
          </cell>
          <cell r="G138">
            <v>26</v>
          </cell>
          <cell r="H138" t="str">
            <v>*****</v>
          </cell>
          <cell r="I138" t="str">
            <v>*****</v>
          </cell>
          <cell r="J138" t="str">
            <v>*****</v>
          </cell>
          <cell r="K138" t="str">
            <v>*****</v>
          </cell>
          <cell r="L138" t="str">
            <v>*****</v>
          </cell>
          <cell r="M138" t="str">
            <v>*****</v>
          </cell>
          <cell r="N138" t="str">
            <v>*****</v>
          </cell>
          <cell r="O138">
            <v>1996</v>
          </cell>
          <cell r="P138">
            <v>2530</v>
          </cell>
          <cell r="Q138">
            <v>2685</v>
          </cell>
          <cell r="R138">
            <v>2744</v>
          </cell>
          <cell r="S138">
            <v>2971</v>
          </cell>
          <cell r="T138">
            <v>2524.9151999999999</v>
          </cell>
          <cell r="U138">
            <v>2791.5263999999997</v>
          </cell>
          <cell r="V138">
            <v>988.78079999999989</v>
          </cell>
          <cell r="W138">
            <v>3781.6415999999995</v>
          </cell>
          <cell r="X138">
            <v>2596.2624000000001</v>
          </cell>
          <cell r="Y138">
            <v>2992.1104999999998</v>
          </cell>
          <cell r="Z138">
            <v>3077.6159999999995</v>
          </cell>
          <cell r="AA138">
            <v>3319.4303999999997</v>
          </cell>
          <cell r="AB138">
            <v>6182.64</v>
          </cell>
          <cell r="AC138">
            <v>3276.6925000000001</v>
          </cell>
          <cell r="AD138">
            <v>3288.0574999999999</v>
          </cell>
          <cell r="AE138">
            <v>3181</v>
          </cell>
          <cell r="AF138">
            <v>2528.5248000000001</v>
          </cell>
          <cell r="AG138">
            <v>3570.0672</v>
          </cell>
          <cell r="AH138">
            <v>-0.10401552137005599</v>
          </cell>
          <cell r="AI138"/>
          <cell r="AJ138">
            <v>296.69759999999997</v>
          </cell>
          <cell r="AK138">
            <v>0.65625</v>
          </cell>
          <cell r="AL138">
            <v>296.69759999999997</v>
          </cell>
          <cell r="AM138">
            <v>159.01439999999999</v>
          </cell>
          <cell r="AN138">
            <v>137.6832</v>
          </cell>
          <cell r="AO138" t="str">
            <v>WB</v>
          </cell>
        </row>
        <row r="139">
          <cell r="A139">
            <v>403</v>
          </cell>
          <cell r="B139" t="str">
            <v>C.R. 25A (LEESBURG)</v>
          </cell>
          <cell r="C139" t="str">
            <v>0.16 Mi W OF U.S. 27</v>
          </cell>
          <cell r="D139" t="str">
            <v>C</v>
          </cell>
          <cell r="E139">
            <v>34</v>
          </cell>
          <cell r="F139">
            <v>19</v>
          </cell>
          <cell r="G139">
            <v>24</v>
          </cell>
          <cell r="H139">
            <v>278</v>
          </cell>
          <cell r="I139">
            <v>280</v>
          </cell>
          <cell r="J139" t="str">
            <v>*****</v>
          </cell>
          <cell r="K139" t="str">
            <v>*****</v>
          </cell>
          <cell r="L139">
            <v>262</v>
          </cell>
          <cell r="M139" t="str">
            <v>*****</v>
          </cell>
          <cell r="N139" t="str">
            <v>*****</v>
          </cell>
          <cell r="O139">
            <v>368</v>
          </cell>
          <cell r="P139">
            <v>412</v>
          </cell>
          <cell r="Q139">
            <v>338</v>
          </cell>
          <cell r="R139">
            <v>388</v>
          </cell>
          <cell r="S139">
            <v>343</v>
          </cell>
          <cell r="T139">
            <v>331.68959999999998</v>
          </cell>
          <cell r="U139">
            <v>341.0496</v>
          </cell>
          <cell r="V139">
            <v>239.13599999999997</v>
          </cell>
          <cell r="W139">
            <v>323.13599999999997</v>
          </cell>
          <cell r="X139">
            <v>602.88</v>
          </cell>
          <cell r="Y139">
            <v>321.30279999999999</v>
          </cell>
          <cell r="Z139">
            <v>319.44959999999998</v>
          </cell>
          <cell r="AA139">
            <v>383.90400000000005</v>
          </cell>
          <cell r="AB139">
            <v>6182.64</v>
          </cell>
          <cell r="AC139">
            <v>384</v>
          </cell>
          <cell r="AD139">
            <v>384</v>
          </cell>
          <cell r="AE139">
            <v>508</v>
          </cell>
          <cell r="AF139">
            <v>387.59999999999997</v>
          </cell>
          <cell r="AG139">
            <v>520.54079999999999</v>
          </cell>
          <cell r="AH139">
            <v>-0.39038427205637038</v>
          </cell>
          <cell r="AI139"/>
          <cell r="AJ139">
            <v>89.395199999999988</v>
          </cell>
          <cell r="AK139">
            <v>0.32291666666666702</v>
          </cell>
          <cell r="AL139">
            <v>50.284799999999997</v>
          </cell>
          <cell r="AM139">
            <v>21.417599999999997</v>
          </cell>
          <cell r="AN139">
            <v>28.867199999999997</v>
          </cell>
          <cell r="AO139" t="str">
            <v>NB</v>
          </cell>
        </row>
        <row r="140">
          <cell r="A140">
            <v>404</v>
          </cell>
          <cell r="B140" t="str">
            <v>C.R. 452 (LAKESHORE DR)</v>
          </cell>
          <cell r="C140" t="str">
            <v>0.13 Mi E OF BAY RD</v>
          </cell>
          <cell r="D140" t="str">
            <v>C</v>
          </cell>
          <cell r="E140">
            <v>35</v>
          </cell>
          <cell r="F140">
            <v>19</v>
          </cell>
          <cell r="G140">
            <v>26</v>
          </cell>
          <cell r="H140">
            <v>1768</v>
          </cell>
          <cell r="I140">
            <v>1671</v>
          </cell>
          <cell r="J140">
            <v>1699</v>
          </cell>
          <cell r="K140">
            <v>1796</v>
          </cell>
          <cell r="L140">
            <v>1123</v>
          </cell>
          <cell r="M140">
            <v>1653</v>
          </cell>
          <cell r="N140">
            <v>1727</v>
          </cell>
          <cell r="O140">
            <v>1709</v>
          </cell>
          <cell r="P140">
            <v>1478</v>
          </cell>
          <cell r="Q140">
            <v>1385</v>
          </cell>
          <cell r="R140">
            <v>1515</v>
          </cell>
          <cell r="S140">
            <v>1683</v>
          </cell>
          <cell r="T140">
            <v>1628.6687999999999</v>
          </cell>
          <cell r="U140">
            <v>1439.6351999999997</v>
          </cell>
          <cell r="V140">
            <v>1480.8383999999999</v>
          </cell>
          <cell r="W140">
            <v>1626.1343999999999</v>
          </cell>
          <cell r="X140">
            <v>1524.0096000000001</v>
          </cell>
          <cell r="Y140">
            <v>1613.5464999999999</v>
          </cell>
          <cell r="Z140">
            <v>1503.1296</v>
          </cell>
          <cell r="AA140">
            <v>1520.0093999999999</v>
          </cell>
          <cell r="AB140">
            <v>6182.64</v>
          </cell>
          <cell r="AC140">
            <v>1481</v>
          </cell>
          <cell r="AD140">
            <v>1357.5925999999999</v>
          </cell>
          <cell r="AE140">
            <v>1322</v>
          </cell>
          <cell r="AF140">
            <v>1563.8591999999996</v>
          </cell>
          <cell r="AG140">
            <v>1371.0144</v>
          </cell>
          <cell r="AH140">
            <v>-0.26009900493118088</v>
          </cell>
          <cell r="AI140"/>
          <cell r="AJ140">
            <v>138.65280000000001</v>
          </cell>
          <cell r="AK140">
            <v>0.69791666666666696</v>
          </cell>
          <cell r="AL140">
            <v>138.65280000000001</v>
          </cell>
          <cell r="AM140">
            <v>67.872</v>
          </cell>
          <cell r="AN140">
            <v>70.780799999999999</v>
          </cell>
          <cell r="AO140" t="str">
            <v>WB</v>
          </cell>
        </row>
        <row r="141">
          <cell r="A141">
            <v>405</v>
          </cell>
          <cell r="B141" t="str">
            <v>WELLS AV</v>
          </cell>
          <cell r="C141" t="str">
            <v>0.12 Mi E OF S.R. 19</v>
          </cell>
          <cell r="D141" t="str">
            <v>C</v>
          </cell>
          <cell r="E141">
            <v>32</v>
          </cell>
          <cell r="F141">
            <v>19</v>
          </cell>
          <cell r="G141">
            <v>26</v>
          </cell>
          <cell r="H141" t="str">
            <v>*****</v>
          </cell>
          <cell r="I141" t="str">
            <v>*****</v>
          </cell>
          <cell r="J141" t="str">
            <v>*****</v>
          </cell>
          <cell r="K141" t="str">
            <v>*****</v>
          </cell>
          <cell r="L141" t="str">
            <v>*****</v>
          </cell>
          <cell r="M141" t="str">
            <v>*****</v>
          </cell>
          <cell r="N141" t="str">
            <v>*****</v>
          </cell>
          <cell r="O141">
            <v>1966</v>
          </cell>
          <cell r="P141">
            <v>1877</v>
          </cell>
          <cell r="Q141">
            <v>1592</v>
          </cell>
          <cell r="R141">
            <v>1659</v>
          </cell>
          <cell r="S141">
            <v>1557</v>
          </cell>
          <cell r="T141">
            <v>1475.0207999999998</v>
          </cell>
          <cell r="U141">
            <v>1722.4703999999999</v>
          </cell>
          <cell r="V141">
            <v>888.86399999999992</v>
          </cell>
          <cell r="W141">
            <v>938.99519999999995</v>
          </cell>
          <cell r="X141">
            <v>1034.2079999999999</v>
          </cell>
          <cell r="Y141">
            <v>952.83100000000002</v>
          </cell>
          <cell r="Z141">
            <v>960.99839999999983</v>
          </cell>
          <cell r="AA141">
            <v>1766.8991999999998</v>
          </cell>
          <cell r="AB141">
            <v>6182.64</v>
          </cell>
          <cell r="AC141">
            <v>1767</v>
          </cell>
          <cell r="AD141">
            <v>1767</v>
          </cell>
          <cell r="AE141">
            <v>1767</v>
          </cell>
          <cell r="AF141">
            <v>1767</v>
          </cell>
          <cell r="AG141">
            <v>1767</v>
          </cell>
          <cell r="AH141">
            <v>-0.22158263071767859</v>
          </cell>
          <cell r="AI141"/>
          <cell r="AJ141" t="str">
            <v>N/A</v>
          </cell>
          <cell r="AK141">
            <v>0.625</v>
          </cell>
          <cell r="AL141" t="str">
            <v>N/A</v>
          </cell>
          <cell r="AM141" t="str">
            <v>N/A</v>
          </cell>
          <cell r="AN141" t="str">
            <v>N/A</v>
          </cell>
          <cell r="AO141" t="str">
            <v>EB</v>
          </cell>
        </row>
        <row r="142">
          <cell r="A142">
            <v>406</v>
          </cell>
          <cell r="B142" t="str">
            <v>DEAD RIVER RD</v>
          </cell>
          <cell r="C142" t="str">
            <v>0.2 Mi W OF S.R. 19</v>
          </cell>
          <cell r="D142" t="str">
            <v>C</v>
          </cell>
          <cell r="E142">
            <v>31</v>
          </cell>
          <cell r="F142">
            <v>19</v>
          </cell>
          <cell r="G142">
            <v>26</v>
          </cell>
          <cell r="H142" t="str">
            <v>*****</v>
          </cell>
          <cell r="I142" t="str">
            <v>*****</v>
          </cell>
          <cell r="J142" t="str">
            <v>*****</v>
          </cell>
          <cell r="K142" t="str">
            <v>*****</v>
          </cell>
          <cell r="L142" t="str">
            <v>*****</v>
          </cell>
          <cell r="M142" t="str">
            <v>*****</v>
          </cell>
          <cell r="N142" t="str">
            <v>*****</v>
          </cell>
          <cell r="O142">
            <v>6095</v>
          </cell>
          <cell r="P142">
            <v>5939</v>
          </cell>
          <cell r="Q142">
            <v>5463</v>
          </cell>
          <cell r="R142">
            <v>6241</v>
          </cell>
          <cell r="S142">
            <v>6377</v>
          </cell>
          <cell r="T142">
            <v>6273.3311999999987</v>
          </cell>
          <cell r="U142">
            <v>5853.8687999999993</v>
          </cell>
          <cell r="V142">
            <v>6284.3903999999993</v>
          </cell>
          <cell r="W142">
            <v>6821.0208000000002</v>
          </cell>
          <cell r="X142">
            <v>7204.7999999999993</v>
          </cell>
          <cell r="Y142">
            <v>7484.4229999999998</v>
          </cell>
          <cell r="Z142">
            <v>6829.9775999999993</v>
          </cell>
          <cell r="AA142">
            <v>7019.9870000000001</v>
          </cell>
          <cell r="AB142">
            <v>6182.64</v>
          </cell>
          <cell r="AC142">
            <v>7157.87</v>
          </cell>
          <cell r="AD142">
            <v>6174.4865</v>
          </cell>
          <cell r="AE142">
            <v>7611</v>
          </cell>
          <cell r="AF142">
            <v>6191.366399999999</v>
          </cell>
          <cell r="AG142">
            <v>7059.6575999999995</v>
          </cell>
          <cell r="AH142">
            <v>2.688529713931076E-2</v>
          </cell>
          <cell r="AI142"/>
          <cell r="AJ142">
            <v>577.88159999999993</v>
          </cell>
          <cell r="AK142">
            <v>0.65625</v>
          </cell>
          <cell r="AL142">
            <v>577.88160000000005</v>
          </cell>
          <cell r="AM142">
            <v>261.79199999999997</v>
          </cell>
          <cell r="AN142">
            <v>316.08959999999996</v>
          </cell>
          <cell r="AO142" t="str">
            <v>WB</v>
          </cell>
        </row>
        <row r="143">
          <cell r="A143">
            <v>407</v>
          </cell>
          <cell r="B143" t="str">
            <v>C.R. 452 (LAKESHORE DR)</v>
          </cell>
          <cell r="C143" t="str">
            <v>0.06 Mi W OF COLLEY DR. (EAST)</v>
          </cell>
          <cell r="D143" t="str">
            <v>C</v>
          </cell>
          <cell r="E143">
            <v>34</v>
          </cell>
          <cell r="F143">
            <v>19</v>
          </cell>
          <cell r="G143">
            <v>26</v>
          </cell>
          <cell r="H143" t="str">
            <v>*****</v>
          </cell>
          <cell r="I143" t="str">
            <v>*****</v>
          </cell>
          <cell r="J143" t="str">
            <v>*****</v>
          </cell>
          <cell r="K143" t="str">
            <v>*****</v>
          </cell>
          <cell r="L143" t="str">
            <v>*****</v>
          </cell>
          <cell r="M143" t="str">
            <v>*****</v>
          </cell>
          <cell r="N143" t="str">
            <v>*****</v>
          </cell>
          <cell r="O143">
            <v>1641</v>
          </cell>
          <cell r="P143">
            <v>1539</v>
          </cell>
          <cell r="Q143">
            <v>1361</v>
          </cell>
          <cell r="R143">
            <v>1355</v>
          </cell>
          <cell r="S143">
            <v>1545</v>
          </cell>
          <cell r="T143">
            <v>1407.2831999999999</v>
          </cell>
          <cell r="U143">
            <v>1370.7263999999998</v>
          </cell>
          <cell r="V143">
            <v>1525.2479999999998</v>
          </cell>
          <cell r="W143">
            <v>1579.5647999999999</v>
          </cell>
          <cell r="X143">
            <v>1492.7616</v>
          </cell>
          <cell r="Y143">
            <v>1633.8194999999998</v>
          </cell>
          <cell r="Z143">
            <v>1439.5391999999999</v>
          </cell>
          <cell r="AA143">
            <v>1442.0601999999999</v>
          </cell>
          <cell r="AB143">
            <v>6182.64</v>
          </cell>
          <cell r="AC143">
            <v>1313</v>
          </cell>
          <cell r="AD143">
            <v>1328.4635000000001</v>
          </cell>
          <cell r="AE143">
            <v>1538</v>
          </cell>
          <cell r="AF143">
            <v>1421.0111999999999</v>
          </cell>
          <cell r="AG143">
            <v>1347.7439999999999</v>
          </cell>
          <cell r="AH143">
            <v>-0.26262791969664667</v>
          </cell>
          <cell r="AI143"/>
          <cell r="AJ143">
            <v>144.47039999999998</v>
          </cell>
          <cell r="AK143">
            <v>0.61458333333333404</v>
          </cell>
          <cell r="AL143">
            <v>139.6224</v>
          </cell>
          <cell r="AM143">
            <v>46.540799999999997</v>
          </cell>
          <cell r="AN143">
            <v>93.081599999999995</v>
          </cell>
          <cell r="AO143" t="str">
            <v>WB</v>
          </cell>
        </row>
        <row r="144">
          <cell r="A144">
            <v>408</v>
          </cell>
          <cell r="B144" t="str">
            <v>FAIRVIEW AV</v>
          </cell>
          <cell r="C144" t="str">
            <v>0.1 Mi S OF ALFRED ST</v>
          </cell>
          <cell r="D144" t="str">
            <v>C</v>
          </cell>
          <cell r="E144">
            <v>27</v>
          </cell>
          <cell r="F144">
            <v>19</v>
          </cell>
          <cell r="G144">
            <v>26</v>
          </cell>
          <cell r="H144" t="str">
            <v>*****</v>
          </cell>
          <cell r="I144" t="str">
            <v>*****</v>
          </cell>
          <cell r="J144" t="str">
            <v>*****</v>
          </cell>
          <cell r="K144" t="str">
            <v>*****</v>
          </cell>
          <cell r="L144" t="str">
            <v>*****</v>
          </cell>
          <cell r="M144" t="str">
            <v>*****</v>
          </cell>
          <cell r="N144" t="str">
            <v>*****</v>
          </cell>
          <cell r="O144">
            <v>722</v>
          </cell>
          <cell r="P144">
            <v>604</v>
          </cell>
          <cell r="Q144">
            <v>612</v>
          </cell>
          <cell r="R144">
            <v>719</v>
          </cell>
          <cell r="S144">
            <v>699</v>
          </cell>
          <cell r="T144">
            <v>717.00479999999993</v>
          </cell>
          <cell r="U144">
            <v>674.95680000000004</v>
          </cell>
          <cell r="V144">
            <v>552.96</v>
          </cell>
          <cell r="W144">
            <v>709.94880000000001</v>
          </cell>
          <cell r="X144">
            <v>591.03359999999998</v>
          </cell>
          <cell r="Y144">
            <v>658.87249999999995</v>
          </cell>
          <cell r="Z144">
            <v>654.33600000000001</v>
          </cell>
          <cell r="AA144">
            <v>679.67899999999997</v>
          </cell>
          <cell r="AB144">
            <v>6182.64</v>
          </cell>
          <cell r="AC144">
            <v>680</v>
          </cell>
          <cell r="AD144">
            <v>680</v>
          </cell>
          <cell r="AE144">
            <v>680</v>
          </cell>
          <cell r="AF144">
            <v>680</v>
          </cell>
          <cell r="AG144">
            <v>680</v>
          </cell>
          <cell r="AH144">
            <v>-0.35691705688535091</v>
          </cell>
          <cell r="AI144"/>
          <cell r="AJ144" t="str">
            <v>N/A</v>
          </cell>
          <cell r="AK144">
            <v>0.66666666666666696</v>
          </cell>
          <cell r="AL144" t="str">
            <v>N/A</v>
          </cell>
          <cell r="AM144" t="str">
            <v>N/A</v>
          </cell>
          <cell r="AN144" t="str">
            <v>N/A</v>
          </cell>
          <cell r="AO144" t="str">
            <v>SB</v>
          </cell>
        </row>
        <row r="145">
          <cell r="A145">
            <v>409</v>
          </cell>
          <cell r="B145" t="str">
            <v>MAIN ST</v>
          </cell>
          <cell r="C145" t="str">
            <v>0.3 Mi E OF DISSTON AV</v>
          </cell>
          <cell r="D145" t="str">
            <v>C-1</v>
          </cell>
          <cell r="E145">
            <v>28</v>
          </cell>
          <cell r="F145">
            <v>19</v>
          </cell>
          <cell r="G145">
            <v>26</v>
          </cell>
          <cell r="H145" t="str">
            <v>*****</v>
          </cell>
          <cell r="I145" t="str">
            <v>*****</v>
          </cell>
          <cell r="J145" t="str">
            <v>*****</v>
          </cell>
          <cell r="K145" t="str">
            <v>*****</v>
          </cell>
          <cell r="L145" t="str">
            <v>*****</v>
          </cell>
          <cell r="M145" t="str">
            <v>*****</v>
          </cell>
          <cell r="N145" t="str">
            <v>*****</v>
          </cell>
          <cell r="O145">
            <v>1801</v>
          </cell>
          <cell r="P145">
            <v>2062</v>
          </cell>
          <cell r="Q145">
            <v>1922</v>
          </cell>
          <cell r="R145">
            <v>1791</v>
          </cell>
          <cell r="S145">
            <v>2156</v>
          </cell>
          <cell r="T145">
            <v>2068.1951999999997</v>
          </cell>
          <cell r="U145">
            <v>1799.8847999999998</v>
          </cell>
          <cell r="V145">
            <v>2102.5919999999996</v>
          </cell>
          <cell r="W145">
            <v>3058.3871999999997</v>
          </cell>
          <cell r="X145">
            <v>2791.7856000000002</v>
          </cell>
          <cell r="Y145">
            <v>2876.0014999999999</v>
          </cell>
          <cell r="Z145">
            <v>2896.5887999999995</v>
          </cell>
          <cell r="AA145">
            <v>2654.2944000000002</v>
          </cell>
          <cell r="AB145">
            <v>6182.64</v>
          </cell>
          <cell r="AC145">
            <v>2654</v>
          </cell>
          <cell r="AD145">
            <v>2654</v>
          </cell>
          <cell r="AE145">
            <v>2654</v>
          </cell>
          <cell r="AF145">
            <v>2654</v>
          </cell>
          <cell r="AG145">
            <v>2654</v>
          </cell>
          <cell r="AH145">
            <v>-0.15560550779525084</v>
          </cell>
          <cell r="AI145"/>
          <cell r="AJ145" t="str">
            <v>N/A</v>
          </cell>
          <cell r="AK145">
            <v>0.6875</v>
          </cell>
          <cell r="AL145" t="str">
            <v>N/A</v>
          </cell>
          <cell r="AM145" t="str">
            <v>N/A</v>
          </cell>
          <cell r="AN145" t="str">
            <v>N/A</v>
          </cell>
          <cell r="AO145" t="str">
            <v>EB</v>
          </cell>
        </row>
        <row r="146">
          <cell r="A146">
            <v>410</v>
          </cell>
          <cell r="B146" t="str">
            <v>MAIN ST</v>
          </cell>
          <cell r="C146" t="str">
            <v>0.04 Mi W OF SINCLAIR AV</v>
          </cell>
          <cell r="D146" t="str">
            <v>C-1</v>
          </cell>
          <cell r="E146">
            <v>29</v>
          </cell>
          <cell r="F146">
            <v>19</v>
          </cell>
          <cell r="G146">
            <v>26</v>
          </cell>
          <cell r="H146" t="str">
            <v>*****</v>
          </cell>
          <cell r="I146" t="str">
            <v>*****</v>
          </cell>
          <cell r="J146" t="str">
            <v>*****</v>
          </cell>
          <cell r="K146" t="str">
            <v>*****</v>
          </cell>
          <cell r="L146" t="str">
            <v>*****</v>
          </cell>
          <cell r="M146" t="str">
            <v>*****</v>
          </cell>
          <cell r="N146" t="str">
            <v>*****</v>
          </cell>
          <cell r="O146">
            <v>2810</v>
          </cell>
          <cell r="P146">
            <v>9159</v>
          </cell>
          <cell r="Q146">
            <v>6932</v>
          </cell>
          <cell r="R146">
            <v>7590</v>
          </cell>
          <cell r="S146">
            <v>8035</v>
          </cell>
          <cell r="T146">
            <v>7887.2639999999992</v>
          </cell>
          <cell r="U146">
            <v>6357.1967999999997</v>
          </cell>
          <cell r="V146">
            <v>11819.52</v>
          </cell>
          <cell r="W146">
            <v>7280.0639999999994</v>
          </cell>
          <cell r="X146">
            <v>7450.4160000000002</v>
          </cell>
          <cell r="Y146">
            <v>7806.9479999999994</v>
          </cell>
          <cell r="Z146">
            <v>7659.4175999999989</v>
          </cell>
          <cell r="AA146">
            <v>7248.6432000000004</v>
          </cell>
          <cell r="AB146">
            <v>6182.64</v>
          </cell>
          <cell r="AC146">
            <v>7249</v>
          </cell>
          <cell r="AD146">
            <v>7249</v>
          </cell>
          <cell r="AE146">
            <v>7249</v>
          </cell>
          <cell r="AF146">
            <v>7249</v>
          </cell>
          <cell r="AG146">
            <v>7249</v>
          </cell>
          <cell r="AH146">
            <v>3.2335419058743931E-2</v>
          </cell>
          <cell r="AI146"/>
          <cell r="AJ146" t="str">
            <v>N/A</v>
          </cell>
          <cell r="AK146">
            <v>0.6875</v>
          </cell>
          <cell r="AL146" t="str">
            <v>N/A</v>
          </cell>
          <cell r="AM146" t="str">
            <v>N/A</v>
          </cell>
          <cell r="AN146" t="str">
            <v>N/A</v>
          </cell>
          <cell r="AO146" t="str">
            <v>WB</v>
          </cell>
        </row>
        <row r="147">
          <cell r="A147">
            <v>411</v>
          </cell>
          <cell r="B147" t="str">
            <v>BAY RD</v>
          </cell>
          <cell r="C147" t="str">
            <v>0.1 Mi S OF OLD 441</v>
          </cell>
          <cell r="D147" t="str">
            <v>C-1</v>
          </cell>
          <cell r="E147">
            <v>26</v>
          </cell>
          <cell r="F147">
            <v>19</v>
          </cell>
          <cell r="G147">
            <v>26</v>
          </cell>
          <cell r="H147" t="str">
            <v>*****</v>
          </cell>
          <cell r="I147" t="str">
            <v>*****</v>
          </cell>
          <cell r="J147" t="str">
            <v>*****</v>
          </cell>
          <cell r="K147" t="str">
            <v>*****</v>
          </cell>
          <cell r="L147" t="str">
            <v>*****</v>
          </cell>
          <cell r="M147" t="str">
            <v>*****</v>
          </cell>
          <cell r="N147" t="str">
            <v>*****</v>
          </cell>
          <cell r="O147">
            <v>1839</v>
          </cell>
          <cell r="P147">
            <v>1721</v>
          </cell>
          <cell r="Q147">
            <v>1529</v>
          </cell>
          <cell r="R147">
            <v>1875</v>
          </cell>
          <cell r="S147">
            <v>1718</v>
          </cell>
          <cell r="T147">
            <v>1681.7472</v>
          </cell>
          <cell r="U147">
            <v>1722.72</v>
          </cell>
          <cell r="V147">
            <v>1538.1504</v>
          </cell>
          <cell r="W147">
            <v>1908.4031999999997</v>
          </cell>
          <cell r="X147">
            <v>1629.3600000000001</v>
          </cell>
          <cell r="Y147">
            <v>1765.5939999999998</v>
          </cell>
          <cell r="Z147">
            <v>1743.6671999999999</v>
          </cell>
          <cell r="AA147">
            <v>1631.2295999999999</v>
          </cell>
          <cell r="AB147">
            <v>6182.64</v>
          </cell>
          <cell r="AC147">
            <v>1683</v>
          </cell>
          <cell r="AD147">
            <v>1189.8796</v>
          </cell>
          <cell r="AE147">
            <v>1687</v>
          </cell>
          <cell r="AF147">
            <v>1476.8832</v>
          </cell>
          <cell r="AG147">
            <v>1592.3519999999999</v>
          </cell>
          <cell r="AH147">
            <v>-0.23761731588928736</v>
          </cell>
          <cell r="AI147"/>
          <cell r="AJ147">
            <v>145.26719999999997</v>
          </cell>
          <cell r="AK147">
            <v>0.70833333333333404</v>
          </cell>
          <cell r="AL147">
            <v>145.26719999999997</v>
          </cell>
          <cell r="AM147">
            <v>78.220799999999997</v>
          </cell>
          <cell r="AN147">
            <v>67.046400000000006</v>
          </cell>
          <cell r="AO147" t="str">
            <v>SB</v>
          </cell>
        </row>
        <row r="148">
          <cell r="A148">
            <v>412</v>
          </cell>
          <cell r="B148" t="str">
            <v>DORA AV</v>
          </cell>
          <cell r="C148" t="str">
            <v>0.07 Mi S OF ALFRED ST</v>
          </cell>
          <cell r="D148" t="str">
            <v>C-1</v>
          </cell>
          <cell r="E148">
            <v>28</v>
          </cell>
          <cell r="F148">
            <v>19</v>
          </cell>
          <cell r="G148">
            <v>26</v>
          </cell>
          <cell r="H148" t="str">
            <v>*****</v>
          </cell>
          <cell r="I148" t="str">
            <v>*****</v>
          </cell>
          <cell r="J148" t="str">
            <v>*****</v>
          </cell>
          <cell r="K148" t="str">
            <v>*****</v>
          </cell>
          <cell r="L148" t="str">
            <v>*****</v>
          </cell>
          <cell r="M148" t="str">
            <v>*****</v>
          </cell>
          <cell r="N148" t="str">
            <v>*****</v>
          </cell>
          <cell r="O148">
            <v>1121</v>
          </cell>
          <cell r="P148">
            <v>956</v>
          </cell>
          <cell r="Q148">
            <v>999</v>
          </cell>
          <cell r="R148">
            <v>954</v>
          </cell>
          <cell r="S148">
            <v>1039</v>
          </cell>
          <cell r="T148">
            <v>1095.0912000000001</v>
          </cell>
          <cell r="U148">
            <v>828.51839999999993</v>
          </cell>
          <cell r="V148">
            <v>1268.1215999999999</v>
          </cell>
          <cell r="W148">
            <v>1746.8352</v>
          </cell>
          <cell r="X148">
            <v>1379.856</v>
          </cell>
          <cell r="Y148">
            <v>1630.1334999999999</v>
          </cell>
          <cell r="Z148">
            <v>1782.3743999999999</v>
          </cell>
          <cell r="AA148">
            <v>1628.3778</v>
          </cell>
          <cell r="AB148">
            <v>6182.64</v>
          </cell>
          <cell r="AC148">
            <v>1746</v>
          </cell>
          <cell r="AD148">
            <v>1497.0591999999999</v>
          </cell>
          <cell r="AE148">
            <v>1595</v>
          </cell>
          <cell r="AF148">
            <v>1436.8416</v>
          </cell>
          <cell r="AG148">
            <v>1580.4479999999999</v>
          </cell>
          <cell r="AH148">
            <v>-0.23876061384849045</v>
          </cell>
          <cell r="AI148"/>
          <cell r="AJ148">
            <v>174.52799999999999</v>
          </cell>
          <cell r="AK148">
            <v>0.69791666666666696</v>
          </cell>
          <cell r="AL148">
            <v>174.52799999999999</v>
          </cell>
          <cell r="AM148">
            <v>62.054400000000001</v>
          </cell>
          <cell r="AN148">
            <v>112.4736</v>
          </cell>
          <cell r="AO148" t="str">
            <v>SB</v>
          </cell>
        </row>
        <row r="149">
          <cell r="A149">
            <v>413</v>
          </cell>
          <cell r="B149" t="str">
            <v>OLD 441/ALFRED ST</v>
          </cell>
          <cell r="C149" t="str">
            <v>0.12 Mi E OF C.R. 19A/DORA AV</v>
          </cell>
          <cell r="D149" t="str">
            <v>C-1</v>
          </cell>
          <cell r="E149">
            <v>28</v>
          </cell>
          <cell r="F149">
            <v>19</v>
          </cell>
          <cell r="G149">
            <v>26</v>
          </cell>
          <cell r="H149">
            <v>10650</v>
          </cell>
          <cell r="I149">
            <v>12019</v>
          </cell>
          <cell r="J149">
            <v>11920</v>
          </cell>
          <cell r="K149">
            <v>12881</v>
          </cell>
          <cell r="L149">
            <v>12367</v>
          </cell>
          <cell r="M149">
            <v>11581</v>
          </cell>
          <cell r="N149">
            <v>11352</v>
          </cell>
          <cell r="O149">
            <v>12721</v>
          </cell>
          <cell r="P149">
            <v>11267</v>
          </cell>
          <cell r="Q149">
            <v>9580</v>
          </cell>
          <cell r="R149">
            <v>9913</v>
          </cell>
          <cell r="S149">
            <v>9653</v>
          </cell>
          <cell r="T149">
            <v>9731.1743999999999</v>
          </cell>
          <cell r="U149">
            <v>9631.4015999999992</v>
          </cell>
          <cell r="V149">
            <v>7784.1791999999996</v>
          </cell>
          <cell r="W149">
            <v>7322.8319999999994</v>
          </cell>
          <cell r="X149">
            <v>8173.5839999999998</v>
          </cell>
          <cell r="Y149">
            <v>8574.5663999999997</v>
          </cell>
          <cell r="Z149">
            <v>9461.145599999998</v>
          </cell>
          <cell r="AA149">
            <v>9213.6959999999999</v>
          </cell>
          <cell r="AB149">
            <v>6182.64</v>
          </cell>
          <cell r="AC149">
            <v>9329.2185000000009</v>
          </cell>
          <cell r="AD149">
            <v>8526.8819999999996</v>
          </cell>
          <cell r="AE149">
            <v>10099</v>
          </cell>
          <cell r="AF149">
            <v>9086.6496000000006</v>
          </cell>
          <cell r="AG149">
            <v>9514.6847999999991</v>
          </cell>
          <cell r="AH149">
            <v>9.0044151918338144E-2</v>
          </cell>
          <cell r="AI149"/>
          <cell r="AJ149">
            <v>925.96799999999996</v>
          </cell>
          <cell r="AK149">
            <v>0.6875</v>
          </cell>
          <cell r="AL149">
            <v>925.96799999999996</v>
          </cell>
          <cell r="AM149">
            <v>471.22559999999999</v>
          </cell>
          <cell r="AN149">
            <v>454.74240000000003</v>
          </cell>
          <cell r="AO149" t="str">
            <v>EB</v>
          </cell>
        </row>
        <row r="150">
          <cell r="A150">
            <v>414</v>
          </cell>
          <cell r="B150" t="str">
            <v>SUNNYSIDE DR</v>
          </cell>
          <cell r="C150" t="str">
            <v>0.106 Mi S OF SUNNYSIDE DR (EAST)</v>
          </cell>
          <cell r="D150" t="str">
            <v>C-1</v>
          </cell>
          <cell r="E150">
            <v>30</v>
          </cell>
          <cell r="F150">
            <v>19</v>
          </cell>
          <cell r="G150">
            <v>25</v>
          </cell>
          <cell r="H150" t="str">
            <v>*****</v>
          </cell>
          <cell r="I150" t="str">
            <v>*****</v>
          </cell>
          <cell r="J150" t="str">
            <v>*****</v>
          </cell>
          <cell r="K150" t="str">
            <v>*****</v>
          </cell>
          <cell r="L150" t="str">
            <v>*****</v>
          </cell>
          <cell r="M150" t="str">
            <v>*****</v>
          </cell>
          <cell r="N150" t="str">
            <v>*****</v>
          </cell>
          <cell r="O150">
            <v>1638</v>
          </cell>
          <cell r="P150">
            <v>1545</v>
          </cell>
          <cell r="Q150">
            <v>1421</v>
          </cell>
          <cell r="R150">
            <v>1379</v>
          </cell>
          <cell r="S150">
            <v>1517</v>
          </cell>
          <cell r="T150">
            <v>1458.8639999999998</v>
          </cell>
          <cell r="U150">
            <v>1437.4079999999999</v>
          </cell>
          <cell r="V150">
            <v>1957.3055999999997</v>
          </cell>
          <cell r="W150">
            <v>1624.2335999999998</v>
          </cell>
          <cell r="X150">
            <v>1414.0608</v>
          </cell>
          <cell r="Y150">
            <v>1639.7850000000001</v>
          </cell>
          <cell r="Z150">
            <v>1678.4639999999999</v>
          </cell>
          <cell r="AA150">
            <v>1541.8655999999999</v>
          </cell>
          <cell r="AB150">
            <v>6182.64</v>
          </cell>
          <cell r="AC150">
            <v>1523</v>
          </cell>
          <cell r="AD150">
            <v>1370.8330999999998</v>
          </cell>
          <cell r="AE150">
            <v>1416</v>
          </cell>
          <cell r="AF150">
            <v>1267.3632</v>
          </cell>
          <cell r="AG150">
            <v>1475.7120000000002</v>
          </cell>
          <cell r="AH150">
            <v>-0.24912865682307139</v>
          </cell>
          <cell r="AI150"/>
          <cell r="AJ150">
            <v>136.08000000000001</v>
          </cell>
          <cell r="AK150">
            <v>0.69791666666666696</v>
          </cell>
          <cell r="AL150">
            <v>136.07999999999998</v>
          </cell>
          <cell r="AM150">
            <v>43.344000000000001</v>
          </cell>
          <cell r="AN150">
            <v>92.73599999999999</v>
          </cell>
          <cell r="AO150" t="str">
            <v>SB</v>
          </cell>
        </row>
        <row r="151">
          <cell r="A151">
            <v>415</v>
          </cell>
          <cell r="B151" t="str">
            <v>OLD 441</v>
          </cell>
          <cell r="C151" t="str">
            <v>0.09 Mi E OF LAKESHORE DR</v>
          </cell>
          <cell r="D151" t="str">
            <v>C-1</v>
          </cell>
          <cell r="E151">
            <v>30</v>
          </cell>
          <cell r="F151">
            <v>19</v>
          </cell>
          <cell r="G151">
            <v>27</v>
          </cell>
          <cell r="H151" t="str">
            <v>*****</v>
          </cell>
          <cell r="I151" t="str">
            <v>*****</v>
          </cell>
          <cell r="J151" t="str">
            <v>*****</v>
          </cell>
          <cell r="K151" t="str">
            <v>*****</v>
          </cell>
          <cell r="L151" t="str">
            <v>*****</v>
          </cell>
          <cell r="M151" t="str">
            <v>*****</v>
          </cell>
          <cell r="N151" t="str">
            <v>*****</v>
          </cell>
          <cell r="O151">
            <v>11885</v>
          </cell>
          <cell r="P151">
            <v>9719</v>
          </cell>
          <cell r="Q151">
            <v>8989</v>
          </cell>
          <cell r="R151">
            <v>9178</v>
          </cell>
          <cell r="S151">
            <v>9038</v>
          </cell>
          <cell r="T151">
            <v>9364.3775999999998</v>
          </cell>
          <cell r="U151">
            <v>8804.9663999999993</v>
          </cell>
          <cell r="V151">
            <v>8602.2143999999989</v>
          </cell>
          <cell r="W151">
            <v>9761.5583999999999</v>
          </cell>
          <cell r="X151">
            <v>9921.6479999999992</v>
          </cell>
          <cell r="Y151">
            <v>10369.639499999999</v>
          </cell>
          <cell r="Z151">
            <v>9113.3375999999989</v>
          </cell>
          <cell r="AA151">
            <v>10172.370599999998</v>
          </cell>
          <cell r="AB151">
            <v>6182.64</v>
          </cell>
          <cell r="AC151">
            <v>10853.864</v>
          </cell>
          <cell r="AD151">
            <v>9998.3429000000015</v>
          </cell>
          <cell r="AE151">
            <v>13796</v>
          </cell>
          <cell r="AF151">
            <v>10943.4624</v>
          </cell>
          <cell r="AG151">
            <v>10410.6816</v>
          </cell>
          <cell r="AH151">
            <v>0.10984170633986823</v>
          </cell>
          <cell r="AI151"/>
          <cell r="AJ151">
            <v>900.02880000000005</v>
          </cell>
          <cell r="AK151">
            <v>0.70833333333333404</v>
          </cell>
          <cell r="AL151">
            <v>900.02879999999993</v>
          </cell>
          <cell r="AM151">
            <v>477.10079999999994</v>
          </cell>
          <cell r="AN151">
            <v>422.928</v>
          </cell>
          <cell r="AO151" t="str">
            <v>WB</v>
          </cell>
        </row>
        <row r="152">
          <cell r="A152" t="str">
            <v>415A</v>
          </cell>
          <cell r="B152" t="str">
            <v>OLD 441</v>
          </cell>
          <cell r="C152" t="str">
            <v>B/W HELMS RD &amp; LAKESHORE DR</v>
          </cell>
          <cell r="D152" t="str">
            <v>C-1</v>
          </cell>
          <cell r="E152">
            <v>25</v>
          </cell>
          <cell r="F152">
            <v>19</v>
          </cell>
          <cell r="G152">
            <v>26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 t="str">
            <v>NA</v>
          </cell>
          <cell r="Z152" t="str">
            <v>NA</v>
          </cell>
          <cell r="AA152" t="str">
            <v>NA</v>
          </cell>
          <cell r="AB152">
            <v>6182.64</v>
          </cell>
          <cell r="AC152" t="str">
            <v>N/A</v>
          </cell>
          <cell r="AD152" t="str">
            <v>N/A</v>
          </cell>
          <cell r="AE152">
            <v>10995</v>
          </cell>
          <cell r="AF152">
            <v>10173.36</v>
          </cell>
          <cell r="AG152">
            <v>10867.2768</v>
          </cell>
          <cell r="AH152">
            <v>0.11941044254482258</v>
          </cell>
          <cell r="AI152"/>
          <cell r="AJ152">
            <v>978.32640000000004</v>
          </cell>
          <cell r="AK152">
            <v>0.6875</v>
          </cell>
          <cell r="AL152">
            <v>978.32640000000004</v>
          </cell>
          <cell r="AM152">
            <v>515.82719999999995</v>
          </cell>
          <cell r="AN152">
            <v>462.49919999999997</v>
          </cell>
          <cell r="AO152" t="str">
            <v>WB</v>
          </cell>
        </row>
        <row r="153">
          <cell r="A153">
            <v>416</v>
          </cell>
          <cell r="B153" t="str">
            <v>BAY RD</v>
          </cell>
          <cell r="C153" t="str">
            <v>0.1 Mi N OF OLD 441</v>
          </cell>
          <cell r="D153" t="str">
            <v>C-1</v>
          </cell>
          <cell r="E153">
            <v>26</v>
          </cell>
          <cell r="F153">
            <v>19</v>
          </cell>
          <cell r="G153">
            <v>26</v>
          </cell>
          <cell r="H153" t="str">
            <v>*****</v>
          </cell>
          <cell r="I153" t="str">
            <v>*****</v>
          </cell>
          <cell r="J153" t="str">
            <v>*****</v>
          </cell>
          <cell r="K153" t="str">
            <v>*****</v>
          </cell>
          <cell r="L153" t="str">
            <v>*****</v>
          </cell>
          <cell r="M153" t="str">
            <v>*****</v>
          </cell>
          <cell r="N153" t="str">
            <v>*****</v>
          </cell>
          <cell r="O153">
            <v>3187</v>
          </cell>
          <cell r="P153">
            <v>2913</v>
          </cell>
          <cell r="Q153">
            <v>2717</v>
          </cell>
          <cell r="R153">
            <v>2840</v>
          </cell>
          <cell r="S153">
            <v>2926</v>
          </cell>
          <cell r="T153">
            <v>2905.3439999999996</v>
          </cell>
          <cell r="U153">
            <v>2494.6847999999995</v>
          </cell>
          <cell r="V153">
            <v>2127.0527999999999</v>
          </cell>
          <cell r="W153">
            <v>1628.0352</v>
          </cell>
          <cell r="X153">
            <v>2835.5328000000004</v>
          </cell>
          <cell r="Y153">
            <v>3005.9329999999995</v>
          </cell>
          <cell r="Z153">
            <v>3022.8479999999995</v>
          </cell>
          <cell r="AA153">
            <v>3015.3031999999998</v>
          </cell>
          <cell r="AB153">
            <v>6182.64</v>
          </cell>
          <cell r="AC153">
            <v>3024.3439999999996</v>
          </cell>
          <cell r="AD153">
            <v>2694.0004000000004</v>
          </cell>
          <cell r="AE153">
            <v>3076</v>
          </cell>
          <cell r="AF153">
            <v>2915.5871999999995</v>
          </cell>
          <cell r="AG153">
            <v>2987.3375999999998</v>
          </cell>
          <cell r="AH153">
            <v>-0.13538638677064418</v>
          </cell>
          <cell r="AI153"/>
          <cell r="AJ153">
            <v>278.27519999999998</v>
          </cell>
          <cell r="AK153">
            <v>0.67708333333333404</v>
          </cell>
          <cell r="AL153">
            <v>278.27519999999998</v>
          </cell>
          <cell r="AM153">
            <v>124.1088</v>
          </cell>
          <cell r="AN153">
            <v>154.16639999999998</v>
          </cell>
          <cell r="AO153" t="str">
            <v>SB</v>
          </cell>
        </row>
        <row r="154">
          <cell r="A154">
            <v>417</v>
          </cell>
          <cell r="B154" t="str">
            <v>OLD 441/SR 500A (ALFRED)</v>
          </cell>
          <cell r="C154" t="str">
            <v>0.11 Mi E OF S.R. 19</v>
          </cell>
          <cell r="D154" t="str">
            <v>C</v>
          </cell>
          <cell r="E154">
            <v>29</v>
          </cell>
          <cell r="F154">
            <v>19</v>
          </cell>
          <cell r="G154">
            <v>26</v>
          </cell>
          <cell r="H154">
            <v>8856</v>
          </cell>
          <cell r="I154">
            <v>9899</v>
          </cell>
          <cell r="J154">
            <v>9755</v>
          </cell>
          <cell r="K154">
            <v>11320</v>
          </cell>
          <cell r="L154">
            <v>9995</v>
          </cell>
          <cell r="M154">
            <v>9383</v>
          </cell>
          <cell r="N154">
            <v>9999</v>
          </cell>
          <cell r="O154">
            <v>11268</v>
          </cell>
          <cell r="P154">
            <v>10260</v>
          </cell>
          <cell r="Q154">
            <v>9016</v>
          </cell>
          <cell r="R154">
            <v>8703</v>
          </cell>
          <cell r="S154">
            <v>9288</v>
          </cell>
          <cell r="T154">
            <v>9385.5743999999995</v>
          </cell>
          <cell r="U154">
            <v>9278.6687999999976</v>
          </cell>
          <cell r="V154">
            <v>16494.796799999996</v>
          </cell>
          <cell r="W154">
            <v>7282.9151999999995</v>
          </cell>
          <cell r="X154">
            <v>7093.5360000000001</v>
          </cell>
          <cell r="Y154">
            <v>8845.4784999999993</v>
          </cell>
          <cell r="Z154">
            <v>9561.6</v>
          </cell>
          <cell r="AA154">
            <v>9186.0192000000006</v>
          </cell>
          <cell r="AB154">
            <v>6182.64</v>
          </cell>
          <cell r="AC154">
            <v>8978.0414999999994</v>
          </cell>
          <cell r="AD154">
            <v>9293.9483</v>
          </cell>
          <cell r="AE154">
            <v>9523</v>
          </cell>
          <cell r="AF154">
            <v>8274.105599999999</v>
          </cell>
          <cell r="AG154">
            <v>9130.7232000000004</v>
          </cell>
          <cell r="AH154">
            <v>8.1100936570218884E-2</v>
          </cell>
          <cell r="AI154"/>
          <cell r="AJ154">
            <v>829.97760000000005</v>
          </cell>
          <cell r="AK154">
            <v>0.69791666666666696</v>
          </cell>
          <cell r="AL154">
            <v>829.97760000000005</v>
          </cell>
          <cell r="AM154">
            <v>514.85760000000005</v>
          </cell>
          <cell r="AN154">
            <v>315.12</v>
          </cell>
          <cell r="AO154" t="str">
            <v>NB</v>
          </cell>
        </row>
        <row r="155">
          <cell r="A155">
            <v>418</v>
          </cell>
          <cell r="B155" t="str">
            <v>ST CLAIR ABRAMS AV</v>
          </cell>
          <cell r="C155" t="str">
            <v>0.06 Mi N OF ALFRED ST</v>
          </cell>
          <cell r="D155" t="str">
            <v>C</v>
          </cell>
          <cell r="E155">
            <v>29</v>
          </cell>
          <cell r="F155">
            <v>19</v>
          </cell>
          <cell r="G155">
            <v>26</v>
          </cell>
          <cell r="H155" t="str">
            <v>*****</v>
          </cell>
          <cell r="I155" t="str">
            <v>*****</v>
          </cell>
          <cell r="J155" t="str">
            <v>*****</v>
          </cell>
          <cell r="K155" t="str">
            <v>*****</v>
          </cell>
          <cell r="L155" t="str">
            <v>*****</v>
          </cell>
          <cell r="M155" t="str">
            <v>*****</v>
          </cell>
          <cell r="N155" t="str">
            <v>*****</v>
          </cell>
          <cell r="O155">
            <v>3994</v>
          </cell>
          <cell r="P155">
            <v>3589</v>
          </cell>
          <cell r="Q155">
            <v>3360</v>
          </cell>
          <cell r="R155">
            <v>3416</v>
          </cell>
          <cell r="S155">
            <v>3527</v>
          </cell>
          <cell r="T155">
            <v>3602.8127999999997</v>
          </cell>
          <cell r="U155">
            <v>3395.1743999999999</v>
          </cell>
          <cell r="V155">
            <v>3994.9247999999998</v>
          </cell>
          <cell r="W155">
            <v>3065.9904000000001</v>
          </cell>
          <cell r="X155">
            <v>3632.8031999999998</v>
          </cell>
          <cell r="Y155">
            <v>3586.4779999999996</v>
          </cell>
          <cell r="Z155">
            <v>3740.7743999999998</v>
          </cell>
          <cell r="AA155">
            <v>2540.2559999999999</v>
          </cell>
          <cell r="AB155">
            <v>6182.64</v>
          </cell>
          <cell r="AC155">
            <v>2540</v>
          </cell>
          <cell r="AD155">
            <v>2540</v>
          </cell>
          <cell r="AE155">
            <v>2540</v>
          </cell>
          <cell r="AF155">
            <v>2540</v>
          </cell>
          <cell r="AG155">
            <v>2540</v>
          </cell>
          <cell r="AH155">
            <v>-0.16298748528743279</v>
          </cell>
          <cell r="AI155"/>
          <cell r="AJ155" t="str">
            <v>N/A</v>
          </cell>
          <cell r="AK155">
            <v>1</v>
          </cell>
          <cell r="AL155" t="str">
            <v>N/A</v>
          </cell>
          <cell r="AM155" t="str">
            <v>N/A</v>
          </cell>
          <cell r="AN155" t="str">
            <v>N/A</v>
          </cell>
          <cell r="AO155" t="str">
            <v>NB</v>
          </cell>
        </row>
        <row r="156">
          <cell r="A156">
            <v>419</v>
          </cell>
          <cell r="B156" t="str">
            <v>LAKESHORE DR</v>
          </cell>
          <cell r="C156" t="str">
            <v>0.06 Mi N OF OLD 441</v>
          </cell>
          <cell r="D156" t="str">
            <v>C</v>
          </cell>
          <cell r="E156">
            <v>30</v>
          </cell>
          <cell r="F156">
            <v>19</v>
          </cell>
          <cell r="G156">
            <v>27</v>
          </cell>
          <cell r="H156" t="str">
            <v>*****</v>
          </cell>
          <cell r="I156" t="str">
            <v>*****</v>
          </cell>
          <cell r="J156" t="str">
            <v>*****</v>
          </cell>
          <cell r="K156" t="str">
            <v>*****</v>
          </cell>
          <cell r="L156" t="str">
            <v>*****</v>
          </cell>
          <cell r="M156" t="str">
            <v>*****</v>
          </cell>
          <cell r="N156" t="str">
            <v>*****</v>
          </cell>
          <cell r="O156">
            <v>896</v>
          </cell>
          <cell r="P156">
            <v>2738</v>
          </cell>
          <cell r="Q156">
            <v>642</v>
          </cell>
          <cell r="R156">
            <v>685</v>
          </cell>
          <cell r="S156">
            <v>701</v>
          </cell>
          <cell r="T156">
            <v>592.58879999999999</v>
          </cell>
          <cell r="U156">
            <v>606.21119999999996</v>
          </cell>
          <cell r="V156">
            <v>690.27839999999992</v>
          </cell>
          <cell r="W156">
            <v>872.46719999999993</v>
          </cell>
          <cell r="X156">
            <v>660.67200000000003</v>
          </cell>
          <cell r="Y156">
            <v>717.84849999999994</v>
          </cell>
          <cell r="Z156">
            <v>635.28959999999984</v>
          </cell>
          <cell r="AA156">
            <v>606.4828</v>
          </cell>
          <cell r="AB156">
            <v>6182.64</v>
          </cell>
          <cell r="AC156">
            <v>670</v>
          </cell>
          <cell r="AD156">
            <v>663.79039999999998</v>
          </cell>
          <cell r="AE156">
            <v>503</v>
          </cell>
          <cell r="AF156">
            <v>771.03359999999998</v>
          </cell>
          <cell r="AG156">
            <v>729.13919999999996</v>
          </cell>
          <cell r="AH156">
            <v>-0.34788033373722926</v>
          </cell>
          <cell r="AI156"/>
          <cell r="AJ156">
            <v>84.355199999999996</v>
          </cell>
          <cell r="AK156">
            <v>0.67708333333333404</v>
          </cell>
          <cell r="AL156">
            <v>84.355199999999996</v>
          </cell>
          <cell r="AM156">
            <v>34.9056</v>
          </cell>
          <cell r="AN156">
            <v>49.449600000000004</v>
          </cell>
          <cell r="AO156" t="str">
            <v>SB</v>
          </cell>
        </row>
        <row r="157">
          <cell r="A157">
            <v>420</v>
          </cell>
          <cell r="B157" t="str">
            <v>OLD 441</v>
          </cell>
          <cell r="C157" t="str">
            <v>0.19 Mi W OF C.R. 19A/EUDORA RD</v>
          </cell>
          <cell r="D157" t="str">
            <v>C</v>
          </cell>
          <cell r="E157">
            <v>26</v>
          </cell>
          <cell r="F157">
            <v>19</v>
          </cell>
          <cell r="G157">
            <v>26</v>
          </cell>
          <cell r="H157">
            <v>10023</v>
          </cell>
          <cell r="I157">
            <v>11876</v>
          </cell>
          <cell r="J157">
            <v>12110</v>
          </cell>
          <cell r="K157">
            <v>11307</v>
          </cell>
          <cell r="L157">
            <v>11004</v>
          </cell>
          <cell r="M157">
            <v>10352</v>
          </cell>
          <cell r="N157">
            <v>11062</v>
          </cell>
          <cell r="O157">
            <v>11462</v>
          </cell>
          <cell r="P157">
            <v>10485</v>
          </cell>
          <cell r="Q157">
            <v>9009</v>
          </cell>
          <cell r="R157">
            <v>9073</v>
          </cell>
          <cell r="S157">
            <v>8986</v>
          </cell>
          <cell r="T157">
            <v>8551.2096000000001</v>
          </cell>
          <cell r="U157">
            <v>8453.1072000000004</v>
          </cell>
          <cell r="V157">
            <v>7310.9567999999999</v>
          </cell>
          <cell r="W157">
            <v>8213.3567999999996</v>
          </cell>
          <cell r="X157">
            <v>7533.4463999999998</v>
          </cell>
          <cell r="Y157">
            <v>8655.6494999999995</v>
          </cell>
          <cell r="Z157">
            <v>8991.2255999999998</v>
          </cell>
          <cell r="AA157">
            <v>8389.9955999999984</v>
          </cell>
          <cell r="AB157">
            <v>6182.64</v>
          </cell>
          <cell r="AC157">
            <v>9403.1</v>
          </cell>
          <cell r="AD157">
            <v>8847.302099999999</v>
          </cell>
          <cell r="AE157">
            <v>9499</v>
          </cell>
          <cell r="AF157">
            <v>9292.4447999999993</v>
          </cell>
          <cell r="AG157">
            <v>10085.779200000001</v>
          </cell>
          <cell r="AH157">
            <v>0.10282626153786745</v>
          </cell>
          <cell r="AI157"/>
          <cell r="AJ157">
            <v>955.05599999999993</v>
          </cell>
          <cell r="AK157">
            <v>0.6875</v>
          </cell>
          <cell r="AL157">
            <v>955.05600000000004</v>
          </cell>
          <cell r="AM157">
            <v>443.10719999999998</v>
          </cell>
          <cell r="AN157">
            <v>511.94880000000001</v>
          </cell>
          <cell r="AO157" t="str">
            <v>WB</v>
          </cell>
        </row>
        <row r="158">
          <cell r="A158">
            <v>421</v>
          </cell>
          <cell r="B158" t="str">
            <v>OLD 441</v>
          </cell>
          <cell r="C158" t="str">
            <v>0.20 Mi E OF EUDORA RD</v>
          </cell>
          <cell r="D158" t="str">
            <v>C-1</v>
          </cell>
          <cell r="E158">
            <v>25</v>
          </cell>
          <cell r="F158">
            <v>19</v>
          </cell>
          <cell r="G158">
            <v>26</v>
          </cell>
          <cell r="H158">
            <v>13722</v>
          </cell>
          <cell r="I158">
            <v>14473</v>
          </cell>
          <cell r="J158">
            <v>15118</v>
          </cell>
          <cell r="K158">
            <v>14187</v>
          </cell>
          <cell r="L158">
            <v>14765</v>
          </cell>
          <cell r="M158">
            <v>13557</v>
          </cell>
          <cell r="N158">
            <v>15021</v>
          </cell>
          <cell r="O158">
            <v>12491</v>
          </cell>
          <cell r="P158">
            <v>13203</v>
          </cell>
          <cell r="Q158">
            <v>12158</v>
          </cell>
          <cell r="R158">
            <v>11633</v>
          </cell>
          <cell r="S158">
            <v>13462</v>
          </cell>
          <cell r="T158">
            <v>12117.705599999999</v>
          </cell>
          <cell r="U158">
            <v>12723.379200000001</v>
          </cell>
          <cell r="V158">
            <v>10908.057599999998</v>
          </cell>
          <cell r="W158">
            <v>12426.48</v>
          </cell>
          <cell r="X158">
            <v>10957.3344</v>
          </cell>
          <cell r="Y158">
            <v>13405.0605</v>
          </cell>
          <cell r="Z158">
            <v>13524.268799999998</v>
          </cell>
          <cell r="AA158">
            <v>15132.0672</v>
          </cell>
          <cell r="AB158">
            <v>6182.64</v>
          </cell>
          <cell r="AC158">
            <v>15655.201999999999</v>
          </cell>
          <cell r="AD158">
            <v>14801.996300000001</v>
          </cell>
          <cell r="AE158">
            <v>15426</v>
          </cell>
          <cell r="AF158">
            <v>14092.780799999999</v>
          </cell>
          <cell r="AG158">
            <v>14719.497600000001</v>
          </cell>
          <cell r="AH158">
            <v>0.18944346768211839</v>
          </cell>
          <cell r="AI158"/>
          <cell r="AJ158">
            <v>1329.3215999999998</v>
          </cell>
          <cell r="AK158">
            <v>0.6875</v>
          </cell>
          <cell r="AL158">
            <v>1329.3216</v>
          </cell>
          <cell r="AM158">
            <v>643.81439999999998</v>
          </cell>
          <cell r="AN158">
            <v>685.50720000000001</v>
          </cell>
          <cell r="AO158" t="str">
            <v>WB</v>
          </cell>
        </row>
        <row r="159">
          <cell r="A159">
            <v>422</v>
          </cell>
          <cell r="B159" t="str">
            <v>MORNINGSIDE DR (MT DORA)</v>
          </cell>
          <cell r="C159" t="str">
            <v>0.14 Mi N OF OLD 441</v>
          </cell>
          <cell r="D159" t="str">
            <v>C-1</v>
          </cell>
          <cell r="E159">
            <v>25</v>
          </cell>
          <cell r="F159">
            <v>19</v>
          </cell>
          <cell r="G159">
            <v>26</v>
          </cell>
          <cell r="H159">
            <v>1633</v>
          </cell>
          <cell r="I159">
            <v>1761</v>
          </cell>
          <cell r="J159">
            <v>1833</v>
          </cell>
          <cell r="K159">
            <v>1563</v>
          </cell>
          <cell r="L159">
            <v>1682</v>
          </cell>
          <cell r="M159">
            <v>1397</v>
          </cell>
          <cell r="N159">
            <v>1652</v>
          </cell>
          <cell r="O159">
            <v>1528</v>
          </cell>
          <cell r="P159">
            <v>1359</v>
          </cell>
          <cell r="Q159">
            <v>1181</v>
          </cell>
          <cell r="R159">
            <v>1214</v>
          </cell>
          <cell r="S159">
            <v>1344</v>
          </cell>
          <cell r="T159">
            <v>1293.4367999999999</v>
          </cell>
          <cell r="U159">
            <v>1369.7951999999998</v>
          </cell>
          <cell r="V159">
            <v>1180.5696</v>
          </cell>
          <cell r="W159">
            <v>1565.3087999999998</v>
          </cell>
          <cell r="X159">
            <v>1324.9151999999999</v>
          </cell>
          <cell r="Y159">
            <v>1537.0619999999999</v>
          </cell>
          <cell r="Z159">
            <v>1619.808</v>
          </cell>
          <cell r="AA159">
            <v>1498.1456000000001</v>
          </cell>
          <cell r="AB159">
            <v>6182.64</v>
          </cell>
          <cell r="AC159">
            <v>1694.4769999999999</v>
          </cell>
          <cell r="AD159">
            <v>1775.1097</v>
          </cell>
          <cell r="AE159">
            <v>2139</v>
          </cell>
          <cell r="AF159">
            <v>2077.5071999999996</v>
          </cell>
          <cell r="AG159">
            <v>2064.2784000000001</v>
          </cell>
          <cell r="AH159">
            <v>-0.19699386783451278</v>
          </cell>
          <cell r="AI159"/>
          <cell r="AJ159">
            <v>195.85919999999999</v>
          </cell>
          <cell r="AK159">
            <v>0.64583333333333404</v>
          </cell>
          <cell r="AL159">
            <v>195.85920000000002</v>
          </cell>
          <cell r="AM159">
            <v>92.112000000000009</v>
          </cell>
          <cell r="AN159">
            <v>103.74720000000001</v>
          </cell>
          <cell r="AO159" t="str">
            <v>SB</v>
          </cell>
        </row>
        <row r="160">
          <cell r="A160">
            <v>423</v>
          </cell>
          <cell r="B160" t="str">
            <v>SUNNYSIDE DR</v>
          </cell>
          <cell r="C160" t="str">
            <v>0.04 Mi W OF TOMATO HILL RD</v>
          </cell>
          <cell r="D160" t="str">
            <v>C-1</v>
          </cell>
          <cell r="E160">
            <v>29</v>
          </cell>
          <cell r="F160">
            <v>19</v>
          </cell>
          <cell r="G160">
            <v>25</v>
          </cell>
          <cell r="H160">
            <v>836</v>
          </cell>
          <cell r="I160">
            <v>874</v>
          </cell>
          <cell r="J160" t="str">
            <v>*****</v>
          </cell>
          <cell r="K160" t="str">
            <v>*****</v>
          </cell>
          <cell r="L160">
            <v>1207</v>
          </cell>
          <cell r="M160">
            <v>1538</v>
          </cell>
          <cell r="N160">
            <v>1865</v>
          </cell>
          <cell r="O160">
            <v>1959</v>
          </cell>
          <cell r="P160">
            <v>2004</v>
          </cell>
          <cell r="Q160">
            <v>1767</v>
          </cell>
          <cell r="R160">
            <v>1926</v>
          </cell>
          <cell r="S160">
            <v>1848</v>
          </cell>
          <cell r="T160">
            <v>1329.6096</v>
          </cell>
          <cell r="U160">
            <v>1878.4512</v>
          </cell>
          <cell r="V160">
            <v>1954.5984000000001</v>
          </cell>
          <cell r="W160">
            <v>1195.6032</v>
          </cell>
          <cell r="X160">
            <v>2006.9375999999997</v>
          </cell>
          <cell r="Y160">
            <v>2448.7455999999997</v>
          </cell>
          <cell r="Z160">
            <v>2542.9823999999999</v>
          </cell>
          <cell r="AA160">
            <v>2526.6239999999998</v>
          </cell>
          <cell r="AB160">
            <v>6182.64</v>
          </cell>
          <cell r="AC160">
            <v>2708.6684999999998</v>
          </cell>
          <cell r="AD160">
            <v>2402.7094000000002</v>
          </cell>
          <cell r="AE160">
            <v>2760</v>
          </cell>
          <cell r="AF160">
            <v>2594.3231999999998</v>
          </cell>
          <cell r="AG160">
            <v>2483.712</v>
          </cell>
          <cell r="AH160">
            <v>-0.16673055845525986</v>
          </cell>
          <cell r="AI160"/>
          <cell r="AJ160">
            <v>265.10399999999998</v>
          </cell>
          <cell r="AK160">
            <v>0.67708333333333404</v>
          </cell>
          <cell r="AL160">
            <v>265.10400000000004</v>
          </cell>
          <cell r="AM160">
            <v>168.33600000000001</v>
          </cell>
          <cell r="AN160">
            <v>96.768000000000001</v>
          </cell>
          <cell r="AO160" t="str">
            <v>EB</v>
          </cell>
        </row>
        <row r="161">
          <cell r="A161">
            <v>424</v>
          </cell>
          <cell r="B161" t="str">
            <v>C.R. 19A</v>
          </cell>
          <cell r="C161" t="str">
            <v>0.2 Mi S OF HOLLY DR</v>
          </cell>
          <cell r="D161" t="str">
            <v>C</v>
          </cell>
          <cell r="E161">
            <v>26</v>
          </cell>
          <cell r="F161">
            <v>19</v>
          </cell>
          <cell r="G161">
            <v>26</v>
          </cell>
          <cell r="H161" t="str">
            <v>*****</v>
          </cell>
          <cell r="I161" t="str">
            <v>*****</v>
          </cell>
          <cell r="J161" t="str">
            <v>*****</v>
          </cell>
          <cell r="K161" t="str">
            <v>*****</v>
          </cell>
          <cell r="L161" t="str">
            <v>*****</v>
          </cell>
          <cell r="M161" t="str">
            <v>*****</v>
          </cell>
          <cell r="N161" t="str">
            <v>*****</v>
          </cell>
          <cell r="O161">
            <v>9135</v>
          </cell>
          <cell r="P161">
            <v>8373</v>
          </cell>
          <cell r="Q161">
            <v>7182</v>
          </cell>
          <cell r="R161">
            <v>7796</v>
          </cell>
          <cell r="S161">
            <v>8048</v>
          </cell>
          <cell r="T161">
            <v>7470.489599999999</v>
          </cell>
          <cell r="U161">
            <v>7871.4336000000003</v>
          </cell>
          <cell r="V161">
            <v>7824.3839999999991</v>
          </cell>
          <cell r="W161">
            <v>5472.4031999999997</v>
          </cell>
          <cell r="X161">
            <v>8126.2656000000006</v>
          </cell>
          <cell r="Y161">
            <v>8672.2364999999991</v>
          </cell>
          <cell r="Z161">
            <v>8312.8319999999985</v>
          </cell>
          <cell r="AA161">
            <v>8328.2065999999995</v>
          </cell>
          <cell r="AB161">
            <v>6182.64</v>
          </cell>
          <cell r="AC161">
            <v>8443.6</v>
          </cell>
          <cell r="AD161">
            <v>7757.1676000000007</v>
          </cell>
          <cell r="AE161">
            <v>9191</v>
          </cell>
          <cell r="AF161">
            <v>8127.5135999999993</v>
          </cell>
          <cell r="AG161">
            <v>8084.5247999999992</v>
          </cell>
          <cell r="AH161">
            <v>5.5106036295784033E-2</v>
          </cell>
          <cell r="AI161"/>
          <cell r="AJ161">
            <v>697.14240000000007</v>
          </cell>
          <cell r="AK161">
            <v>0.625</v>
          </cell>
          <cell r="AL161">
            <v>697.14240000000007</v>
          </cell>
          <cell r="AM161">
            <v>329.66399999999999</v>
          </cell>
          <cell r="AN161">
            <v>367.47839999999997</v>
          </cell>
          <cell r="AO161" t="str">
            <v>SB</v>
          </cell>
        </row>
        <row r="162">
          <cell r="A162">
            <v>425</v>
          </cell>
          <cell r="B162" t="str">
            <v>LAKE ST</v>
          </cell>
          <cell r="C162" t="str">
            <v>0.098 Mi S OF MAIN ST</v>
          </cell>
          <cell r="D162" t="str">
            <v>C</v>
          </cell>
          <cell r="E162">
            <v>25</v>
          </cell>
          <cell r="F162">
            <v>19</v>
          </cell>
          <cell r="G162">
            <v>24</v>
          </cell>
          <cell r="H162" t="str">
            <v>*****</v>
          </cell>
          <cell r="I162" t="str">
            <v>*****</v>
          </cell>
          <cell r="J162" t="str">
            <v>*****</v>
          </cell>
          <cell r="K162" t="str">
            <v>*****</v>
          </cell>
          <cell r="L162" t="str">
            <v>*****</v>
          </cell>
          <cell r="M162" t="str">
            <v>*****</v>
          </cell>
          <cell r="N162" t="str">
            <v>*****</v>
          </cell>
          <cell r="O162">
            <v>3330</v>
          </cell>
          <cell r="P162">
            <v>3451</v>
          </cell>
          <cell r="Q162">
            <v>3304</v>
          </cell>
          <cell r="R162">
            <v>4251</v>
          </cell>
          <cell r="S162">
            <v>4184</v>
          </cell>
          <cell r="T162">
            <v>4305.3119999999999</v>
          </cell>
          <cell r="U162">
            <v>3555.1296000000002</v>
          </cell>
          <cell r="V162">
            <v>3114.1823999999997</v>
          </cell>
          <cell r="W162">
            <v>3489.8687999999997</v>
          </cell>
          <cell r="X162">
            <v>3020.3327999999997</v>
          </cell>
          <cell r="Y162">
            <v>3351.8155999999999</v>
          </cell>
          <cell r="Z162">
            <v>3422.8031999999994</v>
          </cell>
          <cell r="AA162">
            <v>3234.6143999999999</v>
          </cell>
          <cell r="AB162">
            <v>6182.64</v>
          </cell>
          <cell r="AC162">
            <v>3235</v>
          </cell>
          <cell r="AD162">
            <v>3235</v>
          </cell>
          <cell r="AE162">
            <v>3235</v>
          </cell>
          <cell r="AF162">
            <v>3235</v>
          </cell>
          <cell r="AG162">
            <v>3235</v>
          </cell>
          <cell r="AH162">
            <v>-0.12150344019759884</v>
          </cell>
          <cell r="AI162"/>
          <cell r="AJ162" t="str">
            <v>N/A</v>
          </cell>
          <cell r="AK162">
            <v>0.44791666666666702</v>
          </cell>
          <cell r="AL162" t="str">
            <v>N/A</v>
          </cell>
          <cell r="AM162" t="str">
            <v>N/A</v>
          </cell>
          <cell r="AN162" t="str">
            <v>N/A</v>
          </cell>
          <cell r="AO162" t="str">
            <v>NB</v>
          </cell>
        </row>
        <row r="163">
          <cell r="A163">
            <v>426</v>
          </cell>
          <cell r="B163" t="str">
            <v>CANAL ST</v>
          </cell>
          <cell r="C163" t="str">
            <v>0.035 MI S OF MAIN ST</v>
          </cell>
          <cell r="D163" t="str">
            <v>C</v>
          </cell>
          <cell r="E163">
            <v>26</v>
          </cell>
          <cell r="F163">
            <v>19</v>
          </cell>
          <cell r="G163">
            <v>24</v>
          </cell>
          <cell r="H163" t="str">
            <v>*****</v>
          </cell>
          <cell r="I163" t="str">
            <v>*****</v>
          </cell>
          <cell r="J163" t="str">
            <v>*****</v>
          </cell>
          <cell r="K163" t="str">
            <v>*****</v>
          </cell>
          <cell r="L163" t="str">
            <v>*****</v>
          </cell>
          <cell r="M163" t="str">
            <v>*****</v>
          </cell>
          <cell r="N163" t="str">
            <v>*****</v>
          </cell>
          <cell r="O163">
            <v>3371</v>
          </cell>
          <cell r="P163">
            <v>3388</v>
          </cell>
          <cell r="Q163">
            <v>3229</v>
          </cell>
          <cell r="R163">
            <v>3500</v>
          </cell>
          <cell r="S163">
            <v>3348</v>
          </cell>
          <cell r="T163">
            <v>3356.8127999999997</v>
          </cell>
          <cell r="U163">
            <v>4864.8672000000006</v>
          </cell>
          <cell r="V163">
            <v>3182.7647999999999</v>
          </cell>
          <cell r="W163">
            <v>5107.4495999999999</v>
          </cell>
          <cell r="X163">
            <v>3361.4399999999996</v>
          </cell>
          <cell r="Y163">
            <v>3417.4070000000002</v>
          </cell>
          <cell r="Z163">
            <v>3311.8079999999995</v>
          </cell>
          <cell r="AA163">
            <v>3169.44</v>
          </cell>
          <cell r="AB163">
            <v>6182.64</v>
          </cell>
          <cell r="AC163">
            <v>3169</v>
          </cell>
          <cell r="AD163">
            <v>3169</v>
          </cell>
          <cell r="AE163">
            <v>3169</v>
          </cell>
          <cell r="AF163">
            <v>3169</v>
          </cell>
          <cell r="AG163">
            <v>3169</v>
          </cell>
          <cell r="AH163">
            <v>-0.12511764824529559</v>
          </cell>
          <cell r="AI163"/>
          <cell r="AJ163" t="str">
            <v>N/A</v>
          </cell>
          <cell r="AK163">
            <v>0.48958333333333398</v>
          </cell>
          <cell r="AL163" t="str">
            <v>N/A</v>
          </cell>
          <cell r="AM163" t="str">
            <v>N/A</v>
          </cell>
          <cell r="AN163" t="str">
            <v>N/A</v>
          </cell>
          <cell r="AO163" t="str">
            <v>NB</v>
          </cell>
        </row>
        <row r="164">
          <cell r="A164">
            <v>427</v>
          </cell>
          <cell r="B164" t="str">
            <v>LONE OAK DR</v>
          </cell>
          <cell r="C164" t="str">
            <v>0.15 Mi S OF W MAIN ST</v>
          </cell>
          <cell r="D164" t="str">
            <v>C</v>
          </cell>
          <cell r="E164">
            <v>27</v>
          </cell>
          <cell r="F164">
            <v>19</v>
          </cell>
          <cell r="G164">
            <v>24</v>
          </cell>
          <cell r="H164" t="str">
            <v>*****</v>
          </cell>
          <cell r="I164" t="str">
            <v>*****</v>
          </cell>
          <cell r="J164" t="str">
            <v>*****</v>
          </cell>
          <cell r="K164" t="str">
            <v>*****</v>
          </cell>
          <cell r="L164" t="str">
            <v>*****</v>
          </cell>
          <cell r="M164" t="str">
            <v>*****</v>
          </cell>
          <cell r="N164" t="str">
            <v>*****</v>
          </cell>
          <cell r="O164">
            <v>3094</v>
          </cell>
          <cell r="P164">
            <v>3081</v>
          </cell>
          <cell r="Q164">
            <v>2870</v>
          </cell>
          <cell r="R164">
            <v>2978</v>
          </cell>
          <cell r="S164">
            <v>3386</v>
          </cell>
          <cell r="T164">
            <v>3596.3136</v>
          </cell>
          <cell r="U164">
            <v>2833.7472000000002</v>
          </cell>
          <cell r="V164">
            <v>2656.6655999999998</v>
          </cell>
          <cell r="W164">
            <v>3254.1695999999997</v>
          </cell>
          <cell r="X164">
            <v>3229.7375999999999</v>
          </cell>
          <cell r="Y164">
            <v>3263.4097999999999</v>
          </cell>
          <cell r="Z164">
            <v>3014.9183999999996</v>
          </cell>
          <cell r="AA164">
            <v>3226.5792000000001</v>
          </cell>
          <cell r="AB164">
            <v>6182.64</v>
          </cell>
          <cell r="AC164">
            <v>3227</v>
          </cell>
          <cell r="AD164">
            <v>3227</v>
          </cell>
          <cell r="AE164">
            <v>3227</v>
          </cell>
          <cell r="AF164">
            <v>3227</v>
          </cell>
          <cell r="AG164">
            <v>3227</v>
          </cell>
          <cell r="AH164">
            <v>-0.12193836661163737</v>
          </cell>
          <cell r="AI164"/>
          <cell r="AJ164" t="str">
            <v>N/A</v>
          </cell>
          <cell r="AK164">
            <v>0.65625</v>
          </cell>
          <cell r="AL164" t="str">
            <v>N/A</v>
          </cell>
          <cell r="AM164" t="str">
            <v>N/A</v>
          </cell>
          <cell r="AN164" t="str">
            <v>N/A</v>
          </cell>
          <cell r="AO164" t="str">
            <v>NB</v>
          </cell>
        </row>
        <row r="165">
          <cell r="A165">
            <v>428</v>
          </cell>
          <cell r="B165" t="str">
            <v>MAIN ST</v>
          </cell>
          <cell r="C165" t="str">
            <v>0.051 Mi E OF CANAL ST</v>
          </cell>
          <cell r="D165" t="str">
            <v>C-1</v>
          </cell>
          <cell r="E165">
            <v>25</v>
          </cell>
          <cell r="F165">
            <v>19</v>
          </cell>
          <cell r="G165">
            <v>24</v>
          </cell>
          <cell r="H165" t="str">
            <v>*****</v>
          </cell>
          <cell r="I165" t="str">
            <v>*****</v>
          </cell>
          <cell r="J165" t="str">
            <v>*****</v>
          </cell>
          <cell r="K165" t="str">
            <v>*****</v>
          </cell>
          <cell r="L165" t="str">
            <v>*****</v>
          </cell>
          <cell r="M165" t="str">
            <v>*****</v>
          </cell>
          <cell r="N165" t="str">
            <v>*****</v>
          </cell>
          <cell r="O165">
            <v>5649</v>
          </cell>
          <cell r="P165">
            <v>5357</v>
          </cell>
          <cell r="Q165">
            <v>5196</v>
          </cell>
          <cell r="R165">
            <v>5466</v>
          </cell>
          <cell r="S165">
            <v>5460</v>
          </cell>
          <cell r="T165">
            <v>5216.2559999999994</v>
          </cell>
          <cell r="U165">
            <v>5025.5712000000003</v>
          </cell>
          <cell r="V165">
            <v>4815.2063999999991</v>
          </cell>
          <cell r="W165">
            <v>4277.7503999999999</v>
          </cell>
          <cell r="X165">
            <v>4796.2559999999994</v>
          </cell>
          <cell r="Y165">
            <v>5476.4066000000003</v>
          </cell>
          <cell r="Z165">
            <v>5804.7359999999999</v>
          </cell>
          <cell r="AA165">
            <v>4942.5407999999998</v>
          </cell>
          <cell r="AB165">
            <v>6182.64</v>
          </cell>
          <cell r="AC165">
            <v>4943</v>
          </cell>
          <cell r="AD165">
            <v>4943</v>
          </cell>
          <cell r="AE165">
            <v>4943</v>
          </cell>
          <cell r="AF165">
            <v>4943</v>
          </cell>
          <cell r="AG165">
            <v>4943</v>
          </cell>
          <cell r="AH165">
            <v>-4.3767874284868613E-2</v>
          </cell>
          <cell r="AI165"/>
          <cell r="AJ165" t="str">
            <v>N/A</v>
          </cell>
          <cell r="AK165">
            <v>0.6875</v>
          </cell>
          <cell r="AL165" t="str">
            <v>N/A</v>
          </cell>
          <cell r="AM165" t="str">
            <v>N/A</v>
          </cell>
          <cell r="AN165" t="str">
            <v>N/A</v>
          </cell>
          <cell r="AO165" t="str">
            <v>EB</v>
          </cell>
        </row>
        <row r="166">
          <cell r="A166">
            <v>429</v>
          </cell>
          <cell r="B166" t="str">
            <v>SUNNYSIDE DR</v>
          </cell>
          <cell r="C166" t="str">
            <v>0.09 Mi S OF MAIN ST (S.R. 44)</v>
          </cell>
          <cell r="D166" t="str">
            <v>C-1</v>
          </cell>
          <cell r="E166">
            <v>25</v>
          </cell>
          <cell r="F166">
            <v>19</v>
          </cell>
          <cell r="G166">
            <v>24</v>
          </cell>
          <cell r="H166">
            <v>2256</v>
          </cell>
          <cell r="I166">
            <v>2506</v>
          </cell>
          <cell r="J166">
            <v>2554</v>
          </cell>
          <cell r="K166">
            <v>2494</v>
          </cell>
          <cell r="L166">
            <v>2737</v>
          </cell>
          <cell r="M166">
            <v>3135</v>
          </cell>
          <cell r="N166">
            <v>3764</v>
          </cell>
          <cell r="O166">
            <v>3610</v>
          </cell>
          <cell r="P166">
            <v>3384</v>
          </cell>
          <cell r="Q166">
            <v>3177</v>
          </cell>
          <cell r="R166">
            <v>3275</v>
          </cell>
          <cell r="S166">
            <v>3305</v>
          </cell>
          <cell r="T166">
            <v>3203.7983999999997</v>
          </cell>
          <cell r="U166">
            <v>3399.7824000000001</v>
          </cell>
          <cell r="V166">
            <v>3467.0207999999993</v>
          </cell>
          <cell r="W166">
            <v>3326.4</v>
          </cell>
          <cell r="X166">
            <v>3363.2447999999999</v>
          </cell>
          <cell r="Y166">
            <v>4388.9201999999996</v>
          </cell>
          <cell r="Z166">
            <v>3978.6815999999994</v>
          </cell>
          <cell r="AA166">
            <v>3945.2831999999999</v>
          </cell>
          <cell r="AB166">
            <v>6182.64</v>
          </cell>
          <cell r="AC166">
            <v>4217.0024999999996</v>
          </cell>
          <cell r="AD166">
            <v>4013.6369000000004</v>
          </cell>
          <cell r="AE166">
            <v>4367</v>
          </cell>
          <cell r="AF166">
            <v>4063.8719999999998</v>
          </cell>
          <cell r="AG166">
            <v>4208.4000000000005</v>
          </cell>
          <cell r="AH166">
            <v>-7.4047709084956392E-2</v>
          </cell>
          <cell r="AI166"/>
          <cell r="AJ166">
            <v>393.12</v>
          </cell>
          <cell r="AK166">
            <v>0.69791666666666696</v>
          </cell>
          <cell r="AL166">
            <v>393.12</v>
          </cell>
          <cell r="AM166">
            <v>258.048</v>
          </cell>
          <cell r="AN166">
            <v>135.072</v>
          </cell>
          <cell r="AO166" t="str">
            <v>NB</v>
          </cell>
        </row>
        <row r="167">
          <cell r="A167">
            <v>430</v>
          </cell>
          <cell r="B167" t="str">
            <v>MAIN ST (LEESBURG)</v>
          </cell>
          <cell r="C167" t="str">
            <v>0.10 Mi W OF U.S. 27/14th ST</v>
          </cell>
          <cell r="D167" t="str">
            <v>C-1</v>
          </cell>
          <cell r="E167">
            <v>27</v>
          </cell>
          <cell r="F167">
            <v>19</v>
          </cell>
          <cell r="G167">
            <v>24</v>
          </cell>
          <cell r="H167">
            <v>11002</v>
          </cell>
          <cell r="I167">
            <v>13359</v>
          </cell>
          <cell r="J167">
            <v>12756</v>
          </cell>
          <cell r="K167">
            <v>14771</v>
          </cell>
          <cell r="L167">
            <v>12316</v>
          </cell>
          <cell r="M167">
            <v>12417</v>
          </cell>
          <cell r="N167">
            <v>12099</v>
          </cell>
          <cell r="O167">
            <v>10752</v>
          </cell>
          <cell r="P167">
            <v>10247</v>
          </cell>
          <cell r="Q167">
            <v>9507</v>
          </cell>
          <cell r="R167">
            <v>10248</v>
          </cell>
          <cell r="S167">
            <v>10622</v>
          </cell>
          <cell r="T167">
            <v>9931.8143999999993</v>
          </cell>
          <cell r="U167">
            <v>9785.9807999999994</v>
          </cell>
          <cell r="V167">
            <v>9507.6863999999987</v>
          </cell>
          <cell r="W167">
            <v>8149.68</v>
          </cell>
          <cell r="X167">
            <v>11385.0432</v>
          </cell>
          <cell r="Y167">
            <v>10814.976000000001</v>
          </cell>
          <cell r="Z167">
            <v>12306.931199999999</v>
          </cell>
          <cell r="AA167">
            <v>10676.995199999999</v>
          </cell>
          <cell r="AB167">
            <v>6182.64</v>
          </cell>
          <cell r="AC167">
            <v>10524.755499999999</v>
          </cell>
          <cell r="AD167">
            <v>10998.441999999999</v>
          </cell>
          <cell r="AE167">
            <v>10771</v>
          </cell>
          <cell r="AF167">
            <v>9799.9487999999983</v>
          </cell>
          <cell r="AG167">
            <v>9951.9840000000004</v>
          </cell>
          <cell r="AH167">
            <v>9.9884652246679195E-2</v>
          </cell>
          <cell r="AI167"/>
          <cell r="AJ167">
            <v>897.12</v>
          </cell>
          <cell r="AK167">
            <v>0.61458333333333404</v>
          </cell>
          <cell r="AL167">
            <v>864.86400000000003</v>
          </cell>
          <cell r="AM167">
            <v>436.464</v>
          </cell>
          <cell r="AN167">
            <v>428.40000000000003</v>
          </cell>
          <cell r="AO167" t="str">
            <v>WB</v>
          </cell>
        </row>
        <row r="168">
          <cell r="A168">
            <v>431</v>
          </cell>
          <cell r="B168" t="str">
            <v>MAIN ST (LEESBURG)</v>
          </cell>
          <cell r="C168" t="str">
            <v>0.08 Mi E OF U.S. 27/14th ST</v>
          </cell>
          <cell r="D168" t="str">
            <v>C-1</v>
          </cell>
          <cell r="E168">
            <v>26</v>
          </cell>
          <cell r="F168">
            <v>19</v>
          </cell>
          <cell r="G168">
            <v>24</v>
          </cell>
          <cell r="H168">
            <v>13041</v>
          </cell>
          <cell r="I168">
            <v>14079</v>
          </cell>
          <cell r="J168">
            <v>14569</v>
          </cell>
          <cell r="K168">
            <v>18477</v>
          </cell>
          <cell r="L168">
            <v>14783</v>
          </cell>
          <cell r="M168">
            <v>13735</v>
          </cell>
          <cell r="N168">
            <v>13465</v>
          </cell>
          <cell r="O168">
            <v>12025</v>
          </cell>
          <cell r="P168">
            <v>11375</v>
          </cell>
          <cell r="Q168">
            <v>10831</v>
          </cell>
          <cell r="R168">
            <v>11472</v>
          </cell>
          <cell r="S168">
            <v>12151</v>
          </cell>
          <cell r="T168">
            <v>11185.257599999999</v>
          </cell>
          <cell r="U168">
            <v>10587.715200000001</v>
          </cell>
          <cell r="V168">
            <v>10612.224</v>
          </cell>
          <cell r="W168">
            <v>7076.6783999999998</v>
          </cell>
          <cell r="X168">
            <v>9652.0703999999987</v>
          </cell>
          <cell r="Y168">
            <v>10376.749600000001</v>
          </cell>
          <cell r="Z168">
            <v>11362.118399999998</v>
          </cell>
          <cell r="AA168">
            <v>9964.5408000000007</v>
          </cell>
          <cell r="AB168">
            <v>6182.64</v>
          </cell>
          <cell r="AC168">
            <v>9826.2394999999997</v>
          </cell>
          <cell r="AD168">
            <v>9881.8264999999992</v>
          </cell>
          <cell r="AE168">
            <v>9888</v>
          </cell>
          <cell r="AF168">
            <v>8795.1839999999993</v>
          </cell>
          <cell r="AG168">
            <v>8559.9359999999997</v>
          </cell>
          <cell r="AH168">
            <v>6.7233162234634936E-2</v>
          </cell>
          <cell r="AI168"/>
          <cell r="AJ168">
            <v>726.76800000000003</v>
          </cell>
          <cell r="AK168">
            <v>0.6875</v>
          </cell>
          <cell r="AL168">
            <v>726.76800000000003</v>
          </cell>
          <cell r="AM168">
            <v>322.56</v>
          </cell>
          <cell r="AN168">
            <v>404.20799999999997</v>
          </cell>
          <cell r="AO168" t="str">
            <v>WB</v>
          </cell>
        </row>
        <row r="169">
          <cell r="A169">
            <v>432</v>
          </cell>
          <cell r="B169" t="str">
            <v>MAIN ST</v>
          </cell>
          <cell r="C169" t="str">
            <v>0.05 Mi E OF S.R. 44 (TO U.S. 441)</v>
          </cell>
          <cell r="D169" t="str">
            <v>C-1</v>
          </cell>
          <cell r="E169">
            <v>25</v>
          </cell>
          <cell r="F169">
            <v>19</v>
          </cell>
          <cell r="G169">
            <v>24</v>
          </cell>
          <cell r="H169">
            <v>11128</v>
          </cell>
          <cell r="I169">
            <v>13096</v>
          </cell>
          <cell r="J169">
            <v>12542</v>
          </cell>
          <cell r="K169">
            <v>10838</v>
          </cell>
          <cell r="L169">
            <v>9677</v>
          </cell>
          <cell r="M169">
            <v>8710</v>
          </cell>
          <cell r="N169" t="str">
            <v>*****</v>
          </cell>
          <cell r="O169">
            <v>4568</v>
          </cell>
          <cell r="P169">
            <v>5310</v>
          </cell>
          <cell r="Q169">
            <v>4055</v>
          </cell>
          <cell r="R169">
            <v>4293</v>
          </cell>
          <cell r="S169">
            <v>4248</v>
          </cell>
          <cell r="T169">
            <v>3997.9007999999994</v>
          </cell>
          <cell r="U169">
            <v>3943.4976000000001</v>
          </cell>
          <cell r="V169">
            <v>3982.4063999999998</v>
          </cell>
          <cell r="W169">
            <v>4274.8991999999998</v>
          </cell>
          <cell r="X169">
            <v>4358.5919999999996</v>
          </cell>
          <cell r="Y169">
            <v>5249.4335999999994</v>
          </cell>
          <cell r="Z169">
            <v>5145.4848000000002</v>
          </cell>
          <cell r="AA169">
            <v>4956.8256000000001</v>
          </cell>
          <cell r="AB169">
            <v>6182.64</v>
          </cell>
          <cell r="AC169">
            <v>5212.9634999999998</v>
          </cell>
          <cell r="AD169">
            <v>4817.7766000000001</v>
          </cell>
          <cell r="AE169">
            <v>4830</v>
          </cell>
          <cell r="AF169">
            <v>4334.7359999999999</v>
          </cell>
          <cell r="AG169">
            <v>4793.04</v>
          </cell>
          <cell r="AH169">
            <v>-4.9641597565988183E-2</v>
          </cell>
          <cell r="AI169"/>
          <cell r="AJ169">
            <v>416.30399999999997</v>
          </cell>
          <cell r="AK169">
            <v>0.61458333333333404</v>
          </cell>
          <cell r="AL169">
            <v>409.24799999999999</v>
          </cell>
          <cell r="AM169">
            <v>264.096</v>
          </cell>
          <cell r="AN169">
            <v>145.15200000000002</v>
          </cell>
          <cell r="AO169" t="str">
            <v>EB</v>
          </cell>
        </row>
        <row r="170">
          <cell r="A170">
            <v>433</v>
          </cell>
          <cell r="B170" t="str">
            <v>MAIN ST</v>
          </cell>
          <cell r="C170" t="str">
            <v>0.09 Mi E OF LAKE ST</v>
          </cell>
          <cell r="D170" t="str">
            <v>C</v>
          </cell>
          <cell r="E170">
            <v>25</v>
          </cell>
          <cell r="F170">
            <v>19</v>
          </cell>
          <cell r="G170">
            <v>24</v>
          </cell>
          <cell r="H170" t="str">
            <v>*****</v>
          </cell>
          <cell r="I170" t="str">
            <v>*****</v>
          </cell>
          <cell r="J170" t="str">
            <v>*****</v>
          </cell>
          <cell r="K170" t="str">
            <v>*****</v>
          </cell>
          <cell r="L170" t="str">
            <v>*****</v>
          </cell>
          <cell r="M170" t="str">
            <v>*****</v>
          </cell>
          <cell r="N170" t="str">
            <v>*****</v>
          </cell>
          <cell r="O170">
            <v>4763</v>
          </cell>
          <cell r="P170">
            <v>5333</v>
          </cell>
          <cell r="Q170">
            <v>4850</v>
          </cell>
          <cell r="R170">
            <v>4775</v>
          </cell>
          <cell r="S170">
            <v>5062</v>
          </cell>
          <cell r="T170">
            <v>4877.4528</v>
          </cell>
          <cell r="U170">
            <v>3532.8096</v>
          </cell>
          <cell r="V170">
            <v>4568.8511999999992</v>
          </cell>
          <cell r="W170">
            <v>3411.9360000000001</v>
          </cell>
          <cell r="X170">
            <v>3967.2</v>
          </cell>
          <cell r="Y170">
            <v>4600.9040000000005</v>
          </cell>
          <cell r="Z170">
            <v>5148.192</v>
          </cell>
          <cell r="AA170">
            <v>4021.1712000000002</v>
          </cell>
          <cell r="AB170">
            <v>6182.64</v>
          </cell>
          <cell r="AC170">
            <v>4021</v>
          </cell>
          <cell r="AD170">
            <v>4021</v>
          </cell>
          <cell r="AE170">
            <v>4021</v>
          </cell>
          <cell r="AF170">
            <v>4021</v>
          </cell>
          <cell r="AG170">
            <v>4021</v>
          </cell>
          <cell r="AH170">
            <v>-8.2445176183985724E-2</v>
          </cell>
          <cell r="AI170"/>
          <cell r="AJ170" t="str">
            <v>N/A</v>
          </cell>
          <cell r="AK170">
            <v>1</v>
          </cell>
          <cell r="AL170" t="str">
            <v>N/A</v>
          </cell>
          <cell r="AM170" t="str">
            <v>N/A</v>
          </cell>
          <cell r="AN170" t="str">
            <v>N/A</v>
          </cell>
          <cell r="AO170" t="str">
            <v>EB</v>
          </cell>
        </row>
        <row r="171">
          <cell r="A171">
            <v>434</v>
          </cell>
          <cell r="B171" t="str">
            <v>CANAL ST</v>
          </cell>
          <cell r="C171" t="str">
            <v>0.026 Mi N OF MAIN ST</v>
          </cell>
          <cell r="D171" t="str">
            <v>C</v>
          </cell>
          <cell r="E171">
            <v>26</v>
          </cell>
          <cell r="F171">
            <v>19</v>
          </cell>
          <cell r="G171">
            <v>24</v>
          </cell>
          <cell r="H171" t="str">
            <v>*****</v>
          </cell>
          <cell r="I171" t="str">
            <v>*****</v>
          </cell>
          <cell r="J171" t="str">
            <v>*****</v>
          </cell>
          <cell r="K171" t="str">
            <v>*****</v>
          </cell>
          <cell r="L171" t="str">
            <v>*****</v>
          </cell>
          <cell r="M171" t="str">
            <v>*****</v>
          </cell>
          <cell r="N171" t="str">
            <v>*****</v>
          </cell>
          <cell r="O171">
            <v>3776</v>
          </cell>
          <cell r="P171">
            <v>4245</v>
          </cell>
          <cell r="Q171">
            <v>4142</v>
          </cell>
          <cell r="R171">
            <v>4461</v>
          </cell>
          <cell r="S171">
            <v>4044</v>
          </cell>
          <cell r="T171">
            <v>3941.7695999999996</v>
          </cell>
          <cell r="U171">
            <v>4100.6304</v>
          </cell>
          <cell r="V171">
            <v>3912.8063999999995</v>
          </cell>
          <cell r="W171">
            <v>5848.7615999999998</v>
          </cell>
          <cell r="X171">
            <v>4776.4031999999997</v>
          </cell>
          <cell r="Y171">
            <v>4334.7359999999999</v>
          </cell>
          <cell r="Z171">
            <v>4188.0383999999995</v>
          </cell>
          <cell r="AA171">
            <v>3764.9375999999997</v>
          </cell>
          <cell r="AB171">
            <v>6182.64</v>
          </cell>
          <cell r="AC171">
            <v>3765</v>
          </cell>
          <cell r="AD171">
            <v>3765</v>
          </cell>
          <cell r="AE171">
            <v>3765</v>
          </cell>
          <cell r="AF171">
            <v>3765</v>
          </cell>
          <cell r="AG171">
            <v>3765</v>
          </cell>
          <cell r="AH171">
            <v>-9.4437970251325609E-2</v>
          </cell>
          <cell r="AI171"/>
          <cell r="AJ171" t="str">
            <v>N/A</v>
          </cell>
          <cell r="AK171">
            <v>0.46875</v>
          </cell>
          <cell r="AL171" t="str">
            <v>N/A</v>
          </cell>
          <cell r="AM171" t="str">
            <v>N/A</v>
          </cell>
          <cell r="AN171" t="str">
            <v>N/A</v>
          </cell>
          <cell r="AO171" t="str">
            <v>NB</v>
          </cell>
        </row>
        <row r="172">
          <cell r="A172">
            <v>435</v>
          </cell>
          <cell r="B172" t="str">
            <v>LAKE ST</v>
          </cell>
          <cell r="C172" t="str">
            <v>0.064 Mi N OF MAIN ST</v>
          </cell>
          <cell r="D172" t="str">
            <v>C</v>
          </cell>
          <cell r="E172">
            <v>25</v>
          </cell>
          <cell r="F172">
            <v>19</v>
          </cell>
          <cell r="G172">
            <v>24</v>
          </cell>
          <cell r="H172" t="str">
            <v>*****</v>
          </cell>
          <cell r="I172" t="str">
            <v>*****</v>
          </cell>
          <cell r="J172" t="str">
            <v>*****</v>
          </cell>
          <cell r="K172" t="str">
            <v>*****</v>
          </cell>
          <cell r="L172" t="str">
            <v>*****</v>
          </cell>
          <cell r="M172" t="str">
            <v>*****</v>
          </cell>
          <cell r="N172" t="str">
            <v>*****</v>
          </cell>
          <cell r="O172">
            <v>2831</v>
          </cell>
          <cell r="P172">
            <v>2878</v>
          </cell>
          <cell r="Q172">
            <v>2819</v>
          </cell>
          <cell r="R172">
            <v>2991</v>
          </cell>
          <cell r="S172">
            <v>2561</v>
          </cell>
          <cell r="T172">
            <v>2987.1071999999999</v>
          </cell>
          <cell r="U172">
            <v>2815.8912</v>
          </cell>
          <cell r="V172">
            <v>2620.5695999999994</v>
          </cell>
          <cell r="W172">
            <v>2698.1856000000002</v>
          </cell>
          <cell r="X172">
            <v>2635.0079999999998</v>
          </cell>
          <cell r="Y172">
            <v>2914.5396000000001</v>
          </cell>
          <cell r="Z172">
            <v>2835.3407999999995</v>
          </cell>
          <cell r="AA172">
            <v>3073.9103999999998</v>
          </cell>
          <cell r="AB172">
            <v>6182.64</v>
          </cell>
          <cell r="AC172">
            <v>3074</v>
          </cell>
          <cell r="AD172">
            <v>3074</v>
          </cell>
          <cell r="AE172">
            <v>3074</v>
          </cell>
          <cell r="AF172">
            <v>3074</v>
          </cell>
          <cell r="AG172">
            <v>3074</v>
          </cell>
          <cell r="AH172">
            <v>-0.13042713174479681</v>
          </cell>
          <cell r="AI172"/>
          <cell r="AJ172" t="str">
            <v>N/A</v>
          </cell>
          <cell r="AK172">
            <v>0.67708333333333404</v>
          </cell>
          <cell r="AL172" t="str">
            <v>N/A</v>
          </cell>
          <cell r="AM172" t="str">
            <v>N/A</v>
          </cell>
          <cell r="AN172" t="str">
            <v>N/A</v>
          </cell>
          <cell r="AO172" t="str">
            <v>SB</v>
          </cell>
        </row>
        <row r="173">
          <cell r="A173">
            <v>436</v>
          </cell>
          <cell r="B173" t="str">
            <v>C.R. 468</v>
          </cell>
          <cell r="C173" t="str">
            <v>0.09 Mi N OF S.R. 44</v>
          </cell>
          <cell r="D173" t="str">
            <v>C</v>
          </cell>
          <cell r="E173">
            <v>28</v>
          </cell>
          <cell r="F173">
            <v>19</v>
          </cell>
          <cell r="G173">
            <v>24</v>
          </cell>
          <cell r="H173">
            <v>5998</v>
          </cell>
          <cell r="I173">
            <v>6000</v>
          </cell>
          <cell r="J173">
            <v>5906</v>
          </cell>
          <cell r="K173">
            <v>6037</v>
          </cell>
          <cell r="L173">
            <v>6301</v>
          </cell>
          <cell r="M173">
            <v>6544</v>
          </cell>
          <cell r="N173">
            <v>6565</v>
          </cell>
          <cell r="O173">
            <v>6718</v>
          </cell>
          <cell r="P173">
            <v>6559</v>
          </cell>
          <cell r="Q173">
            <v>5825</v>
          </cell>
          <cell r="R173">
            <v>6620</v>
          </cell>
          <cell r="S173">
            <v>6541</v>
          </cell>
          <cell r="T173">
            <v>7446.3839999999991</v>
          </cell>
          <cell r="U173">
            <v>7375.4207999999999</v>
          </cell>
          <cell r="V173">
            <v>6666.9311999999991</v>
          </cell>
          <cell r="W173">
            <v>5157.8208000000004</v>
          </cell>
          <cell r="X173">
            <v>7071.2928000000002</v>
          </cell>
          <cell r="Y173">
            <v>7491.6785999999993</v>
          </cell>
          <cell r="Z173">
            <v>7772.9759999999997</v>
          </cell>
          <cell r="AA173">
            <v>7657.5456000000004</v>
          </cell>
          <cell r="AB173">
            <v>6182.64</v>
          </cell>
          <cell r="AC173">
            <v>7609.7945</v>
          </cell>
          <cell r="AD173">
            <v>8347.6939000000002</v>
          </cell>
          <cell r="AE173">
            <v>8191</v>
          </cell>
          <cell r="AF173">
            <v>7271.3759999999993</v>
          </cell>
          <cell r="AG173">
            <v>7385.3471999999992</v>
          </cell>
          <cell r="AH173">
            <v>3.618998774207105E-2</v>
          </cell>
          <cell r="AI173"/>
          <cell r="AJ173">
            <v>622.0415999999999</v>
          </cell>
          <cell r="AK173">
            <v>0.64583333333333404</v>
          </cell>
          <cell r="AL173">
            <v>622.04160000000002</v>
          </cell>
          <cell r="AM173">
            <v>307.29599999999999</v>
          </cell>
          <cell r="AN173">
            <v>314.74559999999997</v>
          </cell>
          <cell r="AO173" t="str">
            <v>SB</v>
          </cell>
        </row>
        <row r="174">
          <cell r="A174">
            <v>437</v>
          </cell>
          <cell r="B174" t="str">
            <v>C.R. 19A</v>
          </cell>
          <cell r="C174" t="str">
            <v>0.05 Mi E OF DRUID PL.</v>
          </cell>
          <cell r="D174" t="str">
            <v>C</v>
          </cell>
          <cell r="E174">
            <v>21</v>
          </cell>
          <cell r="F174">
            <v>19</v>
          </cell>
          <cell r="G174">
            <v>26</v>
          </cell>
          <cell r="H174">
            <v>5622</v>
          </cell>
          <cell r="I174">
            <v>5915</v>
          </cell>
          <cell r="J174">
            <v>6342</v>
          </cell>
          <cell r="K174">
            <v>7680</v>
          </cell>
          <cell r="L174">
            <v>6301</v>
          </cell>
          <cell r="M174">
            <v>6437</v>
          </cell>
          <cell r="N174">
            <v>6110</v>
          </cell>
          <cell r="O174">
            <v>5532</v>
          </cell>
          <cell r="P174">
            <v>5479</v>
          </cell>
          <cell r="Q174">
            <v>5247</v>
          </cell>
          <cell r="R174">
            <v>5234</v>
          </cell>
          <cell r="S174">
            <v>4969</v>
          </cell>
          <cell r="T174">
            <v>4963.2960000000003</v>
          </cell>
          <cell r="U174">
            <v>4593.2543999999989</v>
          </cell>
          <cell r="V174">
            <v>4870.2527999999993</v>
          </cell>
          <cell r="W174">
            <v>4971.5424000000003</v>
          </cell>
          <cell r="X174">
            <v>4609.5263999999997</v>
          </cell>
          <cell r="Y174">
            <v>5065.4854999999998</v>
          </cell>
          <cell r="Z174">
            <v>4918.5791999999992</v>
          </cell>
          <cell r="AA174">
            <v>5011.2864</v>
          </cell>
          <cell r="AB174">
            <v>6182.64</v>
          </cell>
          <cell r="AC174">
            <v>4768.7150000000001</v>
          </cell>
          <cell r="AD174">
            <v>4629.7614999999996</v>
          </cell>
          <cell r="AE174">
            <v>4381</v>
          </cell>
          <cell r="AF174">
            <v>4250.4191999999994</v>
          </cell>
          <cell r="AG174">
            <v>4389.8975999999993</v>
          </cell>
          <cell r="AH174">
            <v>-6.6195234137295444E-2</v>
          </cell>
          <cell r="AI174"/>
          <cell r="AJ174">
            <v>397.26719999999995</v>
          </cell>
          <cell r="AK174">
            <v>0.60416666666666696</v>
          </cell>
          <cell r="AL174">
            <v>393.46559999999999</v>
          </cell>
          <cell r="AM174">
            <v>188.17919999999998</v>
          </cell>
          <cell r="AN174">
            <v>205.28639999999999</v>
          </cell>
          <cell r="AO174" t="str">
            <v>WB</v>
          </cell>
        </row>
        <row r="175">
          <cell r="A175">
            <v>438</v>
          </cell>
          <cell r="B175" t="str">
            <v>LEE ST</v>
          </cell>
          <cell r="C175" t="str">
            <v>0.115 Mi S OF U.S. 441</v>
          </cell>
          <cell r="D175" t="str">
            <v>C</v>
          </cell>
          <cell r="E175">
            <v>23</v>
          </cell>
          <cell r="F175">
            <v>19</v>
          </cell>
          <cell r="G175">
            <v>24</v>
          </cell>
          <cell r="H175" t="str">
            <v>*****</v>
          </cell>
          <cell r="I175" t="str">
            <v>*****</v>
          </cell>
          <cell r="J175" t="str">
            <v>*****</v>
          </cell>
          <cell r="K175" t="str">
            <v>*****</v>
          </cell>
          <cell r="L175" t="str">
            <v>*****</v>
          </cell>
          <cell r="M175" t="str">
            <v>*****</v>
          </cell>
          <cell r="N175" t="str">
            <v>*****</v>
          </cell>
          <cell r="O175">
            <v>3108</v>
          </cell>
          <cell r="P175">
            <v>2853</v>
          </cell>
          <cell r="Q175">
            <v>2576</v>
          </cell>
          <cell r="R175">
            <v>2516</v>
          </cell>
          <cell r="S175">
            <v>2970</v>
          </cell>
          <cell r="T175">
            <v>3184.7039999999997</v>
          </cell>
          <cell r="U175">
            <v>2991.7728000000002</v>
          </cell>
          <cell r="V175">
            <v>2743.2959999999998</v>
          </cell>
          <cell r="W175">
            <v>3494.6208000000001</v>
          </cell>
          <cell r="X175">
            <v>3070.08</v>
          </cell>
          <cell r="Y175">
            <v>2625.5571999999997</v>
          </cell>
          <cell r="Z175">
            <v>2787.5135999999998</v>
          </cell>
          <cell r="AA175">
            <v>2532.8735999999999</v>
          </cell>
          <cell r="AB175">
            <v>6182.64</v>
          </cell>
          <cell r="AC175">
            <v>2533</v>
          </cell>
          <cell r="AD175">
            <v>2533</v>
          </cell>
          <cell r="AE175">
            <v>2533</v>
          </cell>
          <cell r="AF175">
            <v>2533</v>
          </cell>
          <cell r="AG175">
            <v>2533</v>
          </cell>
          <cell r="AH175">
            <v>-0.16344934018037194</v>
          </cell>
          <cell r="AI175"/>
          <cell r="AJ175" t="str">
            <v>N/A</v>
          </cell>
          <cell r="AK175">
            <v>1</v>
          </cell>
          <cell r="AL175" t="str">
            <v>N/A</v>
          </cell>
          <cell r="AM175" t="str">
            <v>N/A</v>
          </cell>
          <cell r="AN175" t="str">
            <v>N/A</v>
          </cell>
          <cell r="AO175" t="str">
            <v>NB</v>
          </cell>
        </row>
        <row r="176">
          <cell r="A176">
            <v>439</v>
          </cell>
          <cell r="B176" t="str">
            <v>C.R. 19A</v>
          </cell>
          <cell r="C176" t="str">
            <v>0.12 Mi S OF U.S. 441</v>
          </cell>
          <cell r="D176" t="str">
            <v>C-1</v>
          </cell>
          <cell r="E176">
            <v>23</v>
          </cell>
          <cell r="F176">
            <v>19</v>
          </cell>
          <cell r="G176">
            <v>26</v>
          </cell>
          <cell r="H176">
            <v>13443</v>
          </cell>
          <cell r="I176">
            <v>13681</v>
          </cell>
          <cell r="J176">
            <v>14461</v>
          </cell>
          <cell r="K176">
            <v>13631</v>
          </cell>
          <cell r="L176">
            <v>14184</v>
          </cell>
          <cell r="M176">
            <v>14521</v>
          </cell>
          <cell r="N176">
            <v>15151</v>
          </cell>
          <cell r="O176">
            <v>15158</v>
          </cell>
          <cell r="P176">
            <v>13766</v>
          </cell>
          <cell r="Q176">
            <v>12212</v>
          </cell>
          <cell r="R176">
            <v>13091</v>
          </cell>
          <cell r="S176">
            <v>14383</v>
          </cell>
          <cell r="T176">
            <v>13192.704</v>
          </cell>
          <cell r="U176">
            <v>13405.2096</v>
          </cell>
          <cell r="V176">
            <v>13833.216</v>
          </cell>
          <cell r="W176">
            <v>14597.193599999999</v>
          </cell>
          <cell r="X176">
            <v>14108.236799999999</v>
          </cell>
          <cell r="Y176">
            <v>15148.538499999999</v>
          </cell>
          <cell r="Z176">
            <v>14999.961599999999</v>
          </cell>
          <cell r="AA176">
            <v>14469.082599999998</v>
          </cell>
          <cell r="AB176">
            <v>6182.64</v>
          </cell>
          <cell r="AC176">
            <v>14686.106999999998</v>
          </cell>
          <cell r="AD176">
            <v>13280.2215</v>
          </cell>
          <cell r="AE176">
            <v>14165</v>
          </cell>
          <cell r="AF176">
            <v>12860.927999999998</v>
          </cell>
          <cell r="AG176">
            <v>12843.705599999999</v>
          </cell>
          <cell r="AH176">
            <v>0.15745276458027146</v>
          </cell>
          <cell r="AI176"/>
          <cell r="AJ176">
            <v>1166.1407999999999</v>
          </cell>
          <cell r="AK176">
            <v>0.67708333333333404</v>
          </cell>
          <cell r="AL176">
            <v>1166.1407999999999</v>
          </cell>
          <cell r="AM176">
            <v>625.36319999999989</v>
          </cell>
          <cell r="AN176">
            <v>540.77760000000001</v>
          </cell>
          <cell r="AO176" t="str">
            <v>NB</v>
          </cell>
        </row>
        <row r="177">
          <cell r="A177">
            <v>440</v>
          </cell>
          <cell r="B177" t="str">
            <v>C.R. 44C (EUDORA RD)</v>
          </cell>
          <cell r="C177" t="str">
            <v>0.32 Mi S OF U.S. 441</v>
          </cell>
          <cell r="D177" t="str">
            <v>C-1</v>
          </cell>
          <cell r="E177">
            <v>23</v>
          </cell>
          <cell r="F177">
            <v>19</v>
          </cell>
          <cell r="G177">
            <v>26</v>
          </cell>
          <cell r="H177">
            <v>8933</v>
          </cell>
          <cell r="I177">
            <v>10854</v>
          </cell>
          <cell r="J177">
            <v>11536</v>
          </cell>
          <cell r="K177">
            <v>9776</v>
          </cell>
          <cell r="L177">
            <v>9849</v>
          </cell>
          <cell r="M177">
            <v>10697</v>
          </cell>
          <cell r="N177">
            <v>10087</v>
          </cell>
          <cell r="O177">
            <v>18164</v>
          </cell>
          <cell r="P177">
            <v>9068</v>
          </cell>
          <cell r="Q177">
            <v>9446</v>
          </cell>
          <cell r="R177">
            <v>9377</v>
          </cell>
          <cell r="S177">
            <v>10281</v>
          </cell>
          <cell r="T177">
            <v>9411.3791999999994</v>
          </cell>
          <cell r="U177">
            <v>9142.2143999999989</v>
          </cell>
          <cell r="V177">
            <v>9648.2303999999986</v>
          </cell>
          <cell r="W177">
            <v>10462.953599999999</v>
          </cell>
          <cell r="X177">
            <v>9467.9807999999994</v>
          </cell>
          <cell r="Y177">
            <v>10516.157999999999</v>
          </cell>
          <cell r="Z177">
            <v>9548.2943999999989</v>
          </cell>
          <cell r="AA177">
            <v>9533.3184000000001</v>
          </cell>
          <cell r="AB177">
            <v>6182.64</v>
          </cell>
          <cell r="AC177">
            <v>9391.5860000000011</v>
          </cell>
          <cell r="AD177">
            <v>9258.6403000000009</v>
          </cell>
          <cell r="AE177">
            <v>10062</v>
          </cell>
          <cell r="AF177">
            <v>9509.0687999999991</v>
          </cell>
          <cell r="AG177">
            <v>9651.3984</v>
          </cell>
          <cell r="AH177">
            <v>9.3158803904192622E-2</v>
          </cell>
          <cell r="AI177"/>
          <cell r="AJ177">
            <v>848.4</v>
          </cell>
          <cell r="AK177">
            <v>0.61458333333333404</v>
          </cell>
          <cell r="AL177">
            <v>826.0992</v>
          </cell>
          <cell r="AM177">
            <v>453.77279999999996</v>
          </cell>
          <cell r="AN177">
            <v>372.32639999999998</v>
          </cell>
          <cell r="AO177" t="str">
            <v>SB</v>
          </cell>
        </row>
        <row r="178">
          <cell r="A178">
            <v>441</v>
          </cell>
          <cell r="B178" t="str">
            <v>LEE ST</v>
          </cell>
          <cell r="C178" t="str">
            <v>0.155 Mi N OF U.S. 441</v>
          </cell>
          <cell r="D178" t="str">
            <v>C-1</v>
          </cell>
          <cell r="E178">
            <v>23</v>
          </cell>
          <cell r="F178">
            <v>19</v>
          </cell>
          <cell r="G178">
            <v>24</v>
          </cell>
          <cell r="H178" t="str">
            <v>*****</v>
          </cell>
          <cell r="I178" t="str">
            <v>*****</v>
          </cell>
          <cell r="J178" t="str">
            <v>*****</v>
          </cell>
          <cell r="K178" t="str">
            <v>*****</v>
          </cell>
          <cell r="L178" t="str">
            <v>*****</v>
          </cell>
          <cell r="M178" t="str">
            <v>*****</v>
          </cell>
          <cell r="N178" t="str">
            <v>*****</v>
          </cell>
          <cell r="O178">
            <v>2663</v>
          </cell>
          <cell r="P178">
            <v>2976</v>
          </cell>
          <cell r="Q178">
            <v>2296</v>
          </cell>
          <cell r="R178">
            <v>2233</v>
          </cell>
          <cell r="S178">
            <v>2842</v>
          </cell>
          <cell r="T178">
            <v>4431.9743999999992</v>
          </cell>
          <cell r="U178">
            <v>2071.2959999999998</v>
          </cell>
          <cell r="V178">
            <v>2235.2447999999999</v>
          </cell>
          <cell r="W178">
            <v>2948.1408000000001</v>
          </cell>
          <cell r="X178">
            <v>2553.9263999999998</v>
          </cell>
          <cell r="Y178">
            <v>2819.4796000000001</v>
          </cell>
          <cell r="Z178">
            <v>2341.7279999999996</v>
          </cell>
          <cell r="AA178">
            <v>2244.4992000000002</v>
          </cell>
          <cell r="AB178">
            <v>6182.64</v>
          </cell>
          <cell r="AC178">
            <v>2244</v>
          </cell>
          <cell r="AD178">
            <v>2244</v>
          </cell>
          <cell r="AE178">
            <v>2244</v>
          </cell>
          <cell r="AF178">
            <v>2244</v>
          </cell>
          <cell r="AG178">
            <v>2244</v>
          </cell>
          <cell r="AH178">
            <v>-0.18347445036808663</v>
          </cell>
          <cell r="AI178"/>
          <cell r="AJ178" t="str">
            <v>N/A</v>
          </cell>
          <cell r="AK178">
            <v>1</v>
          </cell>
          <cell r="AL178" t="str">
            <v>N/A</v>
          </cell>
          <cell r="AM178" t="str">
            <v>N/A</v>
          </cell>
          <cell r="AN178" t="str">
            <v>N/A</v>
          </cell>
          <cell r="AO178" t="str">
            <v>NB</v>
          </cell>
        </row>
        <row r="179">
          <cell r="A179">
            <v>442</v>
          </cell>
          <cell r="B179" t="str">
            <v>DAVID WALKER DR</v>
          </cell>
          <cell r="C179" t="str">
            <v>0.20 Mi S OF U.S. 441</v>
          </cell>
          <cell r="D179" t="str">
            <v>C-1</v>
          </cell>
          <cell r="E179">
            <v>22</v>
          </cell>
          <cell r="F179">
            <v>19</v>
          </cell>
          <cell r="G179">
            <v>26</v>
          </cell>
          <cell r="H179" t="str">
            <v>*****</v>
          </cell>
          <cell r="I179">
            <v>1784</v>
          </cell>
          <cell r="J179">
            <v>2795</v>
          </cell>
          <cell r="K179">
            <v>4600</v>
          </cell>
          <cell r="L179">
            <v>5531</v>
          </cell>
          <cell r="M179">
            <v>6292</v>
          </cell>
          <cell r="N179">
            <v>7146</v>
          </cell>
          <cell r="O179">
            <v>6884</v>
          </cell>
          <cell r="P179">
            <v>6692</v>
          </cell>
          <cell r="Q179">
            <v>6082</v>
          </cell>
          <cell r="R179">
            <v>7026</v>
          </cell>
          <cell r="S179">
            <v>6992</v>
          </cell>
          <cell r="T179">
            <v>6641.971199999999</v>
          </cell>
          <cell r="U179">
            <v>7044.5279999999993</v>
          </cell>
          <cell r="V179">
            <v>6860.3903999999993</v>
          </cell>
          <cell r="W179">
            <v>7505.3087999999998</v>
          </cell>
          <cell r="X179">
            <v>7612.0128000000004</v>
          </cell>
          <cell r="Y179">
            <v>7672.4089999999987</v>
          </cell>
          <cell r="Z179">
            <v>8369.0496000000003</v>
          </cell>
          <cell r="AA179">
            <v>8219.7799999999988</v>
          </cell>
          <cell r="AB179">
            <v>6182.64</v>
          </cell>
          <cell r="AC179">
            <v>7640.4984999999997</v>
          </cell>
          <cell r="AD179">
            <v>7705.9710000000005</v>
          </cell>
          <cell r="AE179">
            <v>7837.9394999999995</v>
          </cell>
          <cell r="AF179">
            <v>7883.3663999999999</v>
          </cell>
          <cell r="AG179">
            <v>7502.4575999999997</v>
          </cell>
          <cell r="AH179">
            <v>3.9455539575116383E-2</v>
          </cell>
          <cell r="AI179"/>
          <cell r="AJ179">
            <v>684.2879999999999</v>
          </cell>
          <cell r="AK179">
            <v>0.60416666666666696</v>
          </cell>
          <cell r="AL179">
            <v>620.61120000000005</v>
          </cell>
          <cell r="AM179">
            <v>317.43359999999996</v>
          </cell>
          <cell r="AN179">
            <v>303.17759999999998</v>
          </cell>
          <cell r="AO179" t="str">
            <v>EB</v>
          </cell>
        </row>
        <row r="180">
          <cell r="A180">
            <v>443</v>
          </cell>
          <cell r="B180" t="str">
            <v>C.R. 473</v>
          </cell>
          <cell r="C180" t="str">
            <v>0.21 Mi N OF U.S. 441</v>
          </cell>
          <cell r="D180" t="str">
            <v>C-1</v>
          </cell>
          <cell r="E180">
            <v>24</v>
          </cell>
          <cell r="F180">
            <v>19</v>
          </cell>
          <cell r="G180">
            <v>25</v>
          </cell>
          <cell r="H180">
            <v>11883</v>
          </cell>
          <cell r="I180">
            <v>11787</v>
          </cell>
          <cell r="J180">
            <v>11601</v>
          </cell>
          <cell r="K180">
            <v>10853</v>
          </cell>
          <cell r="L180">
            <v>11348</v>
          </cell>
          <cell r="M180">
            <v>11126</v>
          </cell>
          <cell r="N180">
            <v>12177</v>
          </cell>
          <cell r="O180">
            <v>12643</v>
          </cell>
          <cell r="P180">
            <v>12778</v>
          </cell>
          <cell r="Q180">
            <v>11763</v>
          </cell>
          <cell r="R180">
            <v>12446</v>
          </cell>
          <cell r="S180">
            <v>12895</v>
          </cell>
          <cell r="T180">
            <v>12938.745599999998</v>
          </cell>
          <cell r="U180">
            <v>12695.961599999999</v>
          </cell>
          <cell r="V180">
            <v>13029.753599999998</v>
          </cell>
          <cell r="W180">
            <v>12622.2624</v>
          </cell>
          <cell r="X180">
            <v>13312.511999999999</v>
          </cell>
          <cell r="Y180">
            <v>15207.514499999999</v>
          </cell>
          <cell r="Z180">
            <v>14150.880000000001</v>
          </cell>
          <cell r="AA180">
            <v>13628.752199999999</v>
          </cell>
          <cell r="AB180">
            <v>6182.64</v>
          </cell>
          <cell r="AC180">
            <v>14190.0455</v>
          </cell>
          <cell r="AD180">
            <v>13662.4306</v>
          </cell>
          <cell r="AE180">
            <v>13395</v>
          </cell>
          <cell r="AF180">
            <v>12790.031999999999</v>
          </cell>
          <cell r="AG180">
            <v>13858.992</v>
          </cell>
          <cell r="AH180">
            <v>0.17519933477548055</v>
          </cell>
          <cell r="AI180"/>
          <cell r="AJ180">
            <v>1214.6400000000001</v>
          </cell>
          <cell r="AK180">
            <v>0.69791666666666696</v>
          </cell>
          <cell r="AL180">
            <v>1214.6399999999999</v>
          </cell>
          <cell r="AM180">
            <v>757.00799999999992</v>
          </cell>
          <cell r="AN180">
            <v>457.63200000000001</v>
          </cell>
          <cell r="AO180" t="str">
            <v>NB</v>
          </cell>
        </row>
        <row r="181">
          <cell r="A181">
            <v>444</v>
          </cell>
          <cell r="B181" t="str">
            <v>S. MT HOMER RD</v>
          </cell>
          <cell r="C181" t="str">
            <v>0.11 Mi S OF U.S. 441</v>
          </cell>
          <cell r="D181" t="str">
            <v>C-1</v>
          </cell>
          <cell r="E181">
            <v>21</v>
          </cell>
          <cell r="F181">
            <v>19</v>
          </cell>
          <cell r="G181">
            <v>26</v>
          </cell>
          <cell r="H181" t="str">
            <v>*****</v>
          </cell>
          <cell r="I181" t="str">
            <v>*****</v>
          </cell>
          <cell r="J181" t="str">
            <v>*****</v>
          </cell>
          <cell r="K181" t="str">
            <v>*****</v>
          </cell>
          <cell r="L181" t="str">
            <v>*****</v>
          </cell>
          <cell r="M181" t="str">
            <v>*****</v>
          </cell>
          <cell r="N181" t="str">
            <v>*****</v>
          </cell>
          <cell r="O181">
            <v>522</v>
          </cell>
          <cell r="P181">
            <v>260</v>
          </cell>
          <cell r="Q181">
            <v>170</v>
          </cell>
          <cell r="R181">
            <v>210</v>
          </cell>
          <cell r="S181">
            <v>212</v>
          </cell>
          <cell r="T181">
            <v>232.79999999999998</v>
          </cell>
          <cell r="U181">
            <v>290.53439999999995</v>
          </cell>
          <cell r="V181">
            <v>290.53439999999995</v>
          </cell>
          <cell r="W181">
            <v>277.51679999999999</v>
          </cell>
          <cell r="X181">
            <v>237.48480000000001</v>
          </cell>
          <cell r="Y181">
            <v>332.66149999999999</v>
          </cell>
          <cell r="Z181">
            <v>261.73439999999999</v>
          </cell>
          <cell r="AA181">
            <v>249.05719999999999</v>
          </cell>
          <cell r="AB181">
            <v>6182.64</v>
          </cell>
          <cell r="AC181">
            <v>260</v>
          </cell>
          <cell r="AD181">
            <v>250.68680000000003</v>
          </cell>
          <cell r="AE181">
            <v>263</v>
          </cell>
          <cell r="AF181">
            <v>217.47839999999997</v>
          </cell>
          <cell r="AG181">
            <v>277.40159999999997</v>
          </cell>
          <cell r="AH181">
            <v>-0.46248944050350504</v>
          </cell>
          <cell r="AI181"/>
          <cell r="AJ181">
            <v>42.393599999999992</v>
          </cell>
          <cell r="AK181">
            <v>0.67708333333333404</v>
          </cell>
          <cell r="AL181">
            <v>42.393599999999992</v>
          </cell>
          <cell r="AM181">
            <v>36.863999999999997</v>
          </cell>
          <cell r="AN181">
            <v>5.5295999999999994</v>
          </cell>
          <cell r="AO181" t="str">
            <v>NB</v>
          </cell>
        </row>
        <row r="182">
          <cell r="A182">
            <v>445</v>
          </cell>
          <cell r="B182" t="str">
            <v>C.R. 19A</v>
          </cell>
          <cell r="C182" t="str">
            <v>95 Ft E OF KURT ST</v>
          </cell>
          <cell r="D182" t="str">
            <v>C-1</v>
          </cell>
          <cell r="E182">
            <v>23</v>
          </cell>
          <cell r="F182">
            <v>19</v>
          </cell>
          <cell r="G182">
            <v>26</v>
          </cell>
          <cell r="H182">
            <v>3714</v>
          </cell>
          <cell r="I182">
            <v>3981</v>
          </cell>
          <cell r="J182">
            <v>4064</v>
          </cell>
          <cell r="K182">
            <v>4062</v>
          </cell>
          <cell r="L182">
            <v>3921</v>
          </cell>
          <cell r="M182">
            <v>4175</v>
          </cell>
          <cell r="N182">
            <v>4459</v>
          </cell>
          <cell r="O182">
            <v>4455</v>
          </cell>
          <cell r="P182">
            <v>4688</v>
          </cell>
          <cell r="Q182">
            <v>4440</v>
          </cell>
          <cell r="R182">
            <v>3981</v>
          </cell>
          <cell r="S182">
            <v>3980</v>
          </cell>
          <cell r="T182">
            <v>3569.4144000000001</v>
          </cell>
          <cell r="U182">
            <v>3720.4991999999997</v>
          </cell>
          <cell r="V182">
            <v>2527.0271999999995</v>
          </cell>
          <cell r="W182">
            <v>3997.3823999999995</v>
          </cell>
          <cell r="X182">
            <v>2966.7744000000002</v>
          </cell>
          <cell r="Y182">
            <v>4140.2995000000001</v>
          </cell>
          <cell r="Z182">
            <v>3711.2831999999999</v>
          </cell>
          <cell r="AA182">
            <v>3858.4854</v>
          </cell>
          <cell r="AB182">
            <v>6182.64</v>
          </cell>
          <cell r="AC182">
            <v>3438.848</v>
          </cell>
          <cell r="AD182">
            <v>3192.7258999999999</v>
          </cell>
          <cell r="AE182">
            <v>3624.7347999999997</v>
          </cell>
          <cell r="AF182">
            <v>3294.72</v>
          </cell>
          <cell r="AG182">
            <v>3128.7167999999997</v>
          </cell>
          <cell r="AH182">
            <v>-0.12735328337798213</v>
          </cell>
          <cell r="AI182"/>
          <cell r="AJ182">
            <v>287.02080000000001</v>
          </cell>
          <cell r="AK182">
            <v>0.625</v>
          </cell>
          <cell r="AL182">
            <v>287.02080000000001</v>
          </cell>
          <cell r="AM182">
            <v>142.56</v>
          </cell>
          <cell r="AN182">
            <v>144.46079999999998</v>
          </cell>
          <cell r="AO182" t="str">
            <v>WB</v>
          </cell>
        </row>
        <row r="183">
          <cell r="A183">
            <v>446</v>
          </cell>
          <cell r="B183" t="str">
            <v>OLD EUSTIS RD</v>
          </cell>
          <cell r="C183" t="str">
            <v>0.05 Mi E OF E CROOKED LK RD</v>
          </cell>
          <cell r="D183" t="str">
            <v>C</v>
          </cell>
          <cell r="E183">
            <v>19</v>
          </cell>
          <cell r="F183">
            <v>19</v>
          </cell>
          <cell r="G183">
            <v>27</v>
          </cell>
          <cell r="H183">
            <v>2158</v>
          </cell>
          <cell r="I183">
            <v>2213</v>
          </cell>
          <cell r="J183">
            <v>2272</v>
          </cell>
          <cell r="K183">
            <v>1945</v>
          </cell>
          <cell r="L183">
            <v>2328</v>
          </cell>
          <cell r="M183">
            <v>2402</v>
          </cell>
          <cell r="N183">
            <v>2260</v>
          </cell>
          <cell r="O183">
            <v>2288</v>
          </cell>
          <cell r="P183">
            <v>2141</v>
          </cell>
          <cell r="Q183">
            <v>1746</v>
          </cell>
          <cell r="R183">
            <v>1588</v>
          </cell>
          <cell r="S183">
            <v>1634</v>
          </cell>
          <cell r="T183">
            <v>1586.0735999999997</v>
          </cell>
          <cell r="U183">
            <v>1414.4928</v>
          </cell>
          <cell r="V183">
            <v>1520.6399999999999</v>
          </cell>
          <cell r="W183">
            <v>1528.2431999999999</v>
          </cell>
          <cell r="X183">
            <v>1658.8224</v>
          </cell>
          <cell r="Y183">
            <v>1695.56</v>
          </cell>
          <cell r="Z183">
            <v>2024.0831999999996</v>
          </cell>
          <cell r="AA183">
            <v>1362.2097999999999</v>
          </cell>
          <cell r="AB183">
            <v>6182.64</v>
          </cell>
          <cell r="AC183">
            <v>1334</v>
          </cell>
          <cell r="AD183">
            <v>1360.2407000000001</v>
          </cell>
          <cell r="AE183">
            <v>1719</v>
          </cell>
          <cell r="AF183">
            <v>1669.9392</v>
          </cell>
          <cell r="AG183">
            <v>2106.3744000000002</v>
          </cell>
          <cell r="AH183">
            <v>-0.19374518420092479</v>
          </cell>
          <cell r="AI183"/>
          <cell r="AJ183">
            <v>230.00639999999999</v>
          </cell>
          <cell r="AK183">
            <v>0.63541666666666696</v>
          </cell>
          <cell r="AL183">
            <v>230.00639999999999</v>
          </cell>
          <cell r="AM183">
            <v>92.188799999999986</v>
          </cell>
          <cell r="AN183">
            <v>137.81759999999997</v>
          </cell>
          <cell r="AO183" t="str">
            <v>WB</v>
          </cell>
        </row>
        <row r="184">
          <cell r="A184">
            <v>447</v>
          </cell>
          <cell r="B184" t="str">
            <v>OLD EUSTIS RD</v>
          </cell>
          <cell r="C184" t="str">
            <v>0.05 Mi W OF E CROOKED LAKE RD</v>
          </cell>
          <cell r="D184" t="str">
            <v>C-1</v>
          </cell>
          <cell r="E184">
            <v>24</v>
          </cell>
          <cell r="F184">
            <v>19</v>
          </cell>
          <cell r="G184">
            <v>26</v>
          </cell>
          <cell r="H184">
            <v>2117</v>
          </cell>
          <cell r="I184">
            <v>1971</v>
          </cell>
          <cell r="J184">
            <v>2170</v>
          </cell>
          <cell r="K184">
            <v>1872</v>
          </cell>
          <cell r="L184">
            <v>2177</v>
          </cell>
          <cell r="M184">
            <v>2284</v>
          </cell>
          <cell r="N184">
            <v>2256</v>
          </cell>
          <cell r="O184">
            <v>2504</v>
          </cell>
          <cell r="P184">
            <v>2034</v>
          </cell>
          <cell r="Q184">
            <v>1725</v>
          </cell>
          <cell r="R184">
            <v>1601</v>
          </cell>
          <cell r="S184">
            <v>1633</v>
          </cell>
          <cell r="T184">
            <v>1551.9743999999998</v>
          </cell>
          <cell r="U184">
            <v>1407.0431999999998</v>
          </cell>
          <cell r="V184">
            <v>1552.896</v>
          </cell>
          <cell r="W184">
            <v>1473.12</v>
          </cell>
          <cell r="X184">
            <v>1540.0800000000002</v>
          </cell>
          <cell r="Y184">
            <v>1561.9424999999999</v>
          </cell>
          <cell r="Z184">
            <v>1734.8255999999999</v>
          </cell>
          <cell r="AA184">
            <v>782.38079999999991</v>
          </cell>
          <cell r="AB184">
            <v>6182.64</v>
          </cell>
          <cell r="AC184">
            <v>782</v>
          </cell>
          <cell r="AD184">
            <v>782</v>
          </cell>
          <cell r="AE184">
            <v>782</v>
          </cell>
          <cell r="AF184">
            <v>782</v>
          </cell>
          <cell r="AG184">
            <v>782</v>
          </cell>
          <cell r="AH184">
            <v>-0.33868776340949247</v>
          </cell>
          <cell r="AI184"/>
          <cell r="AJ184" t="str">
            <v>N/A</v>
          </cell>
          <cell r="AK184">
            <v>0.6875</v>
          </cell>
          <cell r="AL184" t="str">
            <v>N/A</v>
          </cell>
          <cell r="AM184" t="str">
            <v>N/A</v>
          </cell>
          <cell r="AN184" t="str">
            <v>N/A</v>
          </cell>
          <cell r="AO184" t="str">
            <v>WB</v>
          </cell>
        </row>
        <row r="185">
          <cell r="A185">
            <v>448</v>
          </cell>
          <cell r="B185" t="str">
            <v>LAKE EUSTIS DR</v>
          </cell>
          <cell r="C185" t="str">
            <v>0.1 Mi N OF U.S. 441</v>
          </cell>
          <cell r="D185" t="str">
            <v>C-1</v>
          </cell>
          <cell r="E185">
            <v>21</v>
          </cell>
          <cell r="F185">
            <v>19</v>
          </cell>
          <cell r="G185">
            <v>26</v>
          </cell>
          <cell r="H185" t="str">
            <v>*****</v>
          </cell>
          <cell r="I185" t="str">
            <v>*****</v>
          </cell>
          <cell r="J185" t="str">
            <v>*****</v>
          </cell>
          <cell r="K185" t="str">
            <v>*****</v>
          </cell>
          <cell r="L185" t="str">
            <v>*****</v>
          </cell>
          <cell r="M185" t="str">
            <v>*****</v>
          </cell>
          <cell r="N185" t="str">
            <v>*****</v>
          </cell>
          <cell r="O185">
            <v>6190</v>
          </cell>
          <cell r="P185">
            <v>6004</v>
          </cell>
          <cell r="Q185">
            <v>5384</v>
          </cell>
          <cell r="R185">
            <v>5804</v>
          </cell>
          <cell r="S185">
            <v>5739</v>
          </cell>
          <cell r="T185">
            <v>5071.3152</v>
          </cell>
          <cell r="U185">
            <v>5432.8319999999994</v>
          </cell>
          <cell r="V185">
            <v>5444.8127999999988</v>
          </cell>
          <cell r="W185">
            <v>5519.9231999999993</v>
          </cell>
          <cell r="X185">
            <v>6048.72</v>
          </cell>
          <cell r="Y185">
            <v>6854.1169999999993</v>
          </cell>
          <cell r="Z185">
            <v>6830.8991999999989</v>
          </cell>
          <cell r="AA185">
            <v>6820.9429999999993</v>
          </cell>
          <cell r="AB185">
            <v>6182.64</v>
          </cell>
          <cell r="AC185">
            <v>7146.3559999999998</v>
          </cell>
          <cell r="AD185">
            <v>6608.7748999999994</v>
          </cell>
          <cell r="AE185">
            <v>7218</v>
          </cell>
          <cell r="AF185">
            <v>6686.0159999999996</v>
          </cell>
          <cell r="AG185">
            <v>6596.8127999999988</v>
          </cell>
          <cell r="AH185">
            <v>1.3052704165305462E-2</v>
          </cell>
          <cell r="AI185"/>
          <cell r="AJ185">
            <v>563.09759999999994</v>
          </cell>
          <cell r="AK185">
            <v>0.3125</v>
          </cell>
          <cell r="AL185">
            <v>555.72479999999996</v>
          </cell>
          <cell r="AM185">
            <v>305.0496</v>
          </cell>
          <cell r="AN185">
            <v>250.67519999999999</v>
          </cell>
          <cell r="AO185" t="str">
            <v>NB</v>
          </cell>
        </row>
        <row r="186">
          <cell r="A186">
            <v>449</v>
          </cell>
          <cell r="B186" t="str">
            <v>DAVID WALKER DR</v>
          </cell>
          <cell r="C186" t="str">
            <v>0.05 Mi N OF U.S. 441/S.R. 500</v>
          </cell>
          <cell r="D186" t="str">
            <v>C-1</v>
          </cell>
          <cell r="E186">
            <v>22</v>
          </cell>
          <cell r="F186">
            <v>19</v>
          </cell>
          <cell r="G186">
            <v>26</v>
          </cell>
          <cell r="H186">
            <v>1435</v>
          </cell>
          <cell r="I186">
            <v>1804</v>
          </cell>
          <cell r="J186">
            <v>2275</v>
          </cell>
          <cell r="K186">
            <v>4708</v>
          </cell>
          <cell r="L186">
            <v>7705</v>
          </cell>
          <cell r="M186">
            <v>5632</v>
          </cell>
          <cell r="N186">
            <v>6166</v>
          </cell>
          <cell r="O186">
            <v>6804</v>
          </cell>
          <cell r="P186">
            <v>5610</v>
          </cell>
          <cell r="Q186">
            <v>5243</v>
          </cell>
          <cell r="R186">
            <v>5681</v>
          </cell>
          <cell r="S186">
            <v>5596</v>
          </cell>
          <cell r="T186">
            <v>5284.4543999999996</v>
          </cell>
          <cell r="U186">
            <v>4955.8463999999994</v>
          </cell>
          <cell r="V186">
            <v>4362.8543999999993</v>
          </cell>
          <cell r="W186">
            <v>5238.6047999999992</v>
          </cell>
          <cell r="X186">
            <v>5458.5792000000001</v>
          </cell>
          <cell r="Y186">
            <v>5928.0095000000001</v>
          </cell>
          <cell r="Z186">
            <v>8224.3583999999992</v>
          </cell>
          <cell r="AA186">
            <v>5694.1439999999993</v>
          </cell>
          <cell r="AB186">
            <v>6182.64</v>
          </cell>
          <cell r="AC186">
            <v>5694</v>
          </cell>
          <cell r="AD186">
            <v>5694</v>
          </cell>
          <cell r="AE186">
            <v>5694</v>
          </cell>
          <cell r="AF186">
            <v>5694</v>
          </cell>
          <cell r="AG186">
            <v>5694</v>
          </cell>
          <cell r="AH186">
            <v>-1.6331643850136968E-2</v>
          </cell>
          <cell r="AI186"/>
          <cell r="AJ186" t="str">
            <v>N/A</v>
          </cell>
          <cell r="AK186">
            <v>0.67708333333333404</v>
          </cell>
          <cell r="AL186" t="str">
            <v>N/A</v>
          </cell>
          <cell r="AM186" t="str">
            <v>N/A</v>
          </cell>
          <cell r="AN186" t="str">
            <v>N/A</v>
          </cell>
          <cell r="AO186" t="str">
            <v>NB</v>
          </cell>
        </row>
        <row r="187">
          <cell r="A187">
            <v>450</v>
          </cell>
          <cell r="B187" t="str">
            <v>MT HOMER RD</v>
          </cell>
          <cell r="C187" t="str">
            <v>0.14 Mi N OF U.S. 441</v>
          </cell>
          <cell r="D187" t="str">
            <v>C-1</v>
          </cell>
          <cell r="E187">
            <v>22</v>
          </cell>
          <cell r="F187">
            <v>19</v>
          </cell>
          <cell r="G187">
            <v>26</v>
          </cell>
          <cell r="H187" t="str">
            <v>*****</v>
          </cell>
          <cell r="I187" t="str">
            <v>*****</v>
          </cell>
          <cell r="J187" t="str">
            <v>*****</v>
          </cell>
          <cell r="K187" t="str">
            <v>*****</v>
          </cell>
          <cell r="L187" t="str">
            <v>*****</v>
          </cell>
          <cell r="M187" t="str">
            <v>*****</v>
          </cell>
          <cell r="N187" t="str">
            <v>*****</v>
          </cell>
          <cell r="O187">
            <v>1114</v>
          </cell>
          <cell r="P187">
            <v>919</v>
          </cell>
          <cell r="Q187">
            <v>1384</v>
          </cell>
          <cell r="R187">
            <v>1222</v>
          </cell>
          <cell r="S187">
            <v>1423</v>
          </cell>
          <cell r="T187">
            <v>1469.4335999999998</v>
          </cell>
          <cell r="U187">
            <v>1302.7487999999998</v>
          </cell>
          <cell r="V187">
            <v>1278.2592</v>
          </cell>
          <cell r="W187">
            <v>1522.5407999999998</v>
          </cell>
          <cell r="X187">
            <v>1562.0544</v>
          </cell>
          <cell r="Y187">
            <v>1829.1775</v>
          </cell>
          <cell r="Z187">
            <v>1953.7919999999997</v>
          </cell>
          <cell r="AA187">
            <v>2155.0101999999997</v>
          </cell>
          <cell r="AB187">
            <v>6182.64</v>
          </cell>
          <cell r="AC187">
            <v>2243.3110000000001</v>
          </cell>
          <cell r="AD187">
            <v>2092.8816999999999</v>
          </cell>
          <cell r="AE187">
            <v>2257.9659999999999</v>
          </cell>
          <cell r="AF187">
            <v>1993.4207999999999</v>
          </cell>
          <cell r="AG187">
            <v>2056.6655999999998</v>
          </cell>
          <cell r="AH187">
            <v>-0.19758702066352007</v>
          </cell>
          <cell r="AI187"/>
          <cell r="AJ187">
            <v>207.18719999999999</v>
          </cell>
          <cell r="AK187">
            <v>0.29166666666666702</v>
          </cell>
          <cell r="AL187">
            <v>190.07999999999998</v>
          </cell>
          <cell r="AM187">
            <v>110.24639999999999</v>
          </cell>
          <cell r="AN187">
            <v>79.833600000000004</v>
          </cell>
          <cell r="AO187" t="str">
            <v>NB</v>
          </cell>
        </row>
        <row r="188">
          <cell r="A188">
            <v>451</v>
          </cell>
          <cell r="B188" t="str">
            <v>SLEEPY HOLLOW RD</v>
          </cell>
          <cell r="C188" t="str">
            <v>0.15 Mi S OF U.S. 441</v>
          </cell>
          <cell r="D188" t="str">
            <v>C-1</v>
          </cell>
          <cell r="E188">
            <v>20</v>
          </cell>
          <cell r="F188">
            <v>19</v>
          </cell>
          <cell r="G188">
            <v>25</v>
          </cell>
          <cell r="H188" t="str">
            <v>*****</v>
          </cell>
          <cell r="I188" t="str">
            <v>*****</v>
          </cell>
          <cell r="J188">
            <v>886</v>
          </cell>
          <cell r="K188">
            <v>941</v>
          </cell>
          <cell r="L188">
            <v>1197</v>
          </cell>
          <cell r="M188">
            <v>1713</v>
          </cell>
          <cell r="N188" t="str">
            <v>*****</v>
          </cell>
          <cell r="O188">
            <v>1302</v>
          </cell>
          <cell r="P188">
            <v>2048</v>
          </cell>
          <cell r="Q188">
            <v>2380</v>
          </cell>
          <cell r="R188">
            <v>3234</v>
          </cell>
          <cell r="S188">
            <v>3030</v>
          </cell>
          <cell r="T188">
            <v>2769.4656</v>
          </cell>
          <cell r="U188">
            <v>3033.7344000000003</v>
          </cell>
          <cell r="V188">
            <v>3039.4367999999999</v>
          </cell>
          <cell r="W188">
            <v>3428.0927999999999</v>
          </cell>
          <cell r="X188">
            <v>3531.0911999999998</v>
          </cell>
          <cell r="Y188">
            <v>3943.0888</v>
          </cell>
          <cell r="Z188">
            <v>4262.9375999999993</v>
          </cell>
          <cell r="AA188">
            <v>3818.5601999999999</v>
          </cell>
          <cell r="AB188">
            <v>6182.64</v>
          </cell>
          <cell r="AC188">
            <v>4640.1419999999998</v>
          </cell>
          <cell r="AD188">
            <v>3951.8478999999998</v>
          </cell>
          <cell r="AE188">
            <v>4932</v>
          </cell>
          <cell r="AF188">
            <v>4730.4960000000001</v>
          </cell>
          <cell r="AG188">
            <v>5062.9343999999992</v>
          </cell>
          <cell r="AH188">
            <v>-3.9171961040588621E-2</v>
          </cell>
          <cell r="AI188"/>
          <cell r="AJ188">
            <v>480.49919999999992</v>
          </cell>
          <cell r="AK188">
            <v>0.71875</v>
          </cell>
          <cell r="AL188">
            <v>480.49919999999997</v>
          </cell>
          <cell r="AM188">
            <v>216.0384</v>
          </cell>
          <cell r="AN188">
            <v>264.46080000000001</v>
          </cell>
          <cell r="AO188" t="str">
            <v>SB</v>
          </cell>
        </row>
        <row r="189">
          <cell r="A189">
            <v>452</v>
          </cell>
          <cell r="B189" t="str">
            <v>EUDORA RD</v>
          </cell>
          <cell r="C189" t="str">
            <v>0.2 Mi N OF U.S. 441</v>
          </cell>
          <cell r="D189" t="str">
            <v>C</v>
          </cell>
          <cell r="E189">
            <v>24</v>
          </cell>
          <cell r="F189">
            <v>19</v>
          </cell>
          <cell r="G189">
            <v>26</v>
          </cell>
          <cell r="H189" t="str">
            <v>*****</v>
          </cell>
          <cell r="I189" t="str">
            <v>*****</v>
          </cell>
          <cell r="J189" t="str">
            <v>*****</v>
          </cell>
          <cell r="K189" t="str">
            <v>*****</v>
          </cell>
          <cell r="L189" t="str">
            <v>*****</v>
          </cell>
          <cell r="M189" t="str">
            <v>*****</v>
          </cell>
          <cell r="N189" t="str">
            <v>*****</v>
          </cell>
          <cell r="O189">
            <v>3749</v>
          </cell>
          <cell r="P189">
            <v>3741</v>
          </cell>
          <cell r="Q189">
            <v>3359</v>
          </cell>
          <cell r="R189">
            <v>3747</v>
          </cell>
          <cell r="S189">
            <v>3153</v>
          </cell>
          <cell r="T189">
            <v>2729.7791999999999</v>
          </cell>
          <cell r="U189">
            <v>4454.2463999999991</v>
          </cell>
          <cell r="V189">
            <v>4838.3999999999996</v>
          </cell>
          <cell r="W189">
            <v>3415.7375999999999</v>
          </cell>
          <cell r="X189">
            <v>3055.1615999999999</v>
          </cell>
          <cell r="Y189">
            <v>3122.9634999999998</v>
          </cell>
          <cell r="Z189">
            <v>3165.6959999999999</v>
          </cell>
          <cell r="AA189">
            <v>2998.1923999999999</v>
          </cell>
          <cell r="AB189">
            <v>6182.64</v>
          </cell>
          <cell r="AC189">
            <v>2998</v>
          </cell>
          <cell r="AD189">
            <v>2998</v>
          </cell>
          <cell r="AE189">
            <v>2998</v>
          </cell>
          <cell r="AF189">
            <v>2998</v>
          </cell>
          <cell r="AG189">
            <v>2998</v>
          </cell>
          <cell r="AH189">
            <v>-0.13477007057422696</v>
          </cell>
          <cell r="AI189"/>
          <cell r="AJ189" t="str">
            <v>N/A</v>
          </cell>
          <cell r="AK189">
            <v>1</v>
          </cell>
          <cell r="AL189" t="str">
            <v>N/A</v>
          </cell>
          <cell r="AM189" t="str">
            <v>N/A</v>
          </cell>
          <cell r="AN189" t="str">
            <v>N/A</v>
          </cell>
          <cell r="AO189" t="str">
            <v>NB</v>
          </cell>
        </row>
        <row r="190">
          <cell r="A190">
            <v>453</v>
          </cell>
          <cell r="B190" t="str">
            <v>RADIO RD</v>
          </cell>
          <cell r="C190" t="str">
            <v>0.13 Mi N OF U.S. 441/S.R. 500</v>
          </cell>
          <cell r="D190" t="str">
            <v>C</v>
          </cell>
          <cell r="E190">
            <v>23</v>
          </cell>
          <cell r="F190">
            <v>19</v>
          </cell>
          <cell r="G190">
            <v>25</v>
          </cell>
          <cell r="H190">
            <v>7139</v>
          </cell>
          <cell r="I190">
            <v>7546</v>
          </cell>
          <cell r="J190">
            <v>9193</v>
          </cell>
          <cell r="K190">
            <v>7006</v>
          </cell>
          <cell r="L190">
            <v>7175</v>
          </cell>
          <cell r="M190">
            <v>7309</v>
          </cell>
          <cell r="N190">
            <v>7627</v>
          </cell>
          <cell r="O190">
            <v>7573</v>
          </cell>
          <cell r="P190">
            <v>7518</v>
          </cell>
          <cell r="Q190">
            <v>6980</v>
          </cell>
          <cell r="R190">
            <v>8085</v>
          </cell>
          <cell r="S190">
            <v>7818</v>
          </cell>
          <cell r="T190">
            <v>7710.5951999999997</v>
          </cell>
          <cell r="U190">
            <v>8154.4319999999989</v>
          </cell>
          <cell r="V190">
            <v>6829.3631999999998</v>
          </cell>
          <cell r="W190">
            <v>6944.572799999999</v>
          </cell>
          <cell r="X190">
            <v>6657.6095999999998</v>
          </cell>
          <cell r="Y190">
            <v>7207.0514999999996</v>
          </cell>
          <cell r="Z190">
            <v>7364.8607999999995</v>
          </cell>
          <cell r="AA190">
            <v>7650.4032000000007</v>
          </cell>
          <cell r="AB190">
            <v>6182.64</v>
          </cell>
          <cell r="AC190">
            <v>7823.762999999999</v>
          </cell>
          <cell r="AD190">
            <v>7114.5619999999999</v>
          </cell>
          <cell r="AE190">
            <v>8279.5416999999998</v>
          </cell>
          <cell r="AF190">
            <v>7706.6111999999994</v>
          </cell>
          <cell r="AG190">
            <v>7949.0879999999997</v>
          </cell>
          <cell r="AH190">
            <v>5.1546952538602531E-2</v>
          </cell>
          <cell r="AI190"/>
          <cell r="AJ190">
            <v>691.48799999999994</v>
          </cell>
          <cell r="AK190">
            <v>0.69791666666666696</v>
          </cell>
          <cell r="AL190">
            <v>691.48800000000006</v>
          </cell>
          <cell r="AM190">
            <v>304.41600000000005</v>
          </cell>
          <cell r="AN190">
            <v>387.072</v>
          </cell>
          <cell r="AO190" t="str">
            <v>NB</v>
          </cell>
        </row>
        <row r="191">
          <cell r="A191">
            <v>454</v>
          </cell>
          <cell r="B191" t="str">
            <v>EAST CROOKED LAKE RD</v>
          </cell>
          <cell r="C191" t="str">
            <v>0.08 Mi N OF U.S. 441</v>
          </cell>
          <cell r="D191" t="str">
            <v>C</v>
          </cell>
          <cell r="E191">
            <v>19</v>
          </cell>
          <cell r="F191">
            <v>19</v>
          </cell>
          <cell r="G191">
            <v>27</v>
          </cell>
          <cell r="H191">
            <v>4848</v>
          </cell>
          <cell r="I191">
            <v>4979</v>
          </cell>
          <cell r="J191">
            <v>4986</v>
          </cell>
          <cell r="K191">
            <v>4380</v>
          </cell>
          <cell r="L191">
            <v>4934</v>
          </cell>
          <cell r="M191">
            <v>4752</v>
          </cell>
          <cell r="N191">
            <v>4287</v>
          </cell>
          <cell r="O191">
            <v>3996</v>
          </cell>
          <cell r="P191">
            <v>3962</v>
          </cell>
          <cell r="Q191">
            <v>3705</v>
          </cell>
          <cell r="R191">
            <v>4153</v>
          </cell>
          <cell r="S191">
            <v>4173</v>
          </cell>
          <cell r="T191">
            <v>3984.0767999999998</v>
          </cell>
          <cell r="U191">
            <v>4223.9231999999993</v>
          </cell>
          <cell r="V191">
            <v>4367.4623999999994</v>
          </cell>
          <cell r="W191">
            <v>4291.0559999999996</v>
          </cell>
          <cell r="X191">
            <v>4180.0896000000002</v>
          </cell>
          <cell r="Y191">
            <v>4942.9259999999995</v>
          </cell>
          <cell r="Z191">
            <v>5789.6832000000004</v>
          </cell>
          <cell r="AA191">
            <v>5192.1771999999992</v>
          </cell>
          <cell r="AB191">
            <v>6182.64</v>
          </cell>
          <cell r="AC191">
            <v>5052</v>
          </cell>
          <cell r="AD191">
            <v>4597.1016</v>
          </cell>
          <cell r="AE191">
            <v>5537</v>
          </cell>
          <cell r="AF191">
            <v>5073.2927999999993</v>
          </cell>
          <cell r="AG191">
            <v>4859.5967999999993</v>
          </cell>
          <cell r="AH191">
            <v>-4.7016775810741929E-2</v>
          </cell>
          <cell r="AI191"/>
          <cell r="AJ191">
            <v>388.91519999999997</v>
          </cell>
          <cell r="AK191">
            <v>0.67708333333333404</v>
          </cell>
          <cell r="AL191">
            <v>388.91519999999997</v>
          </cell>
          <cell r="AM191">
            <v>232.24319999999997</v>
          </cell>
          <cell r="AN191">
            <v>156.672</v>
          </cell>
          <cell r="AO191" t="str">
            <v>NB</v>
          </cell>
        </row>
        <row r="192">
          <cell r="A192">
            <v>455</v>
          </cell>
          <cell r="B192" t="str">
            <v>KURT ST</v>
          </cell>
          <cell r="C192" t="str">
            <v>0.06 Mi S OF HUFFSTETLER DR</v>
          </cell>
          <cell r="D192" t="str">
            <v>C</v>
          </cell>
          <cell r="E192">
            <v>23</v>
          </cell>
          <cell r="F192">
            <v>19</v>
          </cell>
          <cell r="G192">
            <v>26</v>
          </cell>
          <cell r="H192" t="str">
            <v>*****</v>
          </cell>
          <cell r="I192" t="str">
            <v>*****</v>
          </cell>
          <cell r="J192" t="str">
            <v>*****</v>
          </cell>
          <cell r="K192" t="str">
            <v>*****</v>
          </cell>
          <cell r="L192" t="str">
            <v>*****</v>
          </cell>
          <cell r="M192" t="str">
            <v>*****</v>
          </cell>
          <cell r="N192" t="str">
            <v>*****</v>
          </cell>
          <cell r="O192">
            <v>5152</v>
          </cell>
          <cell r="P192">
            <v>4485</v>
          </cell>
          <cell r="Q192">
            <v>4507</v>
          </cell>
          <cell r="R192">
            <v>4446</v>
          </cell>
          <cell r="S192">
            <v>4938</v>
          </cell>
          <cell r="T192">
            <v>4566.6048000000001</v>
          </cell>
          <cell r="U192">
            <v>4443.6863999999996</v>
          </cell>
          <cell r="V192">
            <v>4385.6639999999989</v>
          </cell>
          <cell r="W192">
            <v>5075.1359999999995</v>
          </cell>
          <cell r="X192">
            <v>4818.4416000000001</v>
          </cell>
          <cell r="Y192">
            <v>5681.9689999999991</v>
          </cell>
          <cell r="Z192">
            <v>5308.4159999999993</v>
          </cell>
          <cell r="AA192">
            <v>5511.5787999999993</v>
          </cell>
          <cell r="AB192">
            <v>6182.64</v>
          </cell>
          <cell r="AC192">
            <v>5512</v>
          </cell>
          <cell r="AD192">
            <v>5512</v>
          </cell>
          <cell r="AE192">
            <v>5512</v>
          </cell>
          <cell r="AF192">
            <v>5512</v>
          </cell>
          <cell r="AG192">
            <v>5512</v>
          </cell>
          <cell r="AH192">
            <v>-2.270191019357326E-2</v>
          </cell>
          <cell r="AI192"/>
          <cell r="AJ192" t="str">
            <v>N/A</v>
          </cell>
          <cell r="AK192">
            <v>0.63541666666666696</v>
          </cell>
          <cell r="AL192" t="str">
            <v>N/A</v>
          </cell>
          <cell r="AM192" t="str">
            <v>N/A</v>
          </cell>
          <cell r="AN192" t="str">
            <v>N/A</v>
          </cell>
          <cell r="AO192" t="str">
            <v>SB</v>
          </cell>
        </row>
        <row r="193">
          <cell r="A193">
            <v>456</v>
          </cell>
          <cell r="B193" t="str">
            <v>HUFFSTETLER DR</v>
          </cell>
          <cell r="C193" t="str">
            <v>0.065 Mi E OF DAVID WALKER DR</v>
          </cell>
          <cell r="D193" t="str">
            <v>C</v>
          </cell>
          <cell r="E193">
            <v>22</v>
          </cell>
          <cell r="F193">
            <v>19</v>
          </cell>
          <cell r="G193">
            <v>26</v>
          </cell>
          <cell r="H193" t="str">
            <v>*****</v>
          </cell>
          <cell r="I193" t="str">
            <v>*****</v>
          </cell>
          <cell r="J193" t="str">
            <v>*****</v>
          </cell>
          <cell r="K193">
            <v>359</v>
          </cell>
          <cell r="L193">
            <v>2753</v>
          </cell>
          <cell r="M193">
            <v>714</v>
          </cell>
          <cell r="N193">
            <v>957</v>
          </cell>
          <cell r="O193">
            <v>1250</v>
          </cell>
          <cell r="P193">
            <v>1026</v>
          </cell>
          <cell r="Q193">
            <v>734</v>
          </cell>
          <cell r="R193">
            <v>781</v>
          </cell>
          <cell r="S193">
            <v>679</v>
          </cell>
          <cell r="T193">
            <v>814.8</v>
          </cell>
          <cell r="U193">
            <v>715.16159999999991</v>
          </cell>
          <cell r="V193">
            <v>490.15679999999998</v>
          </cell>
          <cell r="W193">
            <v>884.82240000000002</v>
          </cell>
          <cell r="X193">
            <v>882.97919999999999</v>
          </cell>
          <cell r="Y193">
            <v>1075.3905</v>
          </cell>
          <cell r="Z193">
            <v>1030.3488</v>
          </cell>
          <cell r="AA193">
            <v>1169.3834999999999</v>
          </cell>
          <cell r="AB193">
            <v>6182.64</v>
          </cell>
          <cell r="AC193">
            <v>1169</v>
          </cell>
          <cell r="AD193">
            <v>1169</v>
          </cell>
          <cell r="AE193">
            <v>1169</v>
          </cell>
          <cell r="AF193">
            <v>1169</v>
          </cell>
          <cell r="AG193">
            <v>1169</v>
          </cell>
          <cell r="AH193">
            <v>-0.28331533754801186</v>
          </cell>
          <cell r="AI193"/>
          <cell r="AJ193" t="str">
            <v>N/A</v>
          </cell>
          <cell r="AK193">
            <v>0.67708333333333404</v>
          </cell>
          <cell r="AL193" t="str">
            <v>N/A</v>
          </cell>
          <cell r="AM193" t="str">
            <v>N/A</v>
          </cell>
          <cell r="AN193" t="str">
            <v>N/A</v>
          </cell>
          <cell r="AO193" t="str">
            <v>EB</v>
          </cell>
        </row>
        <row r="194">
          <cell r="A194">
            <v>457</v>
          </cell>
          <cell r="B194" t="str">
            <v>THOMAS AV</v>
          </cell>
          <cell r="C194" t="str">
            <v>0.102 Mi S OF C.R. 44A/C.R. 44C</v>
          </cell>
          <cell r="D194" t="str">
            <v>C</v>
          </cell>
          <cell r="E194">
            <v>22</v>
          </cell>
          <cell r="F194">
            <v>19</v>
          </cell>
          <cell r="G194">
            <v>24</v>
          </cell>
          <cell r="H194" t="str">
            <v>*****</v>
          </cell>
          <cell r="I194" t="str">
            <v>*****</v>
          </cell>
          <cell r="J194" t="str">
            <v>*****</v>
          </cell>
          <cell r="K194" t="str">
            <v>*****</v>
          </cell>
          <cell r="L194" t="str">
            <v>*****</v>
          </cell>
          <cell r="M194" t="str">
            <v>*****</v>
          </cell>
          <cell r="N194" t="str">
            <v>*****</v>
          </cell>
          <cell r="O194">
            <v>7735</v>
          </cell>
          <cell r="P194">
            <v>6749</v>
          </cell>
          <cell r="Q194">
            <v>6255</v>
          </cell>
          <cell r="R194">
            <v>6029</v>
          </cell>
          <cell r="S194">
            <v>6519</v>
          </cell>
          <cell r="T194">
            <v>8106.9119999999994</v>
          </cell>
          <cell r="U194">
            <v>7011.1584000000003</v>
          </cell>
          <cell r="V194">
            <v>7479.0911999999989</v>
          </cell>
          <cell r="W194">
            <v>9703.5840000000007</v>
          </cell>
          <cell r="X194">
            <v>7163.4047999999993</v>
          </cell>
          <cell r="Y194">
            <v>7870.9679999999989</v>
          </cell>
          <cell r="Z194">
            <v>7993.2383999999993</v>
          </cell>
          <cell r="AA194">
            <v>7695.9359999999997</v>
          </cell>
          <cell r="AB194">
            <v>6182.64</v>
          </cell>
          <cell r="AC194">
            <v>7696</v>
          </cell>
          <cell r="AD194">
            <v>7696</v>
          </cell>
          <cell r="AE194">
            <v>7696</v>
          </cell>
          <cell r="AF194">
            <v>7696</v>
          </cell>
          <cell r="AG194">
            <v>7696</v>
          </cell>
          <cell r="AH194">
            <v>4.4764049247988602E-2</v>
          </cell>
          <cell r="AI194"/>
          <cell r="AJ194" t="str">
            <v>N/A</v>
          </cell>
          <cell r="AK194">
            <v>0.67708333333333404</v>
          </cell>
          <cell r="AL194" t="str">
            <v>N/A</v>
          </cell>
          <cell r="AM194" t="str">
            <v>N/A</v>
          </cell>
          <cell r="AN194" t="str">
            <v>N/A</v>
          </cell>
          <cell r="AO194" t="str">
            <v>NB</v>
          </cell>
        </row>
        <row r="195">
          <cell r="A195">
            <v>458</v>
          </cell>
          <cell r="B195" t="str">
            <v>C.R. 44</v>
          </cell>
          <cell r="C195" t="str">
            <v>0.55 Mi N OF U.S. 441</v>
          </cell>
          <cell r="D195" t="str">
            <v>C</v>
          </cell>
          <cell r="E195">
            <v>20</v>
          </cell>
          <cell r="F195">
            <v>19</v>
          </cell>
          <cell r="G195">
            <v>25</v>
          </cell>
          <cell r="H195">
            <v>8923</v>
          </cell>
          <cell r="I195">
            <v>9069</v>
          </cell>
          <cell r="J195">
            <v>9629</v>
          </cell>
          <cell r="K195">
            <v>10494</v>
          </cell>
          <cell r="L195">
            <v>11646</v>
          </cell>
          <cell r="M195">
            <v>10789</v>
          </cell>
          <cell r="N195">
            <v>11492</v>
          </cell>
          <cell r="O195">
            <v>9822</v>
          </cell>
          <cell r="P195">
            <v>9617</v>
          </cell>
          <cell r="Q195">
            <v>8710</v>
          </cell>
          <cell r="R195">
            <v>8764</v>
          </cell>
          <cell r="S195">
            <v>10361</v>
          </cell>
          <cell r="T195">
            <v>8876.735999999999</v>
          </cell>
          <cell r="U195">
            <v>9818.8799999999992</v>
          </cell>
          <cell r="V195">
            <v>9885.1103999999996</v>
          </cell>
          <cell r="W195">
            <v>10603.612799999999</v>
          </cell>
          <cell r="X195">
            <v>10902.796799999998</v>
          </cell>
          <cell r="Y195">
            <v>12699.065399999999</v>
          </cell>
          <cell r="Z195">
            <v>11193.9264</v>
          </cell>
          <cell r="AA195">
            <v>11398.6446</v>
          </cell>
          <cell r="AB195">
            <v>6182.64</v>
          </cell>
          <cell r="AC195">
            <v>12910.0725</v>
          </cell>
          <cell r="AD195">
            <v>10841.321399999999</v>
          </cell>
          <cell r="AE195">
            <v>11913</v>
          </cell>
          <cell r="AF195">
            <v>11607.407999999999</v>
          </cell>
          <cell r="AG195">
            <v>11728.463999999998</v>
          </cell>
          <cell r="AH195">
            <v>0.13661513817543836</v>
          </cell>
          <cell r="AI195"/>
          <cell r="AJ195">
            <v>906.98879999999997</v>
          </cell>
          <cell r="AK195">
            <v>0.65625</v>
          </cell>
          <cell r="AL195">
            <v>906.98879999999997</v>
          </cell>
          <cell r="AM195">
            <v>539.16480000000001</v>
          </cell>
          <cell r="AN195">
            <v>367.82399999999996</v>
          </cell>
          <cell r="AO195" t="str">
            <v>NB</v>
          </cell>
        </row>
        <row r="196">
          <cell r="A196">
            <v>459</v>
          </cell>
          <cell r="B196" t="str">
            <v>OLD MT DORA RD</v>
          </cell>
          <cell r="C196" t="str">
            <v>0.11 Mi W OF EUDORA RD</v>
          </cell>
          <cell r="D196" t="str">
            <v>C</v>
          </cell>
          <cell r="E196">
            <v>23</v>
          </cell>
          <cell r="F196">
            <v>19</v>
          </cell>
          <cell r="G196">
            <v>26</v>
          </cell>
          <cell r="H196">
            <v>5056</v>
          </cell>
          <cell r="I196">
            <v>5849</v>
          </cell>
          <cell r="J196">
            <v>5589</v>
          </cell>
          <cell r="K196">
            <v>4893</v>
          </cell>
          <cell r="L196">
            <v>5217</v>
          </cell>
          <cell r="M196">
            <v>4957</v>
          </cell>
          <cell r="N196">
            <v>5972</v>
          </cell>
          <cell r="O196">
            <v>6215</v>
          </cell>
          <cell r="P196">
            <v>5768</v>
          </cell>
          <cell r="Q196">
            <v>4747</v>
          </cell>
          <cell r="R196">
            <v>5057</v>
          </cell>
          <cell r="S196">
            <v>4763</v>
          </cell>
          <cell r="T196">
            <v>4326.9119999999994</v>
          </cell>
          <cell r="U196">
            <v>4201.3824000000004</v>
          </cell>
          <cell r="V196">
            <v>4161.0239999999994</v>
          </cell>
          <cell r="W196">
            <v>5150.2175999999999</v>
          </cell>
          <cell r="X196">
            <v>4484.5344000000005</v>
          </cell>
          <cell r="Y196">
            <v>5297.7034999999996</v>
          </cell>
          <cell r="Z196">
            <v>4963.7375999999995</v>
          </cell>
          <cell r="AA196">
            <v>5029.6245999999992</v>
          </cell>
          <cell r="AB196">
            <v>6182.64</v>
          </cell>
          <cell r="AC196">
            <v>4861.7864999999993</v>
          </cell>
          <cell r="AD196">
            <v>4675.6619000000001</v>
          </cell>
          <cell r="AE196">
            <v>5575</v>
          </cell>
          <cell r="AF196">
            <v>4967.4239999999991</v>
          </cell>
          <cell r="AG196">
            <v>4720.4351999999999</v>
          </cell>
          <cell r="AH196">
            <v>-5.2538402506023596E-2</v>
          </cell>
          <cell r="AI196"/>
          <cell r="AJ196">
            <v>447.89760000000001</v>
          </cell>
          <cell r="AK196">
            <v>0.5625</v>
          </cell>
          <cell r="AL196">
            <v>423.93599999999998</v>
          </cell>
          <cell r="AM196">
            <v>206.43839999999997</v>
          </cell>
          <cell r="AN196">
            <v>217.49760000000001</v>
          </cell>
          <cell r="AO196" t="str">
            <v>WB</v>
          </cell>
        </row>
        <row r="197">
          <cell r="A197">
            <v>460</v>
          </cell>
          <cell r="B197" t="str">
            <v>C.R. 44A (GRIFFIN RD)</v>
          </cell>
          <cell r="C197" t="str">
            <v>0.165 Mi W OF U.S. 27 (14th ST)</v>
          </cell>
          <cell r="D197" t="str">
            <v>C</v>
          </cell>
          <cell r="E197">
            <v>22</v>
          </cell>
          <cell r="F197">
            <v>19</v>
          </cell>
          <cell r="G197">
            <v>24</v>
          </cell>
          <cell r="H197" t="str">
            <v>*****</v>
          </cell>
          <cell r="I197" t="str">
            <v>*****</v>
          </cell>
          <cell r="J197">
            <v>7170</v>
          </cell>
          <cell r="K197">
            <v>11176</v>
          </cell>
          <cell r="L197">
            <v>9967</v>
          </cell>
          <cell r="M197">
            <v>10473</v>
          </cell>
          <cell r="N197">
            <v>10343</v>
          </cell>
          <cell r="O197">
            <v>9431</v>
          </cell>
          <cell r="P197">
            <v>9219</v>
          </cell>
          <cell r="Q197">
            <v>8436</v>
          </cell>
          <cell r="R197">
            <v>8561</v>
          </cell>
          <cell r="S197">
            <v>8090</v>
          </cell>
          <cell r="T197">
            <v>7558.5312000000004</v>
          </cell>
          <cell r="U197">
            <v>8287.8624</v>
          </cell>
          <cell r="V197">
            <v>7932.0959999999995</v>
          </cell>
          <cell r="W197">
            <v>9932.6303999999982</v>
          </cell>
          <cell r="X197">
            <v>6844.5599999999995</v>
          </cell>
          <cell r="Y197">
            <v>9221.7705999999998</v>
          </cell>
          <cell r="Z197">
            <v>9156.652799999998</v>
          </cell>
          <cell r="AA197">
            <v>8721.6959999999999</v>
          </cell>
          <cell r="AB197">
            <v>6182.64</v>
          </cell>
          <cell r="AC197">
            <v>9002.9885000000013</v>
          </cell>
          <cell r="AD197">
            <v>8869.3696</v>
          </cell>
          <cell r="AE197">
            <v>9356.5715</v>
          </cell>
          <cell r="AF197">
            <v>8263.2767999999996</v>
          </cell>
          <cell r="AG197">
            <v>7488.7103999999999</v>
          </cell>
          <cell r="AH197">
            <v>3.9074328804938219E-2</v>
          </cell>
          <cell r="AI197"/>
          <cell r="AJ197">
            <v>651.84</v>
          </cell>
          <cell r="AK197">
            <v>0.66666666666666696</v>
          </cell>
          <cell r="AL197">
            <v>651.84</v>
          </cell>
          <cell r="AM197">
            <v>239.3184</v>
          </cell>
          <cell r="AN197">
            <v>412.52159999999998</v>
          </cell>
          <cell r="AO197" t="str">
            <v>EB</v>
          </cell>
        </row>
        <row r="198">
          <cell r="A198">
            <v>461</v>
          </cell>
          <cell r="B198" t="str">
            <v>C.R. 44C (GRIFFIN RD)</v>
          </cell>
          <cell r="C198" t="str">
            <v>0.061 Mi E OF C.R. 468</v>
          </cell>
          <cell r="D198" t="str">
            <v>C-1</v>
          </cell>
          <cell r="E198">
            <v>16</v>
          </cell>
          <cell r="F198">
            <v>19</v>
          </cell>
          <cell r="G198">
            <v>24</v>
          </cell>
          <cell r="H198">
            <v>5517</v>
          </cell>
          <cell r="I198">
            <v>6582</v>
          </cell>
          <cell r="J198">
            <v>5906</v>
          </cell>
          <cell r="K198">
            <v>5454</v>
          </cell>
          <cell r="L198">
            <v>5465</v>
          </cell>
          <cell r="M198">
            <v>5702</v>
          </cell>
          <cell r="N198">
            <v>6163</v>
          </cell>
          <cell r="O198">
            <v>5878</v>
          </cell>
          <cell r="P198">
            <v>5415</v>
          </cell>
          <cell r="Q198">
            <v>4997</v>
          </cell>
          <cell r="R198">
            <v>5101</v>
          </cell>
          <cell r="S198">
            <v>4911</v>
          </cell>
          <cell r="T198">
            <v>5046.6239999999998</v>
          </cell>
          <cell r="U198">
            <v>5210.3807999999999</v>
          </cell>
          <cell r="V198">
            <v>6040.8768</v>
          </cell>
          <cell r="W198">
            <v>5744.2175999999999</v>
          </cell>
          <cell r="X198">
            <v>5348.3135999999995</v>
          </cell>
          <cell r="Y198">
            <v>5944.1017999999995</v>
          </cell>
          <cell r="Z198">
            <v>5816.5919999999996</v>
          </cell>
          <cell r="AA198">
            <v>5663.9232000000002</v>
          </cell>
          <cell r="AB198">
            <v>6182.64</v>
          </cell>
          <cell r="AC198">
            <v>5508.4894999999997</v>
          </cell>
          <cell r="AD198">
            <v>5718.1306000000004</v>
          </cell>
          <cell r="AE198">
            <v>5336.1930999999995</v>
          </cell>
          <cell r="AF198">
            <v>5104.4639999999999</v>
          </cell>
          <cell r="AG198">
            <v>4850.380799999999</v>
          </cell>
          <cell r="AH198">
            <v>-4.7378508017556498E-2</v>
          </cell>
          <cell r="AI198"/>
          <cell r="AJ198">
            <v>428.54399999999998</v>
          </cell>
          <cell r="AK198">
            <v>0.63541666666666696</v>
          </cell>
          <cell r="AL198">
            <v>428.54399999999998</v>
          </cell>
          <cell r="AM198">
            <v>191.69280000000001</v>
          </cell>
          <cell r="AN198">
            <v>236.85119999999998</v>
          </cell>
          <cell r="AO198" t="str">
            <v>WB</v>
          </cell>
        </row>
        <row r="199">
          <cell r="A199">
            <v>462</v>
          </cell>
          <cell r="B199" t="str">
            <v>GRIFFIN RD</v>
          </cell>
          <cell r="C199" t="str">
            <v>0.123 Mi E OF U.S. 27/U.S. 441</v>
          </cell>
          <cell r="D199" t="str">
            <v>C-1</v>
          </cell>
          <cell r="E199">
            <v>14</v>
          </cell>
          <cell r="F199">
            <v>19</v>
          </cell>
          <cell r="G199">
            <v>24</v>
          </cell>
          <cell r="H199" t="str">
            <v>*****</v>
          </cell>
          <cell r="I199" t="str">
            <v>*****</v>
          </cell>
          <cell r="J199" t="str">
            <v>*****</v>
          </cell>
          <cell r="K199" t="str">
            <v>*****</v>
          </cell>
          <cell r="L199" t="str">
            <v>*****</v>
          </cell>
          <cell r="M199" t="str">
            <v>*****</v>
          </cell>
          <cell r="N199" t="str">
            <v>*****</v>
          </cell>
          <cell r="O199">
            <v>2435</v>
          </cell>
          <cell r="P199">
            <v>2456</v>
          </cell>
          <cell r="Q199">
            <v>2317</v>
          </cell>
          <cell r="R199">
            <v>2496</v>
          </cell>
          <cell r="S199">
            <v>2500</v>
          </cell>
          <cell r="T199">
            <v>2714.3423999999995</v>
          </cell>
          <cell r="U199">
            <v>2279.3184000000001</v>
          </cell>
          <cell r="V199">
            <v>2044.8384000000001</v>
          </cell>
          <cell r="W199">
            <v>3793.0463999999997</v>
          </cell>
          <cell r="X199">
            <v>2468.6016</v>
          </cell>
          <cell r="Y199">
            <v>2162.6149999999998</v>
          </cell>
          <cell r="Z199">
            <v>2140.9344000000001</v>
          </cell>
          <cell r="AA199">
            <v>2060.5823999999998</v>
          </cell>
          <cell r="AB199">
            <v>6182.64</v>
          </cell>
          <cell r="AC199">
            <v>2061</v>
          </cell>
          <cell r="AD199">
            <v>2061</v>
          </cell>
          <cell r="AE199">
            <v>2061</v>
          </cell>
          <cell r="AF199">
            <v>2061</v>
          </cell>
          <cell r="AG199">
            <v>2061</v>
          </cell>
          <cell r="AH199">
            <v>-0.1972490901220828</v>
          </cell>
          <cell r="AI199"/>
          <cell r="AJ199" t="str">
            <v>N/A</v>
          </cell>
          <cell r="AK199">
            <v>1</v>
          </cell>
          <cell r="AL199" t="str">
            <v>N/A</v>
          </cell>
          <cell r="AM199" t="str">
            <v>N/A</v>
          </cell>
          <cell r="AN199" t="str">
            <v>N/A</v>
          </cell>
          <cell r="AO199" t="str">
            <v>WB</v>
          </cell>
        </row>
        <row r="200">
          <cell r="A200">
            <v>463</v>
          </cell>
          <cell r="B200" t="str">
            <v>MT HOMER RD</v>
          </cell>
          <cell r="C200" t="str">
            <v>0.1 Mi W OF KURT ST</v>
          </cell>
          <cell r="D200" t="str">
            <v>C-1</v>
          </cell>
          <cell r="E200">
            <v>15</v>
          </cell>
          <cell r="F200">
            <v>19</v>
          </cell>
          <cell r="G200">
            <v>26</v>
          </cell>
          <cell r="H200" t="str">
            <v>*****</v>
          </cell>
          <cell r="I200" t="str">
            <v>*****</v>
          </cell>
          <cell r="J200" t="str">
            <v>*****</v>
          </cell>
          <cell r="K200" t="str">
            <v>*****</v>
          </cell>
          <cell r="L200" t="str">
            <v>*****</v>
          </cell>
          <cell r="M200" t="str">
            <v>*****</v>
          </cell>
          <cell r="N200" t="str">
            <v>*****</v>
          </cell>
          <cell r="O200">
            <v>4253</v>
          </cell>
          <cell r="P200">
            <v>4416</v>
          </cell>
          <cell r="Q200">
            <v>3915</v>
          </cell>
          <cell r="R200">
            <v>4112</v>
          </cell>
          <cell r="S200">
            <v>3677</v>
          </cell>
          <cell r="T200">
            <v>3433.3343999999997</v>
          </cell>
          <cell r="U200">
            <v>3117.7919999999995</v>
          </cell>
          <cell r="V200">
            <v>3052.3391999999999</v>
          </cell>
          <cell r="W200">
            <v>4040.1504</v>
          </cell>
          <cell r="X200">
            <v>3781.9008000000003</v>
          </cell>
          <cell r="Y200">
            <v>3729.7151999999996</v>
          </cell>
          <cell r="Z200">
            <v>3884.5439999999994</v>
          </cell>
          <cell r="AA200">
            <v>3771.0301999999997</v>
          </cell>
          <cell r="AB200">
            <v>6182.64</v>
          </cell>
          <cell r="AC200">
            <v>3780.43</v>
          </cell>
          <cell r="AD200">
            <v>3971.2673</v>
          </cell>
          <cell r="AE200">
            <v>4703</v>
          </cell>
          <cell r="AF200">
            <v>4209.8687999999993</v>
          </cell>
          <cell r="AG200">
            <v>4062.96</v>
          </cell>
          <cell r="AH200">
            <v>-8.0538143381705729E-2</v>
          </cell>
          <cell r="AI200"/>
          <cell r="AJ200">
            <v>421.02719999999999</v>
          </cell>
          <cell r="AK200">
            <v>0.67708333333333404</v>
          </cell>
          <cell r="AL200">
            <v>421.02719999999999</v>
          </cell>
          <cell r="AM200">
            <v>254.70719999999997</v>
          </cell>
          <cell r="AN200">
            <v>166.32</v>
          </cell>
          <cell r="AO200" t="str">
            <v>EB</v>
          </cell>
        </row>
        <row r="201">
          <cell r="A201">
            <v>464</v>
          </cell>
          <cell r="B201" t="str">
            <v>ARDICE AV</v>
          </cell>
          <cell r="C201" t="str">
            <v>0.05 Mi E OF KURT ST</v>
          </cell>
          <cell r="D201" t="str">
            <v>C-1</v>
          </cell>
          <cell r="E201">
            <v>23</v>
          </cell>
          <cell r="F201">
            <v>19</v>
          </cell>
          <cell r="G201">
            <v>26</v>
          </cell>
          <cell r="H201" t="str">
            <v>*****</v>
          </cell>
          <cell r="I201" t="str">
            <v>*****</v>
          </cell>
          <cell r="J201" t="str">
            <v>*****</v>
          </cell>
          <cell r="K201" t="str">
            <v>*****</v>
          </cell>
          <cell r="L201" t="str">
            <v>*****</v>
          </cell>
          <cell r="M201" t="str">
            <v>*****</v>
          </cell>
          <cell r="N201" t="str">
            <v>*****</v>
          </cell>
          <cell r="O201">
            <v>6364</v>
          </cell>
          <cell r="P201">
            <v>5909</v>
          </cell>
          <cell r="Q201">
            <v>5113</v>
          </cell>
          <cell r="R201">
            <v>5466</v>
          </cell>
          <cell r="S201">
            <v>5090</v>
          </cell>
          <cell r="T201">
            <v>4797.5424000000003</v>
          </cell>
          <cell r="U201">
            <v>4885.8624000000009</v>
          </cell>
          <cell r="V201">
            <v>4688.8703999999998</v>
          </cell>
          <cell r="W201">
            <v>5687.1935999999996</v>
          </cell>
          <cell r="X201">
            <v>4566.6719999999996</v>
          </cell>
          <cell r="Y201">
            <v>5268.7871999999998</v>
          </cell>
          <cell r="Z201">
            <v>5225.7983999999997</v>
          </cell>
          <cell r="AA201">
            <v>5161.7579999999998</v>
          </cell>
          <cell r="AB201">
            <v>6182.64</v>
          </cell>
          <cell r="AC201">
            <v>5162</v>
          </cell>
          <cell r="AD201">
            <v>5162</v>
          </cell>
          <cell r="AE201">
            <v>5162</v>
          </cell>
          <cell r="AF201">
            <v>5162</v>
          </cell>
          <cell r="AG201">
            <v>5162</v>
          </cell>
          <cell r="AH201">
            <v>-3.5440976627401422E-2</v>
          </cell>
          <cell r="AI201"/>
          <cell r="AJ201" t="str">
            <v>N/A</v>
          </cell>
          <cell r="AK201">
            <v>0.625</v>
          </cell>
          <cell r="AL201" t="str">
            <v>N/A</v>
          </cell>
          <cell r="AM201" t="str">
            <v>N/A</v>
          </cell>
          <cell r="AN201" t="str">
            <v>N/A</v>
          </cell>
          <cell r="AO201" t="str">
            <v>WB</v>
          </cell>
        </row>
        <row r="202">
          <cell r="A202">
            <v>465</v>
          </cell>
          <cell r="B202" t="str">
            <v>GROVE ST</v>
          </cell>
          <cell r="C202" t="str">
            <v>0.02 Mi N OF OLD MT DORA RD</v>
          </cell>
          <cell r="D202" t="str">
            <v>C-1</v>
          </cell>
          <cell r="E202">
            <v>14</v>
          </cell>
          <cell r="F202">
            <v>19</v>
          </cell>
          <cell r="G202">
            <v>26</v>
          </cell>
          <cell r="H202" t="str">
            <v>*****</v>
          </cell>
          <cell r="I202" t="str">
            <v>*****</v>
          </cell>
          <cell r="J202" t="str">
            <v>*****</v>
          </cell>
          <cell r="K202" t="str">
            <v>*****</v>
          </cell>
          <cell r="L202" t="str">
            <v>*****</v>
          </cell>
          <cell r="M202" t="str">
            <v>*****</v>
          </cell>
          <cell r="N202" t="str">
            <v>*****</v>
          </cell>
          <cell r="O202">
            <v>4734</v>
          </cell>
          <cell r="P202">
            <v>3808</v>
          </cell>
          <cell r="Q202">
            <v>3850</v>
          </cell>
          <cell r="R202">
            <v>3824</v>
          </cell>
          <cell r="S202">
            <v>3494</v>
          </cell>
          <cell r="T202">
            <v>3245.8751999999999</v>
          </cell>
          <cell r="U202">
            <v>3370.9439999999995</v>
          </cell>
          <cell r="V202">
            <v>3452.5823999999998</v>
          </cell>
          <cell r="W202">
            <v>4020.1919999999996</v>
          </cell>
          <cell r="X202">
            <v>3490.848</v>
          </cell>
          <cell r="Y202">
            <v>4040.7774999999997</v>
          </cell>
          <cell r="Z202">
            <v>4224.6143999999995</v>
          </cell>
          <cell r="AA202">
            <v>3733.0061999999998</v>
          </cell>
          <cell r="AB202">
            <v>6182.64</v>
          </cell>
          <cell r="AC202">
            <v>3733</v>
          </cell>
          <cell r="AD202">
            <v>3733</v>
          </cell>
          <cell r="AE202">
            <v>3733</v>
          </cell>
          <cell r="AF202">
            <v>3733</v>
          </cell>
          <cell r="AG202">
            <v>3733</v>
          </cell>
          <cell r="AH202">
            <v>-9.5982565619844085E-2</v>
          </cell>
          <cell r="AI202"/>
          <cell r="AJ202" t="str">
            <v>N/A</v>
          </cell>
          <cell r="AK202">
            <v>0.70833333333333404</v>
          </cell>
          <cell r="AL202" t="str">
            <v>N/A</v>
          </cell>
          <cell r="AM202" t="str">
            <v>N/A</v>
          </cell>
          <cell r="AN202" t="str">
            <v>N/A</v>
          </cell>
          <cell r="AO202" t="str">
            <v>NB</v>
          </cell>
        </row>
        <row r="203">
          <cell r="A203">
            <v>466</v>
          </cell>
          <cell r="B203" t="str">
            <v>THOMAS AV</v>
          </cell>
          <cell r="C203" t="str">
            <v>0.081 Mi N OF C.R. 44A/C.R. 44C</v>
          </cell>
          <cell r="D203" t="str">
            <v>C</v>
          </cell>
          <cell r="E203">
            <v>15</v>
          </cell>
          <cell r="F203">
            <v>19</v>
          </cell>
          <cell r="G203">
            <v>24</v>
          </cell>
          <cell r="H203" t="str">
            <v>*****</v>
          </cell>
          <cell r="I203" t="str">
            <v>*****</v>
          </cell>
          <cell r="J203" t="str">
            <v>*****</v>
          </cell>
          <cell r="K203" t="str">
            <v>*****</v>
          </cell>
          <cell r="L203">
            <v>8150</v>
          </cell>
          <cell r="M203">
            <v>8569</v>
          </cell>
          <cell r="N203">
            <v>8340</v>
          </cell>
          <cell r="O203">
            <v>7625</v>
          </cell>
          <cell r="P203">
            <v>7145</v>
          </cell>
          <cell r="Q203">
            <v>6681</v>
          </cell>
          <cell r="R203">
            <v>6773</v>
          </cell>
          <cell r="S203">
            <v>7079</v>
          </cell>
          <cell r="T203">
            <v>9294.9119999999984</v>
          </cell>
          <cell r="U203">
            <v>7787.0015999999996</v>
          </cell>
          <cell r="V203">
            <v>7352.7551999999996</v>
          </cell>
          <cell r="W203">
            <v>9240.7392</v>
          </cell>
          <cell r="X203">
            <v>7639.4784</v>
          </cell>
          <cell r="Y203">
            <v>8086.7541999999985</v>
          </cell>
          <cell r="Z203">
            <v>8500.3487999999998</v>
          </cell>
          <cell r="AA203">
            <v>8090.5536000000011</v>
          </cell>
          <cell r="AB203">
            <v>6182.64</v>
          </cell>
          <cell r="AC203">
            <v>7671.2025000000003</v>
          </cell>
          <cell r="AD203">
            <v>8877.3138999999992</v>
          </cell>
          <cell r="AE203">
            <v>7010.6846999999998</v>
          </cell>
          <cell r="AF203">
            <v>6471.1103999999996</v>
          </cell>
          <cell r="AG203">
            <v>8279.7119999999995</v>
          </cell>
          <cell r="AH203">
            <v>6.0152286265368504E-2</v>
          </cell>
          <cell r="AI203"/>
          <cell r="AJ203">
            <v>773.13599999999997</v>
          </cell>
          <cell r="AK203">
            <v>0.69791666666666696</v>
          </cell>
          <cell r="AL203">
            <v>773.13599999999997</v>
          </cell>
          <cell r="AM203">
            <v>365.904</v>
          </cell>
          <cell r="AN203">
            <v>407.23199999999997</v>
          </cell>
          <cell r="AO203" t="str">
            <v>SB</v>
          </cell>
        </row>
        <row r="204">
          <cell r="A204">
            <v>467</v>
          </cell>
          <cell r="B204" t="str">
            <v>C.R. 44 LEG A</v>
          </cell>
          <cell r="C204" t="str">
            <v>0.10 Mi NW OF U.S. 441</v>
          </cell>
          <cell r="D204" t="str">
            <v>C-1</v>
          </cell>
          <cell r="E204">
            <v>16</v>
          </cell>
          <cell r="F204">
            <v>19</v>
          </cell>
          <cell r="G204">
            <v>25</v>
          </cell>
          <cell r="H204">
            <v>1664</v>
          </cell>
          <cell r="I204">
            <v>1365</v>
          </cell>
          <cell r="J204">
            <v>2181</v>
          </cell>
          <cell r="K204">
            <v>1613</v>
          </cell>
          <cell r="L204">
            <v>1679</v>
          </cell>
          <cell r="M204">
            <v>1673</v>
          </cell>
          <cell r="N204">
            <v>1559</v>
          </cell>
          <cell r="O204">
            <v>1447</v>
          </cell>
          <cell r="P204">
            <v>1313</v>
          </cell>
          <cell r="Q204">
            <v>1261</v>
          </cell>
          <cell r="R204">
            <v>1354</v>
          </cell>
          <cell r="S204">
            <v>1303</v>
          </cell>
          <cell r="T204">
            <v>1544.4</v>
          </cell>
          <cell r="U204">
            <v>1404.48</v>
          </cell>
          <cell r="V204">
            <v>1319.5103999999999</v>
          </cell>
          <cell r="W204">
            <v>1322.9567999999999</v>
          </cell>
          <cell r="X204">
            <v>1303.9680000000001</v>
          </cell>
          <cell r="Y204">
            <v>1336.5436</v>
          </cell>
          <cell r="Z204">
            <v>1248.0192</v>
          </cell>
          <cell r="AA204">
            <v>1289.9641999999999</v>
          </cell>
          <cell r="AB204">
            <v>6182.64</v>
          </cell>
          <cell r="AC204">
            <v>1416</v>
          </cell>
          <cell r="AD204">
            <v>954.19870000000003</v>
          </cell>
          <cell r="AE204">
            <v>1031.0712000000001</v>
          </cell>
          <cell r="AF204">
            <v>965.11680000000001</v>
          </cell>
          <cell r="AG204">
            <v>1067.472</v>
          </cell>
          <cell r="AH204">
            <v>-0.29622067142520903</v>
          </cell>
          <cell r="AI204"/>
          <cell r="AJ204">
            <v>115.92</v>
          </cell>
          <cell r="AK204">
            <v>0.5625</v>
          </cell>
          <cell r="AL204">
            <v>101.80800000000001</v>
          </cell>
          <cell r="AM204">
            <v>83.664000000000001</v>
          </cell>
          <cell r="AN204">
            <v>18.144000000000002</v>
          </cell>
          <cell r="AO204" t="str">
            <v>WB</v>
          </cell>
        </row>
        <row r="205">
          <cell r="A205">
            <v>468</v>
          </cell>
          <cell r="B205" t="str">
            <v>C.R. 449 (SILVER LAKE ROAD)</v>
          </cell>
          <cell r="C205" t="str">
            <v>0.37 Mi S OF MORNINGSIDE DR</v>
          </cell>
          <cell r="D205" t="str">
            <v>C-1</v>
          </cell>
          <cell r="E205">
            <v>15</v>
          </cell>
          <cell r="F205">
            <v>19</v>
          </cell>
          <cell r="G205">
            <v>25</v>
          </cell>
          <cell r="H205">
            <v>2693</v>
          </cell>
          <cell r="I205">
            <v>2888</v>
          </cell>
          <cell r="J205">
            <v>2865</v>
          </cell>
          <cell r="K205">
            <v>4059</v>
          </cell>
          <cell r="L205">
            <v>3981</v>
          </cell>
          <cell r="M205">
            <v>2824</v>
          </cell>
          <cell r="N205">
            <v>3236</v>
          </cell>
          <cell r="O205">
            <v>2579</v>
          </cell>
          <cell r="P205">
            <v>2239</v>
          </cell>
          <cell r="Q205">
            <v>2256</v>
          </cell>
          <cell r="R205">
            <v>2480</v>
          </cell>
          <cell r="S205">
            <v>2497</v>
          </cell>
          <cell r="T205">
            <v>2531.8656000000001</v>
          </cell>
          <cell r="U205">
            <v>2316.6336000000001</v>
          </cell>
          <cell r="V205">
            <v>2104.3967999999995</v>
          </cell>
          <cell r="W205">
            <v>2158.3583999999996</v>
          </cell>
          <cell r="X205">
            <v>2078.4384</v>
          </cell>
          <cell r="Y205">
            <v>2211.6</v>
          </cell>
          <cell r="Z205">
            <v>2298.0672</v>
          </cell>
          <cell r="AA205">
            <v>2112.2332000000001</v>
          </cell>
          <cell r="AB205">
            <v>6182.64</v>
          </cell>
          <cell r="AC205">
            <v>2285.529</v>
          </cell>
          <cell r="AD205">
            <v>1729.2093</v>
          </cell>
          <cell r="AE205">
            <v>2224</v>
          </cell>
          <cell r="AF205">
            <v>1797.2159999999999</v>
          </cell>
          <cell r="AG205">
            <v>2095.6320000000001</v>
          </cell>
          <cell r="AH205">
            <v>-0.19456923850769559</v>
          </cell>
          <cell r="AI205"/>
          <cell r="AJ205">
            <v>226.8</v>
          </cell>
          <cell r="AK205">
            <v>0.67708333333333404</v>
          </cell>
          <cell r="AL205">
            <v>226.79999999999998</v>
          </cell>
          <cell r="AM205">
            <v>178.416</v>
          </cell>
          <cell r="AN205">
            <v>48.384</v>
          </cell>
          <cell r="AO205" t="str">
            <v>NB</v>
          </cell>
        </row>
        <row r="206">
          <cell r="A206">
            <v>469</v>
          </cell>
          <cell r="B206" t="str">
            <v>KURT ST</v>
          </cell>
          <cell r="C206" t="str">
            <v>0.1 Mi S OF W GOLFLINKS AV</v>
          </cell>
          <cell r="D206" t="str">
            <v>C-1</v>
          </cell>
          <cell r="E206">
            <v>14</v>
          </cell>
          <cell r="F206">
            <v>19</v>
          </cell>
          <cell r="G206">
            <v>26</v>
          </cell>
          <cell r="H206" t="str">
            <v>*****</v>
          </cell>
          <cell r="I206" t="str">
            <v>*****</v>
          </cell>
          <cell r="J206" t="str">
            <v>*****</v>
          </cell>
          <cell r="K206" t="str">
            <v>*****</v>
          </cell>
          <cell r="L206" t="str">
            <v>*****</v>
          </cell>
          <cell r="M206" t="str">
            <v>*****</v>
          </cell>
          <cell r="N206" t="str">
            <v>*****</v>
          </cell>
          <cell r="O206">
            <v>4464</v>
          </cell>
          <cell r="P206">
            <v>4035</v>
          </cell>
          <cell r="Q206">
            <v>3979</v>
          </cell>
          <cell r="R206">
            <v>3873</v>
          </cell>
          <cell r="S206">
            <v>4063</v>
          </cell>
          <cell r="T206">
            <v>4005.0911999999998</v>
          </cell>
          <cell r="U206">
            <v>3476.1695999999997</v>
          </cell>
          <cell r="V206">
            <v>3394.8287999999998</v>
          </cell>
          <cell r="W206">
            <v>3995.4815999999996</v>
          </cell>
          <cell r="X206">
            <v>3722.0832</v>
          </cell>
          <cell r="Y206">
            <v>4137.5349999999999</v>
          </cell>
          <cell r="Z206">
            <v>3817.1519999999996</v>
          </cell>
          <cell r="AA206">
            <v>4333.7853999999998</v>
          </cell>
          <cell r="AB206">
            <v>6182.64</v>
          </cell>
          <cell r="AC206">
            <v>4334</v>
          </cell>
          <cell r="AD206">
            <v>4334</v>
          </cell>
          <cell r="AE206">
            <v>4334</v>
          </cell>
          <cell r="AF206">
            <v>4334</v>
          </cell>
          <cell r="AG206">
            <v>4334</v>
          </cell>
          <cell r="AH206">
            <v>-6.8585510923626081E-2</v>
          </cell>
          <cell r="AI206"/>
          <cell r="AJ206" t="str">
            <v>N/A</v>
          </cell>
          <cell r="AK206">
            <v>0.65625</v>
          </cell>
          <cell r="AL206" t="str">
            <v>N/A</v>
          </cell>
          <cell r="AM206" t="str">
            <v>N/A</v>
          </cell>
          <cell r="AN206" t="str">
            <v>N/A</v>
          </cell>
          <cell r="AO206" t="str">
            <v>NB</v>
          </cell>
        </row>
        <row r="207">
          <cell r="A207">
            <v>470</v>
          </cell>
          <cell r="B207" t="str">
            <v>W GOLFLINKS AV</v>
          </cell>
          <cell r="C207" t="str">
            <v>0.1 Mi E OF KURT ST</v>
          </cell>
          <cell r="D207" t="str">
            <v>C</v>
          </cell>
          <cell r="E207">
            <v>14</v>
          </cell>
          <cell r="F207">
            <v>19</v>
          </cell>
          <cell r="G207">
            <v>26</v>
          </cell>
          <cell r="H207" t="str">
            <v>*****</v>
          </cell>
          <cell r="I207" t="str">
            <v>*****</v>
          </cell>
          <cell r="J207" t="str">
            <v>*****</v>
          </cell>
          <cell r="K207" t="str">
            <v>*****</v>
          </cell>
          <cell r="L207" t="str">
            <v>*****</v>
          </cell>
          <cell r="M207" t="str">
            <v>*****</v>
          </cell>
          <cell r="N207" t="str">
            <v>*****</v>
          </cell>
          <cell r="O207">
            <v>1395</v>
          </cell>
          <cell r="P207">
            <v>1309</v>
          </cell>
          <cell r="Q207">
            <v>890</v>
          </cell>
          <cell r="R207">
            <v>972</v>
          </cell>
          <cell r="S207">
            <v>996</v>
          </cell>
          <cell r="T207">
            <v>851.1167999999999</v>
          </cell>
          <cell r="U207">
            <v>879.05279999999993</v>
          </cell>
          <cell r="V207">
            <v>875.32799999999986</v>
          </cell>
          <cell r="W207">
            <v>1116.72</v>
          </cell>
          <cell r="X207">
            <v>923.15520000000004</v>
          </cell>
          <cell r="Y207">
            <v>982.31899999999996</v>
          </cell>
          <cell r="Z207">
            <v>1277.3376000000001</v>
          </cell>
          <cell r="AA207">
            <v>940.14339999999993</v>
          </cell>
          <cell r="AB207">
            <v>6182.64</v>
          </cell>
          <cell r="AC207">
            <v>940</v>
          </cell>
          <cell r="AD207">
            <v>940</v>
          </cell>
          <cell r="AE207">
            <v>940</v>
          </cell>
          <cell r="AF207">
            <v>940</v>
          </cell>
          <cell r="AG207">
            <v>940</v>
          </cell>
          <cell r="AH207">
            <v>-0.31389469258567593</v>
          </cell>
          <cell r="AI207"/>
          <cell r="AJ207" t="str">
            <v>N/A</v>
          </cell>
          <cell r="AK207">
            <v>1</v>
          </cell>
          <cell r="AL207" t="str">
            <v>N/A</v>
          </cell>
          <cell r="AM207" t="str">
            <v>N/A</v>
          </cell>
          <cell r="AN207" t="str">
            <v>N/A</v>
          </cell>
          <cell r="AO207" t="str">
            <v>EB</v>
          </cell>
        </row>
        <row r="208">
          <cell r="A208">
            <v>471</v>
          </cell>
          <cell r="B208" t="str">
            <v>DAVID WALKER DR</v>
          </cell>
          <cell r="C208" t="str">
            <v>0.05 Mi W OF KURT ST (EUSTIS)</v>
          </cell>
          <cell r="D208" t="str">
            <v>C</v>
          </cell>
          <cell r="E208">
            <v>15</v>
          </cell>
          <cell r="F208">
            <v>19</v>
          </cell>
          <cell r="G208">
            <v>26</v>
          </cell>
          <cell r="H208">
            <v>2683</v>
          </cell>
          <cell r="I208">
            <v>3357</v>
          </cell>
          <cell r="J208">
            <v>3750</v>
          </cell>
          <cell r="K208">
            <v>5234</v>
          </cell>
          <cell r="L208">
            <v>5400</v>
          </cell>
          <cell r="M208">
            <v>5568</v>
          </cell>
          <cell r="N208">
            <v>5756</v>
          </cell>
          <cell r="O208">
            <v>5893</v>
          </cell>
          <cell r="P208">
            <v>5121</v>
          </cell>
          <cell r="Q208">
            <v>4804</v>
          </cell>
          <cell r="R208">
            <v>5258</v>
          </cell>
          <cell r="S208">
            <v>5181</v>
          </cell>
          <cell r="T208">
            <v>5022.8927999999996</v>
          </cell>
          <cell r="U208">
            <v>4217.8175999999994</v>
          </cell>
          <cell r="V208">
            <v>4561.6319999999996</v>
          </cell>
          <cell r="W208">
            <v>4724.4384</v>
          </cell>
          <cell r="X208">
            <v>5650.5312000000004</v>
          </cell>
          <cell r="Y208">
            <v>5098.6594999999998</v>
          </cell>
          <cell r="Z208">
            <v>5205.1967999999997</v>
          </cell>
          <cell r="AA208">
            <v>5553.4051999999992</v>
          </cell>
          <cell r="AB208">
            <v>6182.64</v>
          </cell>
          <cell r="AC208">
            <v>5767.5545000000002</v>
          </cell>
          <cell r="AD208">
            <v>5889.3744000000006</v>
          </cell>
          <cell r="AE208">
            <v>5926</v>
          </cell>
          <cell r="AF208">
            <v>5396.3519999999999</v>
          </cell>
          <cell r="AG208">
            <v>5485.3631999999998</v>
          </cell>
          <cell r="AH208">
            <v>-2.3648302077031946E-2</v>
          </cell>
          <cell r="AI208"/>
          <cell r="AJ208">
            <v>442.36799999999994</v>
          </cell>
          <cell r="AK208">
            <v>0.30208333333333398</v>
          </cell>
          <cell r="AL208">
            <v>420.24959999999999</v>
          </cell>
          <cell r="AM208">
            <v>255.28319999999999</v>
          </cell>
          <cell r="AN208">
            <v>164.96639999999999</v>
          </cell>
          <cell r="AO208" t="str">
            <v>EB</v>
          </cell>
        </row>
        <row r="209">
          <cell r="A209">
            <v>472</v>
          </cell>
          <cell r="B209" t="str">
            <v>GROVE ST</v>
          </cell>
          <cell r="C209" t="str">
            <v>0.1 Mi N OF GOLFLINKS AV</v>
          </cell>
          <cell r="D209" t="str">
            <v>C</v>
          </cell>
          <cell r="E209">
            <v>14</v>
          </cell>
          <cell r="F209">
            <v>19</v>
          </cell>
          <cell r="G209">
            <v>26</v>
          </cell>
          <cell r="H209" t="str">
            <v>*****</v>
          </cell>
          <cell r="I209" t="str">
            <v>*****</v>
          </cell>
          <cell r="J209" t="str">
            <v>*****</v>
          </cell>
          <cell r="K209" t="str">
            <v>*****</v>
          </cell>
          <cell r="L209" t="str">
            <v>*****</v>
          </cell>
          <cell r="M209" t="str">
            <v>*****</v>
          </cell>
          <cell r="N209" t="str">
            <v>*****</v>
          </cell>
          <cell r="O209">
            <v>3390</v>
          </cell>
          <cell r="P209">
            <v>3410</v>
          </cell>
          <cell r="Q209">
            <v>2867</v>
          </cell>
          <cell r="R209">
            <v>3125</v>
          </cell>
          <cell r="S209">
            <v>2978</v>
          </cell>
          <cell r="T209">
            <v>2733.4655999999995</v>
          </cell>
          <cell r="U209">
            <v>2529.1392000000001</v>
          </cell>
          <cell r="V209">
            <v>2618.7647999999999</v>
          </cell>
          <cell r="W209">
            <v>3124.9151999999999</v>
          </cell>
          <cell r="X209">
            <v>2800.7136</v>
          </cell>
          <cell r="Y209">
            <v>2862.768</v>
          </cell>
          <cell r="Z209">
            <v>2569.1327999999999</v>
          </cell>
          <cell r="AA209">
            <v>2561.0111999999999</v>
          </cell>
          <cell r="AB209">
            <v>6182.64</v>
          </cell>
          <cell r="AC209">
            <v>2561</v>
          </cell>
          <cell r="AD209">
            <v>2561</v>
          </cell>
          <cell r="AE209">
            <v>2561</v>
          </cell>
          <cell r="AF209">
            <v>2561</v>
          </cell>
          <cell r="AG209">
            <v>2561</v>
          </cell>
          <cell r="AH209">
            <v>-0.16160800339931702</v>
          </cell>
          <cell r="AI209"/>
          <cell r="AJ209" t="str">
            <v>N/A</v>
          </cell>
          <cell r="AK209">
            <v>0.6875</v>
          </cell>
          <cell r="AL209" t="str">
            <v>N/A</v>
          </cell>
          <cell r="AM209" t="str">
            <v>N/A</v>
          </cell>
          <cell r="AN209" t="str">
            <v>N/A</v>
          </cell>
          <cell r="AO209" t="str">
            <v>NB</v>
          </cell>
        </row>
        <row r="210">
          <cell r="A210">
            <v>473</v>
          </cell>
          <cell r="B210" t="str">
            <v>KURT ST</v>
          </cell>
          <cell r="C210" t="str">
            <v>0.1 Mi N OF W GOLFLINKS AV</v>
          </cell>
          <cell r="D210" t="str">
            <v>C-1</v>
          </cell>
          <cell r="E210">
            <v>14</v>
          </cell>
          <cell r="F210">
            <v>19</v>
          </cell>
          <cell r="G210">
            <v>26</v>
          </cell>
          <cell r="H210" t="str">
            <v>*****</v>
          </cell>
          <cell r="I210" t="str">
            <v>*****</v>
          </cell>
          <cell r="J210" t="str">
            <v>*****</v>
          </cell>
          <cell r="K210" t="str">
            <v>*****</v>
          </cell>
          <cell r="L210" t="str">
            <v>*****</v>
          </cell>
          <cell r="M210" t="str">
            <v>*****</v>
          </cell>
          <cell r="N210" t="str">
            <v>*****</v>
          </cell>
          <cell r="O210">
            <v>9385</v>
          </cell>
          <cell r="P210">
            <v>8525</v>
          </cell>
          <cell r="Q210">
            <v>7601</v>
          </cell>
          <cell r="R210">
            <v>8323</v>
          </cell>
          <cell r="S210">
            <v>8182</v>
          </cell>
          <cell r="T210">
            <v>7807.7951999999996</v>
          </cell>
          <cell r="U210">
            <v>7172.1023999999998</v>
          </cell>
          <cell r="V210">
            <v>7129.8624</v>
          </cell>
          <cell r="W210">
            <v>8033.7312000000002</v>
          </cell>
          <cell r="X210">
            <v>7162.848</v>
          </cell>
          <cell r="Y210">
            <v>9144.0445</v>
          </cell>
          <cell r="Z210">
            <v>8394.0479999999989</v>
          </cell>
          <cell r="AA210">
            <v>8710.3477999999996</v>
          </cell>
          <cell r="AB210">
            <v>6182.64</v>
          </cell>
          <cell r="AC210">
            <v>8710</v>
          </cell>
          <cell r="AD210">
            <v>8710</v>
          </cell>
          <cell r="AE210">
            <v>8710</v>
          </cell>
          <cell r="AF210">
            <v>8710</v>
          </cell>
          <cell r="AG210">
            <v>8710</v>
          </cell>
          <cell r="AH210">
            <v>7.0949122029344336E-2</v>
          </cell>
          <cell r="AI210"/>
          <cell r="AJ210" t="str">
            <v>N/A</v>
          </cell>
          <cell r="AK210">
            <v>0.6875</v>
          </cell>
          <cell r="AL210" t="str">
            <v>N/A</v>
          </cell>
          <cell r="AM210" t="str">
            <v>N/A</v>
          </cell>
          <cell r="AN210" t="str">
            <v>N/A</v>
          </cell>
          <cell r="AO210" t="str">
            <v>NB</v>
          </cell>
        </row>
        <row r="211">
          <cell r="A211">
            <v>474</v>
          </cell>
          <cell r="B211" t="str">
            <v>C.R. 466A (PICCIOLA RD)</v>
          </cell>
          <cell r="C211" t="str">
            <v>0.20 Mi N OF PICCIOLA CUTOFF</v>
          </cell>
          <cell r="D211" t="str">
            <v>C-1</v>
          </cell>
          <cell r="E211">
            <v>10</v>
          </cell>
          <cell r="F211">
            <v>19</v>
          </cell>
          <cell r="G211">
            <v>24</v>
          </cell>
          <cell r="H211">
            <v>8279</v>
          </cell>
          <cell r="I211">
            <v>8455</v>
          </cell>
          <cell r="J211">
            <v>7880</v>
          </cell>
          <cell r="K211">
            <v>8197</v>
          </cell>
          <cell r="L211">
            <v>8010</v>
          </cell>
          <cell r="M211">
            <v>8233</v>
          </cell>
          <cell r="N211">
            <v>7899</v>
          </cell>
          <cell r="O211">
            <v>7671</v>
          </cell>
          <cell r="P211">
            <v>7234</v>
          </cell>
          <cell r="Q211">
            <v>6955</v>
          </cell>
          <cell r="R211">
            <v>6603</v>
          </cell>
          <cell r="S211">
            <v>6220</v>
          </cell>
          <cell r="T211">
            <v>6597.4463999999989</v>
          </cell>
          <cell r="U211">
            <v>7233.4656000000004</v>
          </cell>
          <cell r="V211">
            <v>7173.1776</v>
          </cell>
          <cell r="W211">
            <v>8992.6848000000009</v>
          </cell>
          <cell r="X211">
            <v>7062.5663999999997</v>
          </cell>
          <cell r="Y211">
            <v>8100.0625999999993</v>
          </cell>
          <cell r="Z211">
            <v>7297.7087999999994</v>
          </cell>
          <cell r="AA211">
            <v>6346.9151999999995</v>
          </cell>
          <cell r="AB211">
            <v>6182.64</v>
          </cell>
          <cell r="AC211">
            <v>6678.12</v>
          </cell>
          <cell r="AD211">
            <v>6533.7453999999998</v>
          </cell>
          <cell r="AE211">
            <v>7208</v>
          </cell>
          <cell r="AF211">
            <v>7501.6511999999993</v>
          </cell>
          <cell r="AG211">
            <v>6128.2272000000003</v>
          </cell>
          <cell r="AH211">
            <v>-1.7664095089594545E-3</v>
          </cell>
          <cell r="AI211"/>
          <cell r="AJ211">
            <v>543.82079999999996</v>
          </cell>
          <cell r="AK211">
            <v>0.70833333333333404</v>
          </cell>
          <cell r="AL211">
            <v>543.82079999999996</v>
          </cell>
          <cell r="AM211">
            <v>355.71839999999997</v>
          </cell>
          <cell r="AN211">
            <v>188.10239999999999</v>
          </cell>
          <cell r="AO211" t="str">
            <v>NB</v>
          </cell>
        </row>
        <row r="212">
          <cell r="A212">
            <v>475</v>
          </cell>
          <cell r="B212" t="str">
            <v>C.R. 467</v>
          </cell>
          <cell r="C212" t="str">
            <v>0.33 Mi W OF U.S. 27/U.S. 441</v>
          </cell>
          <cell r="D212" t="str">
            <v>C-1</v>
          </cell>
          <cell r="E212">
            <v>15</v>
          </cell>
          <cell r="F212">
            <v>19</v>
          </cell>
          <cell r="G212">
            <v>24</v>
          </cell>
          <cell r="H212">
            <v>4948</v>
          </cell>
          <cell r="I212">
            <v>5831</v>
          </cell>
          <cell r="J212">
            <v>5797</v>
          </cell>
          <cell r="K212" t="str">
            <v>U/C</v>
          </cell>
          <cell r="L212">
            <v>4727</v>
          </cell>
          <cell r="M212">
            <v>5208</v>
          </cell>
          <cell r="N212">
            <v>5283</v>
          </cell>
          <cell r="O212">
            <v>4907</v>
          </cell>
          <cell r="P212">
            <v>4566</v>
          </cell>
          <cell r="Q212">
            <v>4412</v>
          </cell>
          <cell r="R212">
            <v>4408</v>
          </cell>
          <cell r="S212">
            <v>4979</v>
          </cell>
          <cell r="T212">
            <v>6010.3296</v>
          </cell>
          <cell r="U212">
            <v>5446.8863999999994</v>
          </cell>
          <cell r="V212">
            <v>6120.9791999999989</v>
          </cell>
          <cell r="W212">
            <v>7041.5135999999993</v>
          </cell>
          <cell r="X212">
            <v>5580.48</v>
          </cell>
          <cell r="Y212">
            <v>5918.4355999999998</v>
          </cell>
          <cell r="Z212">
            <v>6186.2112000000006</v>
          </cell>
          <cell r="AA212">
            <v>5728.2048000000004</v>
          </cell>
          <cell r="AB212">
            <v>6182.64</v>
          </cell>
          <cell r="AC212">
            <v>5768.5140000000001</v>
          </cell>
          <cell r="AD212">
            <v>6283.0586000000003</v>
          </cell>
          <cell r="AE212">
            <v>6388</v>
          </cell>
          <cell r="AF212">
            <v>5594.88</v>
          </cell>
          <cell r="AG212">
            <v>6076.2240000000002</v>
          </cell>
          <cell r="AH212">
            <v>-3.4663611115667292E-3</v>
          </cell>
          <cell r="AI212"/>
          <cell r="AJ212">
            <v>552.3839999999999</v>
          </cell>
          <cell r="AK212">
            <v>0.64583333333333404</v>
          </cell>
          <cell r="AL212">
            <v>552.38400000000001</v>
          </cell>
          <cell r="AM212">
            <v>294.33600000000001</v>
          </cell>
          <cell r="AN212">
            <v>258.048</v>
          </cell>
          <cell r="AO212" t="str">
            <v>EB</v>
          </cell>
        </row>
        <row r="213">
          <cell r="A213">
            <v>476</v>
          </cell>
          <cell r="B213" t="str">
            <v>LAKEVIEW AV</v>
          </cell>
          <cell r="C213" t="str">
            <v>0.2 Mi W OF S.R. 19</v>
          </cell>
          <cell r="D213" t="str">
            <v>C</v>
          </cell>
          <cell r="E213">
            <v>14</v>
          </cell>
          <cell r="F213">
            <v>19</v>
          </cell>
          <cell r="G213">
            <v>26</v>
          </cell>
          <cell r="H213" t="str">
            <v>*****</v>
          </cell>
          <cell r="I213" t="str">
            <v>*****</v>
          </cell>
          <cell r="J213" t="str">
            <v>*****</v>
          </cell>
          <cell r="K213" t="str">
            <v>*****</v>
          </cell>
          <cell r="L213" t="str">
            <v>*****</v>
          </cell>
          <cell r="M213" t="str">
            <v>*****</v>
          </cell>
          <cell r="N213" t="str">
            <v>*****</v>
          </cell>
          <cell r="O213">
            <v>9126</v>
          </cell>
          <cell r="P213">
            <v>7734</v>
          </cell>
          <cell r="Q213">
            <v>7813</v>
          </cell>
          <cell r="R213">
            <v>7266</v>
          </cell>
          <cell r="S213">
            <v>7598</v>
          </cell>
          <cell r="T213">
            <v>7390.9343999999992</v>
          </cell>
          <cell r="U213">
            <v>6748.4063999999998</v>
          </cell>
          <cell r="V213">
            <v>6443.1359999999995</v>
          </cell>
          <cell r="W213">
            <v>7075.7280000000001</v>
          </cell>
          <cell r="X213">
            <v>6679.0367999999999</v>
          </cell>
          <cell r="Y213">
            <v>7744.2860000000001</v>
          </cell>
          <cell r="Z213">
            <v>7360.8767999999991</v>
          </cell>
          <cell r="AA213">
            <v>7700.8105999999989</v>
          </cell>
          <cell r="AB213">
            <v>6182.64</v>
          </cell>
          <cell r="AC213">
            <v>7701</v>
          </cell>
          <cell r="AD213">
            <v>7701</v>
          </cell>
          <cell r="AE213">
            <v>7701</v>
          </cell>
          <cell r="AF213">
            <v>7701</v>
          </cell>
          <cell r="AG213">
            <v>7701</v>
          </cell>
          <cell r="AH213">
            <v>4.4899768146989372E-2</v>
          </cell>
          <cell r="AI213"/>
          <cell r="AJ213" t="str">
            <v>N/A</v>
          </cell>
          <cell r="AK213">
            <v>0.67708333333333404</v>
          </cell>
          <cell r="AL213" t="str">
            <v>N/A</v>
          </cell>
          <cell r="AM213" t="str">
            <v>N/A</v>
          </cell>
          <cell r="AN213" t="str">
            <v>N/A</v>
          </cell>
          <cell r="AO213" t="str">
            <v>EB</v>
          </cell>
        </row>
        <row r="214">
          <cell r="A214">
            <v>477</v>
          </cell>
          <cell r="B214" t="str">
            <v>LAKEVIEW AV</v>
          </cell>
          <cell r="C214" t="str">
            <v>.12 Mi E OF S.R. 19</v>
          </cell>
          <cell r="D214" t="str">
            <v>C-1</v>
          </cell>
          <cell r="E214">
            <v>14</v>
          </cell>
          <cell r="F214">
            <v>19</v>
          </cell>
          <cell r="G214">
            <v>26</v>
          </cell>
          <cell r="H214" t="str">
            <v>*****</v>
          </cell>
          <cell r="I214" t="str">
            <v>*****</v>
          </cell>
          <cell r="J214" t="str">
            <v>*****</v>
          </cell>
          <cell r="K214" t="str">
            <v>*****</v>
          </cell>
          <cell r="L214" t="str">
            <v>*****</v>
          </cell>
          <cell r="M214" t="str">
            <v>*****</v>
          </cell>
          <cell r="N214" t="str">
            <v>*****</v>
          </cell>
          <cell r="O214">
            <v>7025</v>
          </cell>
          <cell r="P214">
            <v>5557</v>
          </cell>
          <cell r="Q214">
            <v>4538</v>
          </cell>
          <cell r="R214">
            <v>5684</v>
          </cell>
          <cell r="S214">
            <v>5011</v>
          </cell>
          <cell r="T214">
            <v>4620.4009999999998</v>
          </cell>
          <cell r="U214">
            <v>5292.9407999999994</v>
          </cell>
          <cell r="V214">
            <v>5101.2672000000002</v>
          </cell>
          <cell r="W214">
            <v>4680.72</v>
          </cell>
          <cell r="X214">
            <v>4003.3151999999995</v>
          </cell>
          <cell r="Y214">
            <v>4626.8514999999998</v>
          </cell>
          <cell r="Z214" t="str">
            <v>*****</v>
          </cell>
          <cell r="AA214">
            <v>2689.2474000000002</v>
          </cell>
          <cell r="AB214">
            <v>6182.64</v>
          </cell>
          <cell r="AC214">
            <v>2689</v>
          </cell>
          <cell r="AD214">
            <v>2689</v>
          </cell>
          <cell r="AE214">
            <v>2689</v>
          </cell>
          <cell r="AF214">
            <v>2689</v>
          </cell>
          <cell r="AG214">
            <v>2689</v>
          </cell>
          <cell r="AH214">
            <v>-0.1533900495054672</v>
          </cell>
          <cell r="AI214"/>
          <cell r="AJ214" t="str">
            <v>N/A</v>
          </cell>
          <cell r="AK214">
            <v>0.71875</v>
          </cell>
          <cell r="AL214" t="str">
            <v>N/A</v>
          </cell>
          <cell r="AM214" t="str">
            <v>N/A</v>
          </cell>
          <cell r="AN214" t="str">
            <v>N/A</v>
          </cell>
          <cell r="AO214" t="str">
            <v>EB</v>
          </cell>
        </row>
        <row r="215">
          <cell r="A215">
            <v>478</v>
          </cell>
          <cell r="B215" t="str">
            <v>LAKEVIEW AV</v>
          </cell>
          <cell r="C215" t="str">
            <v>.01 Mi W OF HASELTON ST</v>
          </cell>
          <cell r="D215" t="str">
            <v>C-1</v>
          </cell>
          <cell r="E215">
            <v>13</v>
          </cell>
          <cell r="F215">
            <v>19</v>
          </cell>
          <cell r="G215">
            <v>26</v>
          </cell>
          <cell r="H215" t="str">
            <v>*****</v>
          </cell>
          <cell r="I215" t="str">
            <v>*****</v>
          </cell>
          <cell r="J215" t="str">
            <v>*****</v>
          </cell>
          <cell r="K215" t="str">
            <v>*****</v>
          </cell>
          <cell r="L215" t="str">
            <v>*****</v>
          </cell>
          <cell r="M215" t="str">
            <v>*****</v>
          </cell>
          <cell r="N215" t="str">
            <v>*****</v>
          </cell>
          <cell r="O215">
            <v>3567</v>
          </cell>
          <cell r="P215">
            <v>3410</v>
          </cell>
          <cell r="Q215">
            <v>3136</v>
          </cell>
          <cell r="R215">
            <v>3103</v>
          </cell>
          <cell r="S215">
            <v>3231</v>
          </cell>
          <cell r="T215">
            <v>3272.2368000000001</v>
          </cell>
          <cell r="U215">
            <v>2984.4959999999996</v>
          </cell>
          <cell r="V215">
            <v>2940.9215999999997</v>
          </cell>
          <cell r="W215">
            <v>3311.1936000000001</v>
          </cell>
          <cell r="X215">
            <v>3072.5279999999998</v>
          </cell>
          <cell r="Y215">
            <v>3370.2911999999997</v>
          </cell>
          <cell r="Z215">
            <v>2118.576</v>
          </cell>
          <cell r="AA215" t="str">
            <v>(const)</v>
          </cell>
          <cell r="AB215">
            <v>6182.64</v>
          </cell>
          <cell r="AC215" t="str">
            <v>(const)</v>
          </cell>
          <cell r="AD215" t="str">
            <v>(const)</v>
          </cell>
          <cell r="AE215" t="str">
            <v>(const)</v>
          </cell>
          <cell r="AF215" t="str">
            <v>N/A</v>
          </cell>
          <cell r="AG215" t="str">
            <v>(const)</v>
          </cell>
          <cell r="AH215" t="str">
            <v>N/A</v>
          </cell>
          <cell r="AI215"/>
          <cell r="AJ215" t="str">
            <v>N/A</v>
          </cell>
          <cell r="AK215">
            <v>1</v>
          </cell>
          <cell r="AL215" t="str">
            <v>N/A</v>
          </cell>
          <cell r="AM215" t="str">
            <v>N/A</v>
          </cell>
          <cell r="AN215" t="str">
            <v>N/A</v>
          </cell>
          <cell r="AO215" t="str">
            <v>WB</v>
          </cell>
        </row>
        <row r="216">
          <cell r="A216">
            <v>479</v>
          </cell>
          <cell r="B216" t="str">
            <v>GROVE ST</v>
          </cell>
          <cell r="C216" t="str">
            <v>0.1 Mi N OF LAKEVIEW AV</v>
          </cell>
          <cell r="D216" t="str">
            <v>C-1</v>
          </cell>
          <cell r="E216">
            <v>14</v>
          </cell>
          <cell r="F216">
            <v>19</v>
          </cell>
          <cell r="G216">
            <v>26</v>
          </cell>
          <cell r="H216" t="str">
            <v>*****</v>
          </cell>
          <cell r="I216" t="str">
            <v>*****</v>
          </cell>
          <cell r="J216" t="str">
            <v>*****</v>
          </cell>
          <cell r="K216" t="str">
            <v>*****</v>
          </cell>
          <cell r="L216" t="str">
            <v>*****</v>
          </cell>
          <cell r="M216" t="str">
            <v>*****</v>
          </cell>
          <cell r="N216" t="str">
            <v>*****</v>
          </cell>
          <cell r="O216">
            <v>1360</v>
          </cell>
          <cell r="P216">
            <v>1379</v>
          </cell>
          <cell r="Q216">
            <v>1144</v>
          </cell>
          <cell r="R216">
            <v>1186</v>
          </cell>
          <cell r="S216">
            <v>1182</v>
          </cell>
          <cell r="T216">
            <v>1247.8079999999998</v>
          </cell>
          <cell r="U216">
            <v>1168.6559999999999</v>
          </cell>
          <cell r="V216">
            <v>1269.6768</v>
          </cell>
          <cell r="W216">
            <v>1600.4735999999998</v>
          </cell>
          <cell r="X216">
            <v>1216.8864000000001</v>
          </cell>
          <cell r="Y216">
            <v>1523.2394999999997</v>
          </cell>
          <cell r="Z216">
            <v>1181.2415999999998</v>
          </cell>
          <cell r="AA216">
            <v>1474.5215999999998</v>
          </cell>
          <cell r="AB216">
            <v>6182.64</v>
          </cell>
          <cell r="AC216">
            <v>1475</v>
          </cell>
          <cell r="AD216">
            <v>1475</v>
          </cell>
          <cell r="AE216">
            <v>1475</v>
          </cell>
          <cell r="AF216">
            <v>1475</v>
          </cell>
          <cell r="AG216">
            <v>1475</v>
          </cell>
          <cell r="AH216">
            <v>-0.24920112673636885</v>
          </cell>
          <cell r="AI216"/>
          <cell r="AJ216" t="str">
            <v>N/A</v>
          </cell>
          <cell r="AK216">
            <v>0.59375</v>
          </cell>
          <cell r="AL216" t="str">
            <v>N/A</v>
          </cell>
          <cell r="AM216" t="str">
            <v>N/A</v>
          </cell>
          <cell r="AN216" t="str">
            <v>N/A</v>
          </cell>
          <cell r="AO216" t="str">
            <v>NB</v>
          </cell>
        </row>
        <row r="217">
          <cell r="A217">
            <v>480</v>
          </cell>
          <cell r="B217" t="str">
            <v>C.R. 468</v>
          </cell>
          <cell r="C217" t="str">
            <v>0.08 Mi S OF MYRTLE LAKE/URICK ST</v>
          </cell>
          <cell r="D217" t="str">
            <v>C-1</v>
          </cell>
          <cell r="E217">
            <v>9</v>
          </cell>
          <cell r="F217">
            <v>19</v>
          </cell>
          <cell r="G217">
            <v>24</v>
          </cell>
          <cell r="H217">
            <v>5138</v>
          </cell>
          <cell r="I217">
            <v>5460</v>
          </cell>
          <cell r="J217">
            <v>5533</v>
          </cell>
          <cell r="K217">
            <v>5715</v>
          </cell>
          <cell r="L217">
            <v>5161</v>
          </cell>
          <cell r="M217">
            <v>5167</v>
          </cell>
          <cell r="N217">
            <v>5447</v>
          </cell>
          <cell r="O217">
            <v>5407</v>
          </cell>
          <cell r="P217">
            <v>5531</v>
          </cell>
          <cell r="Q217">
            <v>4960</v>
          </cell>
          <cell r="R217">
            <v>5629</v>
          </cell>
          <cell r="S217">
            <v>5351</v>
          </cell>
          <cell r="T217">
            <v>6259.3343999999997</v>
          </cell>
          <cell r="U217">
            <v>5991.5807999999997</v>
          </cell>
          <cell r="V217">
            <v>5780.7744000000002</v>
          </cell>
          <cell r="W217">
            <v>6036.9408000000003</v>
          </cell>
          <cell r="X217">
            <v>5484.0576000000001</v>
          </cell>
          <cell r="Y217">
            <v>6150.3819999999996</v>
          </cell>
          <cell r="Z217">
            <v>6279.9551999999994</v>
          </cell>
          <cell r="AA217">
            <v>6169.2479999999996</v>
          </cell>
          <cell r="AB217">
            <v>6182.64</v>
          </cell>
          <cell r="AC217">
            <v>6623.4284999999991</v>
          </cell>
          <cell r="AD217">
            <v>7039.5325000000003</v>
          </cell>
          <cell r="AE217">
            <v>7528</v>
          </cell>
          <cell r="AF217">
            <v>6959.3087999999989</v>
          </cell>
          <cell r="AG217">
            <v>7187.0400000000009</v>
          </cell>
          <cell r="AH217">
            <v>3.0564600486758797E-2</v>
          </cell>
          <cell r="AI217"/>
          <cell r="AJ217">
            <v>627.98399999999992</v>
          </cell>
          <cell r="AK217">
            <v>0.6875</v>
          </cell>
          <cell r="AL217">
            <v>627.98399999999992</v>
          </cell>
          <cell r="AM217">
            <v>294.33600000000001</v>
          </cell>
          <cell r="AN217">
            <v>333.64800000000002</v>
          </cell>
          <cell r="AO217" t="str">
            <v>NB</v>
          </cell>
        </row>
        <row r="218">
          <cell r="A218">
            <v>481</v>
          </cell>
          <cell r="B218" t="str">
            <v>WASHINGTON AV</v>
          </cell>
          <cell r="C218" t="str">
            <v>0.1 Mi E OF HASELTON ST</v>
          </cell>
          <cell r="D218" t="str">
            <v>C-1</v>
          </cell>
          <cell r="E218">
            <v>12</v>
          </cell>
          <cell r="F218">
            <v>19</v>
          </cell>
          <cell r="G218">
            <v>26</v>
          </cell>
          <cell r="H218" t="str">
            <v>*****</v>
          </cell>
          <cell r="I218" t="str">
            <v>*****</v>
          </cell>
          <cell r="J218" t="str">
            <v>*****</v>
          </cell>
          <cell r="K218" t="str">
            <v>*****</v>
          </cell>
          <cell r="L218" t="str">
            <v>*****</v>
          </cell>
          <cell r="M218" t="str">
            <v>*****</v>
          </cell>
          <cell r="N218" t="str">
            <v>*****</v>
          </cell>
          <cell r="O218">
            <v>2553</v>
          </cell>
          <cell r="P218">
            <v>2527</v>
          </cell>
          <cell r="Q218">
            <v>2496</v>
          </cell>
          <cell r="R218">
            <v>2500</v>
          </cell>
          <cell r="S218">
            <v>2429</v>
          </cell>
          <cell r="T218">
            <v>2597.1167999999998</v>
          </cell>
          <cell r="U218">
            <v>2420.1887999999999</v>
          </cell>
          <cell r="V218">
            <v>2256.9023999999999</v>
          </cell>
          <cell r="W218">
            <v>2556.576</v>
          </cell>
          <cell r="X218">
            <v>2358.4319999999998</v>
          </cell>
          <cell r="Y218">
            <v>2488.8479999999995</v>
          </cell>
          <cell r="Z218">
            <v>2188.3199999999997</v>
          </cell>
          <cell r="AA218">
            <v>1980.0998</v>
          </cell>
          <cell r="AB218">
            <v>6182.64</v>
          </cell>
          <cell r="AC218">
            <v>1980</v>
          </cell>
          <cell r="AD218">
            <v>1980</v>
          </cell>
          <cell r="AE218">
            <v>1980</v>
          </cell>
          <cell r="AF218">
            <v>1980</v>
          </cell>
          <cell r="AG218">
            <v>1980</v>
          </cell>
          <cell r="AH218">
            <v>-0.20366052187848904</v>
          </cell>
          <cell r="AI218"/>
          <cell r="AJ218" t="str">
            <v>N/A</v>
          </cell>
          <cell r="AK218">
            <v>0.58333333333333404</v>
          </cell>
          <cell r="AL218" t="str">
            <v>N/A</v>
          </cell>
          <cell r="AM218" t="str">
            <v>N/A</v>
          </cell>
          <cell r="AN218" t="str">
            <v>N/A</v>
          </cell>
          <cell r="AO218" t="str">
            <v>EB</v>
          </cell>
        </row>
        <row r="219">
          <cell r="A219">
            <v>482</v>
          </cell>
          <cell r="B219" t="str">
            <v>C.R. 25A</v>
          </cell>
          <cell r="C219" t="str">
            <v>0.103 Mi N OF C.R. 25A/URICK ST</v>
          </cell>
          <cell r="D219" t="str">
            <v>C-1</v>
          </cell>
          <cell r="E219">
            <v>9</v>
          </cell>
          <cell r="F219">
            <v>19</v>
          </cell>
          <cell r="G219">
            <v>24</v>
          </cell>
          <cell r="H219" t="str">
            <v>*****</v>
          </cell>
          <cell r="I219" t="str">
            <v>*****</v>
          </cell>
          <cell r="J219" t="str">
            <v>*****</v>
          </cell>
          <cell r="K219" t="str">
            <v>*****</v>
          </cell>
          <cell r="L219">
            <v>4684</v>
          </cell>
          <cell r="M219">
            <v>5354</v>
          </cell>
          <cell r="N219">
            <v>5667</v>
          </cell>
          <cell r="O219">
            <v>6285</v>
          </cell>
          <cell r="P219">
            <v>4874</v>
          </cell>
          <cell r="Q219">
            <v>4400</v>
          </cell>
          <cell r="R219">
            <v>4320</v>
          </cell>
          <cell r="S219">
            <v>4560</v>
          </cell>
          <cell r="T219">
            <v>5849.7983999999988</v>
          </cell>
          <cell r="U219">
            <v>5726.4192000000003</v>
          </cell>
          <cell r="V219">
            <v>5736.5567999999994</v>
          </cell>
          <cell r="W219">
            <v>9241.6895999999997</v>
          </cell>
          <cell r="X219">
            <v>5214.5088000000005</v>
          </cell>
          <cell r="Y219">
            <v>5548.6521999999995</v>
          </cell>
          <cell r="Z219">
            <v>5124.5567999999994</v>
          </cell>
          <cell r="AA219">
            <v>4780.0512000000008</v>
          </cell>
          <cell r="AB219">
            <v>6182.64</v>
          </cell>
          <cell r="AC219">
            <v>4602.7214999999997</v>
          </cell>
          <cell r="AD219">
            <v>4608.5766999999996</v>
          </cell>
          <cell r="AE219">
            <v>4846</v>
          </cell>
          <cell r="AF219">
            <v>4316.1791999999996</v>
          </cell>
          <cell r="AG219">
            <v>4403.9520000000002</v>
          </cell>
          <cell r="AH219">
            <v>-6.5598077107280606E-2</v>
          </cell>
          <cell r="AI219"/>
          <cell r="AJ219">
            <v>428.40000000000003</v>
          </cell>
          <cell r="AK219">
            <v>0.69791666666666696</v>
          </cell>
          <cell r="AL219">
            <v>428.4</v>
          </cell>
          <cell r="AM219">
            <v>191.52</v>
          </cell>
          <cell r="AN219">
            <v>236.88</v>
          </cell>
          <cell r="AO219" t="str">
            <v>NB</v>
          </cell>
        </row>
        <row r="220">
          <cell r="A220">
            <v>483</v>
          </cell>
          <cell r="B220" t="str">
            <v>C.R. 44</v>
          </cell>
          <cell r="C220" t="str">
            <v>0.10 Mi S OF TREASURE ISLAND RD</v>
          </cell>
          <cell r="D220" t="str">
            <v>C-1</v>
          </cell>
          <cell r="E220">
            <v>9</v>
          </cell>
          <cell r="F220">
            <v>19</v>
          </cell>
          <cell r="G220">
            <v>25</v>
          </cell>
          <cell r="H220">
            <v>7365</v>
          </cell>
          <cell r="I220">
            <v>8583</v>
          </cell>
          <cell r="J220">
            <v>9954</v>
          </cell>
          <cell r="K220">
            <v>10020</v>
          </cell>
          <cell r="L220">
            <v>11243</v>
          </cell>
          <cell r="M220">
            <v>11260</v>
          </cell>
          <cell r="N220">
            <v>9782</v>
          </cell>
          <cell r="O220">
            <v>9956</v>
          </cell>
          <cell r="P220">
            <v>9360</v>
          </cell>
          <cell r="Q220">
            <v>7960</v>
          </cell>
          <cell r="R220">
            <v>8467</v>
          </cell>
          <cell r="S220">
            <v>8532</v>
          </cell>
          <cell r="T220">
            <v>9298.7135999999991</v>
          </cell>
          <cell r="U220">
            <v>8429.76</v>
          </cell>
          <cell r="V220">
            <v>8082.2016000000003</v>
          </cell>
          <cell r="W220">
            <v>9213.1775999999991</v>
          </cell>
          <cell r="X220">
            <v>9633.119999999999</v>
          </cell>
          <cell r="Y220">
            <v>10184.418</v>
          </cell>
          <cell r="Z220">
            <v>10811.808000000001</v>
          </cell>
          <cell r="AA220">
            <v>10699.003000000001</v>
          </cell>
          <cell r="AB220">
            <v>6182.64</v>
          </cell>
          <cell r="AC220">
            <v>11650.249</v>
          </cell>
          <cell r="AD220">
            <v>9764.4274000000005</v>
          </cell>
          <cell r="AE220">
            <v>11071</v>
          </cell>
          <cell r="AF220">
            <v>10945.3248</v>
          </cell>
          <cell r="AG220">
            <v>11274.480000000001</v>
          </cell>
          <cell r="AH220">
            <v>0.12767645355236645</v>
          </cell>
          <cell r="AI220"/>
          <cell r="AJ220">
            <v>983.80799999999999</v>
          </cell>
          <cell r="AK220">
            <v>0.69791666666666696</v>
          </cell>
          <cell r="AL220">
            <v>983.80799999999988</v>
          </cell>
          <cell r="AM220">
            <v>662.25600000000009</v>
          </cell>
          <cell r="AN220">
            <v>321.55200000000002</v>
          </cell>
          <cell r="AO220" t="str">
            <v>NB</v>
          </cell>
        </row>
        <row r="221">
          <cell r="A221">
            <v>484</v>
          </cell>
          <cell r="B221" t="str">
            <v>LAKESHORE DR (EUSTIS)</v>
          </cell>
          <cell r="C221" t="str">
            <v>0.09 Mi E OF KING ST</v>
          </cell>
          <cell r="D221" t="str">
            <v>C-1</v>
          </cell>
          <cell r="E221">
            <v>11</v>
          </cell>
          <cell r="F221">
            <v>19</v>
          </cell>
          <cell r="G221">
            <v>26</v>
          </cell>
          <cell r="H221">
            <v>4803</v>
          </cell>
          <cell r="I221">
            <v>4492</v>
          </cell>
          <cell r="J221">
            <v>4720</v>
          </cell>
          <cell r="K221">
            <v>3587</v>
          </cell>
          <cell r="L221">
            <v>4847</v>
          </cell>
          <cell r="M221">
            <v>5096</v>
          </cell>
          <cell r="N221">
            <v>5270</v>
          </cell>
          <cell r="O221">
            <v>5750</v>
          </cell>
          <cell r="P221">
            <v>5408</v>
          </cell>
          <cell r="Q221">
            <v>4895</v>
          </cell>
          <cell r="R221">
            <v>5429</v>
          </cell>
          <cell r="S221">
            <v>5214</v>
          </cell>
          <cell r="T221">
            <v>5037.4655999999995</v>
          </cell>
          <cell r="U221">
            <v>5042.8224</v>
          </cell>
          <cell r="V221">
            <v>5170.7519999999995</v>
          </cell>
          <cell r="W221">
            <v>3440.4479999999999</v>
          </cell>
          <cell r="X221">
            <v>5272.8768000000009</v>
          </cell>
          <cell r="Y221">
            <v>6949.9529999999995</v>
          </cell>
          <cell r="Z221">
            <v>6077.5679999999993</v>
          </cell>
          <cell r="AA221">
            <v>5873.7574000000004</v>
          </cell>
          <cell r="AB221">
            <v>6182.64</v>
          </cell>
          <cell r="AC221">
            <v>6188.7749999999996</v>
          </cell>
          <cell r="AD221">
            <v>6448.1234999999997</v>
          </cell>
          <cell r="AE221">
            <v>6963</v>
          </cell>
          <cell r="AF221">
            <v>6193.152</v>
          </cell>
          <cell r="AG221">
            <v>5765.5295999999998</v>
          </cell>
          <cell r="AH221">
            <v>-1.3872547046787309E-2</v>
          </cell>
          <cell r="AI221"/>
          <cell r="AJ221">
            <v>509.64479999999998</v>
          </cell>
          <cell r="AK221">
            <v>0.29166666666666702</v>
          </cell>
          <cell r="AL221">
            <v>462.64319999999992</v>
          </cell>
          <cell r="AM221">
            <v>259.89119999999997</v>
          </cell>
          <cell r="AN221">
            <v>202.75199999999998</v>
          </cell>
          <cell r="AO221" t="str">
            <v>EB</v>
          </cell>
        </row>
        <row r="222">
          <cell r="A222">
            <v>485</v>
          </cell>
          <cell r="B222" t="str">
            <v>HASELTON ST</v>
          </cell>
          <cell r="C222" t="str">
            <v>0.17 Mi S OF E ORANGE AV</v>
          </cell>
          <cell r="D222" t="str">
            <v>C-1</v>
          </cell>
          <cell r="E222">
            <v>12</v>
          </cell>
          <cell r="F222">
            <v>19</v>
          </cell>
          <cell r="G222">
            <v>26</v>
          </cell>
          <cell r="H222" t="str">
            <v>*****</v>
          </cell>
          <cell r="I222" t="str">
            <v>*****</v>
          </cell>
          <cell r="J222" t="str">
            <v>*****</v>
          </cell>
          <cell r="K222" t="str">
            <v>*****</v>
          </cell>
          <cell r="L222" t="str">
            <v>*****</v>
          </cell>
          <cell r="M222" t="str">
            <v>*****</v>
          </cell>
          <cell r="N222" t="str">
            <v>*****</v>
          </cell>
          <cell r="O222">
            <v>2126</v>
          </cell>
          <cell r="P222">
            <v>1864</v>
          </cell>
          <cell r="Q222">
            <v>1850</v>
          </cell>
          <cell r="R222">
            <v>1858</v>
          </cell>
          <cell r="S222">
            <v>1778</v>
          </cell>
          <cell r="T222">
            <v>1941.5519999999999</v>
          </cell>
          <cell r="U222">
            <v>1604.2752</v>
          </cell>
          <cell r="V222">
            <v>1687.4880000000001</v>
          </cell>
          <cell r="W222">
            <v>1841.8751999999999</v>
          </cell>
          <cell r="X222">
            <v>2058.7968000000001</v>
          </cell>
          <cell r="Y222">
            <v>1810.32</v>
          </cell>
          <cell r="Z222">
            <v>1831.2192</v>
          </cell>
          <cell r="AA222">
            <v>1646.4392</v>
          </cell>
          <cell r="AB222">
            <v>6182.64</v>
          </cell>
          <cell r="AC222">
            <v>1646</v>
          </cell>
          <cell r="AD222">
            <v>1646</v>
          </cell>
          <cell r="AE222">
            <v>1646</v>
          </cell>
          <cell r="AF222">
            <v>1646</v>
          </cell>
          <cell r="AG222">
            <v>1646</v>
          </cell>
          <cell r="AH222">
            <v>-0.23254808464959587</v>
          </cell>
          <cell r="AI222"/>
          <cell r="AJ222" t="str">
            <v>N/A</v>
          </cell>
          <cell r="AK222">
            <v>0.67708333333333404</v>
          </cell>
          <cell r="AL222" t="str">
            <v>N/A</v>
          </cell>
          <cell r="AM222" t="str">
            <v>N/A</v>
          </cell>
          <cell r="AN222" t="str">
            <v>N/A</v>
          </cell>
          <cell r="AO222" t="str">
            <v>SB</v>
          </cell>
        </row>
        <row r="223">
          <cell r="A223">
            <v>486</v>
          </cell>
          <cell r="B223" t="str">
            <v>ABRAMS RD</v>
          </cell>
          <cell r="C223" t="str">
            <v>0.06 Mi S OF S.R. 44</v>
          </cell>
          <cell r="D223" t="str">
            <v>C-1</v>
          </cell>
          <cell r="E223">
            <v>7</v>
          </cell>
          <cell r="F223">
            <v>19</v>
          </cell>
          <cell r="G223">
            <v>27</v>
          </cell>
          <cell r="H223">
            <v>4388</v>
          </cell>
          <cell r="I223">
            <v>5226</v>
          </cell>
          <cell r="J223">
            <v>4537</v>
          </cell>
          <cell r="K223">
            <v>4424</v>
          </cell>
          <cell r="L223">
            <v>4399</v>
          </cell>
          <cell r="M223">
            <v>4347</v>
          </cell>
          <cell r="N223">
            <v>4259</v>
          </cell>
          <cell r="O223">
            <v>3878</v>
          </cell>
          <cell r="P223">
            <v>4173</v>
          </cell>
          <cell r="Q223">
            <v>3897</v>
          </cell>
          <cell r="R223">
            <v>4269</v>
          </cell>
          <cell r="S223">
            <v>4258</v>
          </cell>
          <cell r="T223">
            <v>3845.8367999999996</v>
          </cell>
          <cell r="U223">
            <v>4148.4959999999992</v>
          </cell>
          <cell r="V223">
            <v>3961.5359999999996</v>
          </cell>
          <cell r="W223">
            <v>6052.1471999999994</v>
          </cell>
          <cell r="X223">
            <v>4564.8863999999994</v>
          </cell>
          <cell r="Y223">
            <v>4807.152</v>
          </cell>
          <cell r="Z223">
            <v>5150.8991999999989</v>
          </cell>
          <cell r="AA223">
            <v>5144.6471999999994</v>
          </cell>
          <cell r="AB223">
            <v>6182.64</v>
          </cell>
          <cell r="AC223">
            <v>5083.4309999999996</v>
          </cell>
          <cell r="AD223">
            <v>4777.1723999999995</v>
          </cell>
          <cell r="AE223">
            <v>5587.9663</v>
          </cell>
          <cell r="AF223">
            <v>5489.971199999999</v>
          </cell>
          <cell r="AG223">
            <v>5778.4319999999998</v>
          </cell>
          <cell r="AH223">
            <v>-1.3431580205681137E-2</v>
          </cell>
          <cell r="AI223"/>
          <cell r="AJ223">
            <v>521.76959999999997</v>
          </cell>
          <cell r="AK223">
            <v>0.67708333333333404</v>
          </cell>
          <cell r="AL223">
            <v>521.76959999999997</v>
          </cell>
          <cell r="AM223">
            <v>246.15359999999998</v>
          </cell>
          <cell r="AN223">
            <v>275.61599999999999</v>
          </cell>
          <cell r="AO223" t="str">
            <v>NB</v>
          </cell>
        </row>
        <row r="224">
          <cell r="A224">
            <v>487</v>
          </cell>
          <cell r="B224" t="str">
            <v>ORANGE AV</v>
          </cell>
          <cell r="C224" t="str">
            <v>0.161 Mi E OF S.R. 19 (EUSTIS)</v>
          </cell>
          <cell r="D224" t="str">
            <v>C</v>
          </cell>
          <cell r="E224">
            <v>11</v>
          </cell>
          <cell r="F224">
            <v>19</v>
          </cell>
          <cell r="G224">
            <v>26</v>
          </cell>
          <cell r="H224" t="str">
            <v>*****</v>
          </cell>
          <cell r="I224" t="str">
            <v>*****</v>
          </cell>
          <cell r="J224" t="str">
            <v>*****</v>
          </cell>
          <cell r="K224" t="str">
            <v>*****</v>
          </cell>
          <cell r="L224" t="str">
            <v>*****</v>
          </cell>
          <cell r="M224">
            <v>12430</v>
          </cell>
          <cell r="N224">
            <v>13432</v>
          </cell>
          <cell r="O224">
            <v>14562</v>
          </cell>
          <cell r="P224">
            <v>11662</v>
          </cell>
          <cell r="Q224">
            <v>11930</v>
          </cell>
          <cell r="R224">
            <v>12176</v>
          </cell>
          <cell r="S224">
            <v>11913</v>
          </cell>
          <cell r="T224">
            <v>11042.611199999999</v>
          </cell>
          <cell r="U224">
            <v>10248.191999999999</v>
          </cell>
          <cell r="V224">
            <v>10383.916799999999</v>
          </cell>
          <cell r="W224">
            <v>11784.009599999999</v>
          </cell>
          <cell r="X224">
            <v>11192.140799999999</v>
          </cell>
          <cell r="Y224">
            <v>11233.084999999999</v>
          </cell>
          <cell r="Z224">
            <v>7735.3727999999983</v>
          </cell>
          <cell r="AA224">
            <v>12985.776</v>
          </cell>
          <cell r="AB224">
            <v>6182.64</v>
          </cell>
          <cell r="AC224">
            <v>11963.045999999998</v>
          </cell>
          <cell r="AD224">
            <v>11813.1741</v>
          </cell>
          <cell r="AE224">
            <v>11730</v>
          </cell>
          <cell r="AF224">
            <v>10512.691199999999</v>
          </cell>
          <cell r="AG224">
            <v>12165.119999999999</v>
          </cell>
          <cell r="AH224">
            <v>0.14495518347087621</v>
          </cell>
          <cell r="AI224"/>
          <cell r="AJ224">
            <v>1114.8191999999999</v>
          </cell>
          <cell r="AK224">
            <v>0.67708333333333404</v>
          </cell>
          <cell r="AL224">
            <v>1114.8191999999999</v>
          </cell>
          <cell r="AM224">
            <v>551.23199999999997</v>
          </cell>
          <cell r="AN224">
            <v>563.58719999999994</v>
          </cell>
          <cell r="AO224" t="str">
            <v>WB</v>
          </cell>
        </row>
        <row r="225">
          <cell r="A225">
            <v>488</v>
          </cell>
          <cell r="B225" t="str">
            <v>PRESCOTT ST</v>
          </cell>
          <cell r="C225" t="str">
            <v>0.12 Mi N OF E ORANGE AV</v>
          </cell>
          <cell r="D225" t="str">
            <v>C-1</v>
          </cell>
          <cell r="E225">
            <v>11</v>
          </cell>
          <cell r="F225">
            <v>19</v>
          </cell>
          <cell r="G225">
            <v>26</v>
          </cell>
          <cell r="H225" t="str">
            <v>*****</v>
          </cell>
          <cell r="I225" t="str">
            <v>*****</v>
          </cell>
          <cell r="J225" t="str">
            <v>*****</v>
          </cell>
          <cell r="K225" t="str">
            <v>*****</v>
          </cell>
          <cell r="L225" t="str">
            <v>*****</v>
          </cell>
          <cell r="M225" t="str">
            <v>*****</v>
          </cell>
          <cell r="N225" t="str">
            <v>*****</v>
          </cell>
          <cell r="O225">
            <v>685</v>
          </cell>
          <cell r="P225">
            <v>469</v>
          </cell>
          <cell r="Q225">
            <v>456</v>
          </cell>
          <cell r="R225">
            <v>525</v>
          </cell>
          <cell r="S225">
            <v>464</v>
          </cell>
          <cell r="T225">
            <v>445.11359999999996</v>
          </cell>
          <cell r="U225">
            <v>564.30719999999997</v>
          </cell>
          <cell r="V225">
            <v>433.93919999999997</v>
          </cell>
          <cell r="W225">
            <v>520.81919999999991</v>
          </cell>
          <cell r="X225">
            <v>409.79520000000002</v>
          </cell>
          <cell r="Y225">
            <v>515.28</v>
          </cell>
          <cell r="Z225">
            <v>573.23519999999996</v>
          </cell>
          <cell r="AA225">
            <v>561.80459999999994</v>
          </cell>
          <cell r="AB225">
            <v>6182.64</v>
          </cell>
          <cell r="AC225">
            <v>562</v>
          </cell>
          <cell r="AD225">
            <v>562</v>
          </cell>
          <cell r="AE225">
            <v>562</v>
          </cell>
          <cell r="AF225">
            <v>562</v>
          </cell>
          <cell r="AG225">
            <v>562</v>
          </cell>
          <cell r="AH225">
            <v>-0.38096889599365558</v>
          </cell>
          <cell r="AI225"/>
          <cell r="AJ225" t="str">
            <v>N/A</v>
          </cell>
          <cell r="AK225">
            <v>0.60416666666666696</v>
          </cell>
          <cell r="AL225" t="str">
            <v>N/A</v>
          </cell>
          <cell r="AM225" t="str">
            <v>N/A</v>
          </cell>
          <cell r="AN225" t="str">
            <v>N/A</v>
          </cell>
          <cell r="AO225" t="str">
            <v>SB</v>
          </cell>
        </row>
        <row r="226">
          <cell r="A226">
            <v>489</v>
          </cell>
          <cell r="B226" t="str">
            <v>BATES AV</v>
          </cell>
          <cell r="C226" t="str">
            <v>0.1 Mi E OF PRESCOTT ST</v>
          </cell>
          <cell r="D226" t="str">
            <v>C-1</v>
          </cell>
          <cell r="E226">
            <v>1</v>
          </cell>
          <cell r="F226">
            <v>19</v>
          </cell>
          <cell r="G226">
            <v>26</v>
          </cell>
          <cell r="H226" t="str">
            <v>*****</v>
          </cell>
          <cell r="I226" t="str">
            <v>*****</v>
          </cell>
          <cell r="J226" t="str">
            <v>*****</v>
          </cell>
          <cell r="K226" t="str">
            <v>*****</v>
          </cell>
          <cell r="L226" t="str">
            <v>*****</v>
          </cell>
          <cell r="M226" t="str">
            <v>*****</v>
          </cell>
          <cell r="N226" t="str">
            <v>*****</v>
          </cell>
          <cell r="O226">
            <v>1617</v>
          </cell>
          <cell r="P226">
            <v>1385</v>
          </cell>
          <cell r="Q226">
            <v>1283</v>
          </cell>
          <cell r="R226">
            <v>1618</v>
          </cell>
          <cell r="S226">
            <v>1393</v>
          </cell>
          <cell r="T226">
            <v>1313.9232</v>
          </cell>
          <cell r="U226">
            <v>1024.0416</v>
          </cell>
          <cell r="V226">
            <v>2452.3775999999998</v>
          </cell>
          <cell r="W226">
            <v>900.97919999999988</v>
          </cell>
          <cell r="X226">
            <v>933.86879999999996</v>
          </cell>
          <cell r="Y226">
            <v>1026.912</v>
          </cell>
          <cell r="Z226">
            <v>1428.48</v>
          </cell>
          <cell r="AA226">
            <v>1320.3833999999999</v>
          </cell>
          <cell r="AB226">
            <v>6182.64</v>
          </cell>
          <cell r="AC226">
            <v>1320</v>
          </cell>
          <cell r="AD226">
            <v>1320</v>
          </cell>
          <cell r="AE226">
            <v>1320</v>
          </cell>
          <cell r="AF226">
            <v>1320</v>
          </cell>
          <cell r="AG226">
            <v>1320</v>
          </cell>
          <cell r="AH226">
            <v>-0.26568906699892458</v>
          </cell>
          <cell r="AI226"/>
          <cell r="AJ226" t="str">
            <v>N/A</v>
          </cell>
          <cell r="AK226">
            <v>0.65625</v>
          </cell>
          <cell r="AL226" t="str">
            <v>N/A</v>
          </cell>
          <cell r="AM226" t="str">
            <v>N/A</v>
          </cell>
          <cell r="AN226" t="str">
            <v>N/A</v>
          </cell>
          <cell r="AO226" t="str">
            <v>WB</v>
          </cell>
        </row>
        <row r="227">
          <cell r="A227">
            <v>490</v>
          </cell>
          <cell r="B227" t="str">
            <v>C.R. 468</v>
          </cell>
          <cell r="C227" t="str">
            <v>0.04 Mi N OF BERCKMAN ST</v>
          </cell>
          <cell r="D227" t="str">
            <v>C-1</v>
          </cell>
          <cell r="E227">
            <v>4</v>
          </cell>
          <cell r="F227">
            <v>19</v>
          </cell>
          <cell r="G227">
            <v>24</v>
          </cell>
          <cell r="H227">
            <v>2684</v>
          </cell>
          <cell r="I227">
            <v>2781</v>
          </cell>
          <cell r="J227">
            <v>2868</v>
          </cell>
          <cell r="K227">
            <v>2890</v>
          </cell>
          <cell r="L227">
            <v>2722</v>
          </cell>
          <cell r="M227">
            <v>2779</v>
          </cell>
          <cell r="N227">
            <v>3043</v>
          </cell>
          <cell r="O227">
            <v>2907</v>
          </cell>
          <cell r="P227">
            <v>2780</v>
          </cell>
          <cell r="Q227">
            <v>2695</v>
          </cell>
          <cell r="R227">
            <v>2941</v>
          </cell>
          <cell r="S227">
            <v>2860</v>
          </cell>
          <cell r="T227">
            <v>3489.8687999999997</v>
          </cell>
          <cell r="U227">
            <v>3275.6831999999999</v>
          </cell>
          <cell r="V227">
            <v>3216.1535999999996</v>
          </cell>
          <cell r="W227">
            <v>5104.5983999999999</v>
          </cell>
          <cell r="X227">
            <v>3113.3856000000001</v>
          </cell>
          <cell r="Y227">
            <v>4079.9751999999999</v>
          </cell>
          <cell r="Z227">
            <v>3990.8160000000003</v>
          </cell>
          <cell r="AA227">
            <v>3637.2672000000002</v>
          </cell>
          <cell r="AB227">
            <v>6182.64</v>
          </cell>
          <cell r="AC227">
            <v>3715.1839999999997</v>
          </cell>
          <cell r="AD227">
            <v>4294.3355000000001</v>
          </cell>
          <cell r="AE227">
            <v>4558</v>
          </cell>
          <cell r="AF227">
            <v>4049.0687999999991</v>
          </cell>
          <cell r="AG227">
            <v>4574.3040000000001</v>
          </cell>
          <cell r="AH227">
            <v>-5.8478562608156426E-2</v>
          </cell>
          <cell r="AI227"/>
          <cell r="AJ227">
            <v>411.26400000000001</v>
          </cell>
          <cell r="AK227">
            <v>0.3125</v>
          </cell>
          <cell r="AL227">
            <v>390.096</v>
          </cell>
          <cell r="AM227">
            <v>168.33600000000001</v>
          </cell>
          <cell r="AN227">
            <v>221.76</v>
          </cell>
          <cell r="AO227" t="str">
            <v>NB</v>
          </cell>
        </row>
        <row r="228">
          <cell r="A228">
            <v>491</v>
          </cell>
          <cell r="B228" t="str">
            <v>C.R. 466A</v>
          </cell>
          <cell r="C228" t="str">
            <v>0.10 Mi W OF U.S. 27/U.S. 441</v>
          </cell>
          <cell r="D228" t="str">
            <v>C-1</v>
          </cell>
          <cell r="E228">
            <v>4</v>
          </cell>
          <cell r="F228">
            <v>19</v>
          </cell>
          <cell r="G228">
            <v>24</v>
          </cell>
          <cell r="H228" t="str">
            <v>*****</v>
          </cell>
          <cell r="I228" t="str">
            <v>*****</v>
          </cell>
          <cell r="J228">
            <v>3535</v>
          </cell>
          <cell r="K228">
            <v>3811</v>
          </cell>
          <cell r="L228">
            <v>3656</v>
          </cell>
          <cell r="M228">
            <v>3574</v>
          </cell>
          <cell r="N228">
            <v>3824</v>
          </cell>
          <cell r="O228">
            <v>3544</v>
          </cell>
          <cell r="P228">
            <v>4404</v>
          </cell>
          <cell r="Q228">
            <v>4816</v>
          </cell>
          <cell r="R228">
            <v>5614</v>
          </cell>
          <cell r="S228">
            <v>5528</v>
          </cell>
          <cell r="T228">
            <v>4888.8575999999994</v>
          </cell>
          <cell r="U228">
            <v>6722.7840000000006</v>
          </cell>
          <cell r="V228">
            <v>6463.8911999999991</v>
          </cell>
          <cell r="W228">
            <v>6399.9935999999998</v>
          </cell>
          <cell r="X228">
            <v>6399.36</v>
          </cell>
          <cell r="Y228">
            <v>6452.6727999999994</v>
          </cell>
          <cell r="Z228">
            <v>6512.2175999999999</v>
          </cell>
          <cell r="AA228">
            <v>6473.6928000000007</v>
          </cell>
          <cell r="AB228">
            <v>6182.64</v>
          </cell>
          <cell r="AC228">
            <v>7320.9849999999997</v>
          </cell>
          <cell r="AD228">
            <v>6980.3916000000008</v>
          </cell>
          <cell r="AE228">
            <v>13157</v>
          </cell>
          <cell r="AF228">
            <v>6515.6544000000004</v>
          </cell>
          <cell r="AG228">
            <v>6742.5119999999997</v>
          </cell>
          <cell r="AH228">
            <v>1.7488603940512215E-2</v>
          </cell>
          <cell r="AI228"/>
          <cell r="AJ228">
            <v>565.48799999999994</v>
          </cell>
          <cell r="AK228">
            <v>0.52083333333333404</v>
          </cell>
          <cell r="AL228">
            <v>528.19200000000001</v>
          </cell>
          <cell r="AM228">
            <v>235.87199999999999</v>
          </cell>
          <cell r="AN228">
            <v>292.32</v>
          </cell>
          <cell r="AO228" t="str">
            <v>EB</v>
          </cell>
        </row>
        <row r="229">
          <cell r="A229">
            <v>492</v>
          </cell>
          <cell r="B229" t="str">
            <v>C.R. 466A</v>
          </cell>
          <cell r="C229" t="str">
            <v>AT SUMTER CO LINE</v>
          </cell>
          <cell r="D229" t="str">
            <v>C</v>
          </cell>
          <cell r="E229">
            <v>6</v>
          </cell>
          <cell r="F229">
            <v>19</v>
          </cell>
          <cell r="G229">
            <v>24</v>
          </cell>
          <cell r="H229">
            <v>2612</v>
          </cell>
          <cell r="I229">
            <v>3044</v>
          </cell>
          <cell r="J229">
            <v>3051</v>
          </cell>
          <cell r="K229">
            <v>3210</v>
          </cell>
          <cell r="L229">
            <v>4267</v>
          </cell>
          <cell r="M229">
            <v>4177</v>
          </cell>
          <cell r="N229">
            <v>4625</v>
          </cell>
          <cell r="O229">
            <v>4198</v>
          </cell>
          <cell r="P229">
            <v>7248</v>
          </cell>
          <cell r="Q229">
            <v>8163</v>
          </cell>
          <cell r="R229">
            <v>10168</v>
          </cell>
          <cell r="S229">
            <v>10874</v>
          </cell>
          <cell r="T229">
            <v>11669.011199999999</v>
          </cell>
          <cell r="U229">
            <v>13503.6</v>
          </cell>
          <cell r="V229">
            <v>15281.241599999999</v>
          </cell>
          <cell r="W229">
            <v>17819.049600000002</v>
          </cell>
          <cell r="X229">
            <v>17820.153599999998</v>
          </cell>
          <cell r="Y229">
            <v>18230.18</v>
          </cell>
          <cell r="Z229">
            <v>18968.448</v>
          </cell>
          <cell r="AA229">
            <v>13377.045600000001</v>
          </cell>
          <cell r="AB229">
            <v>6182.64</v>
          </cell>
          <cell r="AC229">
            <v>7593.5840000000007</v>
          </cell>
          <cell r="AD229">
            <v>17841.3508</v>
          </cell>
          <cell r="AE229">
            <v>19080</v>
          </cell>
          <cell r="AF229">
            <v>17617.555199999999</v>
          </cell>
          <cell r="AG229">
            <v>18682.272000000001</v>
          </cell>
          <cell r="AH229">
            <v>0.24753042561800487</v>
          </cell>
          <cell r="AI229"/>
          <cell r="AJ229">
            <v>1562.4</v>
          </cell>
          <cell r="AK229">
            <v>0.52083333333333404</v>
          </cell>
          <cell r="AL229">
            <v>1523.088</v>
          </cell>
          <cell r="AM229">
            <v>764.06399999999996</v>
          </cell>
          <cell r="AN229">
            <v>759.024</v>
          </cell>
          <cell r="AO229" t="str">
            <v>EB</v>
          </cell>
        </row>
        <row r="230">
          <cell r="A230">
            <v>493</v>
          </cell>
          <cell r="B230" t="str">
            <v>MICRO RACETRACK RD</v>
          </cell>
          <cell r="C230" t="str">
            <v>0.098 Mi N OF C.R. 466A</v>
          </cell>
          <cell r="D230" t="str">
            <v>C</v>
          </cell>
          <cell r="E230">
            <v>6</v>
          </cell>
          <cell r="F230">
            <v>19</v>
          </cell>
          <cell r="G230">
            <v>24</v>
          </cell>
          <cell r="H230" t="str">
            <v>*****</v>
          </cell>
          <cell r="I230" t="str">
            <v>*****</v>
          </cell>
          <cell r="J230" t="str">
            <v>*****</v>
          </cell>
          <cell r="K230" t="str">
            <v>*****</v>
          </cell>
          <cell r="L230">
            <v>2154</v>
          </cell>
          <cell r="M230">
            <v>1798</v>
          </cell>
          <cell r="N230">
            <v>2021</v>
          </cell>
          <cell r="O230">
            <v>2213</v>
          </cell>
          <cell r="P230">
            <v>2347</v>
          </cell>
          <cell r="Q230">
            <v>2260</v>
          </cell>
          <cell r="R230">
            <v>2989</v>
          </cell>
          <cell r="S230">
            <v>3209</v>
          </cell>
          <cell r="T230">
            <v>3787.3440000000001</v>
          </cell>
          <cell r="U230">
            <v>5308.5888000000004</v>
          </cell>
          <cell r="V230">
            <v>6174.2207999999991</v>
          </cell>
          <cell r="W230">
            <v>6586.2719999999999</v>
          </cell>
          <cell r="X230">
            <v>6942.3648000000003</v>
          </cell>
          <cell r="Y230">
            <v>8714.48</v>
          </cell>
          <cell r="Z230">
            <v>9147.3984</v>
          </cell>
          <cell r="AA230">
            <v>9401.1839999999993</v>
          </cell>
          <cell r="AB230">
            <v>6182.64</v>
          </cell>
          <cell r="AC230">
            <v>9911.6350000000002</v>
          </cell>
          <cell r="AD230">
            <v>9826.2163999999993</v>
          </cell>
          <cell r="AE230">
            <v>10643</v>
          </cell>
          <cell r="AF230">
            <v>10083.072</v>
          </cell>
          <cell r="AG230">
            <v>8688.8447999999989</v>
          </cell>
          <cell r="AH230">
            <v>7.0428382964814906E-2</v>
          </cell>
          <cell r="AI230"/>
          <cell r="AJ230">
            <v>794.41919999999993</v>
          </cell>
          <cell r="AK230">
            <v>0.625</v>
          </cell>
          <cell r="AL230">
            <v>794.41919999999993</v>
          </cell>
          <cell r="AM230">
            <v>366.79679999999996</v>
          </cell>
          <cell r="AN230">
            <v>427.62239999999997</v>
          </cell>
          <cell r="AO230" t="str">
            <v>SB</v>
          </cell>
        </row>
        <row r="231">
          <cell r="A231">
            <v>494</v>
          </cell>
          <cell r="B231" t="str">
            <v>RADIO RD</v>
          </cell>
          <cell r="C231" t="str">
            <v>0.084 Mi S OF C.R. 44</v>
          </cell>
          <cell r="D231" t="str">
            <v>C</v>
          </cell>
          <cell r="E231">
            <v>3</v>
          </cell>
          <cell r="F231">
            <v>19</v>
          </cell>
          <cell r="G231">
            <v>25</v>
          </cell>
          <cell r="H231" t="str">
            <v>*****</v>
          </cell>
          <cell r="I231" t="str">
            <v>*****</v>
          </cell>
          <cell r="J231">
            <v>4064</v>
          </cell>
          <cell r="K231">
            <v>4587</v>
          </cell>
          <cell r="L231">
            <v>4522</v>
          </cell>
          <cell r="M231">
            <v>4461</v>
          </cell>
          <cell r="N231">
            <v>4080</v>
          </cell>
          <cell r="O231">
            <v>3824</v>
          </cell>
          <cell r="P231">
            <v>3490</v>
          </cell>
          <cell r="Q231">
            <v>3217</v>
          </cell>
          <cell r="R231">
            <v>3327</v>
          </cell>
          <cell r="S231">
            <v>3485</v>
          </cell>
          <cell r="T231">
            <v>3297.8879999999999</v>
          </cell>
          <cell r="U231">
            <v>3210.8543999999997</v>
          </cell>
          <cell r="V231">
            <v>3117.6576</v>
          </cell>
          <cell r="W231">
            <v>2220.1343999999999</v>
          </cell>
          <cell r="X231">
            <v>3029.3567999999996</v>
          </cell>
          <cell r="Y231">
            <v>3268.5604999999996</v>
          </cell>
          <cell r="Z231">
            <v>3300.6815999999999</v>
          </cell>
          <cell r="AA231">
            <v>3483.9489999999996</v>
          </cell>
          <cell r="AB231">
            <v>6182.64</v>
          </cell>
          <cell r="AC231">
            <v>3136.6054999999997</v>
          </cell>
          <cell r="AD231">
            <v>2808.7514000000001</v>
          </cell>
          <cell r="AE231">
            <v>3156</v>
          </cell>
          <cell r="AF231">
            <v>3454.1567999999997</v>
          </cell>
          <cell r="AG231">
            <v>3420.4895999999999</v>
          </cell>
          <cell r="AH231">
            <v>-0.1116525439631979</v>
          </cell>
          <cell r="AI231"/>
          <cell r="AJ231">
            <v>323.13599999999997</v>
          </cell>
          <cell r="AK231">
            <v>0.57291666666666696</v>
          </cell>
          <cell r="AL231">
            <v>289.87199999999996</v>
          </cell>
          <cell r="AM231">
            <v>154.9152</v>
          </cell>
          <cell r="AN231">
            <v>134.95679999999999</v>
          </cell>
          <cell r="AO231" t="str">
            <v>NB</v>
          </cell>
        </row>
        <row r="232">
          <cell r="A232">
            <v>495</v>
          </cell>
          <cell r="B232" t="str">
            <v>C.R. 25A (FRUIT PK.)</v>
          </cell>
          <cell r="C232" t="str">
            <v>0.063 Mi S OF U.S. 27/U.S. 441</v>
          </cell>
          <cell r="D232" t="str">
            <v>C</v>
          </cell>
          <cell r="E232">
            <v>4</v>
          </cell>
          <cell r="F232">
            <v>19</v>
          </cell>
          <cell r="G232">
            <v>24</v>
          </cell>
          <cell r="H232">
            <v>5413</v>
          </cell>
          <cell r="I232">
            <v>5402</v>
          </cell>
          <cell r="J232">
            <v>4771</v>
          </cell>
          <cell r="K232">
            <v>5077</v>
          </cell>
          <cell r="L232">
            <v>6253</v>
          </cell>
          <cell r="M232">
            <v>6376</v>
          </cell>
          <cell r="N232">
            <v>6716</v>
          </cell>
          <cell r="O232">
            <v>6345</v>
          </cell>
          <cell r="P232">
            <v>5936</v>
          </cell>
          <cell r="Q232">
            <v>5803</v>
          </cell>
          <cell r="R232">
            <v>6523</v>
          </cell>
          <cell r="S232">
            <v>6615</v>
          </cell>
          <cell r="T232">
            <v>7586.0927999999994</v>
          </cell>
          <cell r="U232">
            <v>8071.8048000000008</v>
          </cell>
          <cell r="V232">
            <v>7358.1696000000002</v>
          </cell>
          <cell r="W232">
            <v>8108.8127999999997</v>
          </cell>
          <cell r="X232">
            <v>8231.9040000000005</v>
          </cell>
          <cell r="Y232">
            <v>8371.1</v>
          </cell>
          <cell r="Z232">
            <v>7858.4256000000005</v>
          </cell>
          <cell r="AA232">
            <v>7541.4816000000001</v>
          </cell>
          <cell r="AB232">
            <v>6182.64</v>
          </cell>
          <cell r="AC232">
            <v>7652.9719999999998</v>
          </cell>
          <cell r="AD232">
            <v>7235.4919</v>
          </cell>
          <cell r="AE232">
            <v>7336</v>
          </cell>
          <cell r="AF232">
            <v>6784.243199999999</v>
          </cell>
          <cell r="AG232">
            <v>7158.8160000000007</v>
          </cell>
          <cell r="AH232">
            <v>2.9753906422008702E-2</v>
          </cell>
          <cell r="AI232"/>
          <cell r="AJ232">
            <v>630</v>
          </cell>
          <cell r="AK232">
            <v>0.6875</v>
          </cell>
          <cell r="AL232">
            <v>630</v>
          </cell>
          <cell r="AM232">
            <v>330.62400000000002</v>
          </cell>
          <cell r="AN232">
            <v>299.37600000000003</v>
          </cell>
          <cell r="AO232" t="str">
            <v>SB</v>
          </cell>
        </row>
        <row r="233">
          <cell r="A233">
            <v>496</v>
          </cell>
          <cell r="B233" t="str">
            <v>C.R. 452 (EUSTIS)</v>
          </cell>
          <cell r="C233" t="str">
            <v>0.15 Mi W OF S.R. 19</v>
          </cell>
          <cell r="D233" t="str">
            <v>C</v>
          </cell>
          <cell r="E233">
            <v>2</v>
          </cell>
          <cell r="F233">
            <v>19</v>
          </cell>
          <cell r="G233">
            <v>26</v>
          </cell>
          <cell r="H233">
            <v>12011</v>
          </cell>
          <cell r="I233">
            <v>11736</v>
          </cell>
          <cell r="J233">
            <v>12514</v>
          </cell>
          <cell r="K233">
            <v>11616</v>
          </cell>
          <cell r="L233">
            <v>14569</v>
          </cell>
          <cell r="M233">
            <v>12765</v>
          </cell>
          <cell r="N233">
            <v>12789</v>
          </cell>
          <cell r="O233">
            <v>11477</v>
          </cell>
          <cell r="P233">
            <v>11627</v>
          </cell>
          <cell r="Q233">
            <v>10701</v>
          </cell>
          <cell r="R233">
            <v>11247</v>
          </cell>
          <cell r="S233">
            <v>12385</v>
          </cell>
          <cell r="T233">
            <v>9974.4768000000004</v>
          </cell>
          <cell r="U233">
            <v>12565.2384</v>
          </cell>
          <cell r="V233">
            <v>11112.076799999999</v>
          </cell>
          <cell r="W233">
            <v>11929.4208</v>
          </cell>
          <cell r="X233">
            <v>11122.502400000001</v>
          </cell>
          <cell r="Y233">
            <v>13139.519999999999</v>
          </cell>
          <cell r="Z233">
            <v>13386.201599999999</v>
          </cell>
          <cell r="AA233">
            <v>13375.892599999999</v>
          </cell>
          <cell r="AB233">
            <v>6182.64</v>
          </cell>
          <cell r="AC233">
            <v>12826.596</v>
          </cell>
          <cell r="AD233">
            <v>13699.504000000001</v>
          </cell>
          <cell r="AE233">
            <v>14121.279399999999</v>
          </cell>
          <cell r="AF233">
            <v>14013.8496</v>
          </cell>
          <cell r="AG233">
            <v>12676.607999999998</v>
          </cell>
          <cell r="AH233">
            <v>0.154425258139683</v>
          </cell>
          <cell r="AI233"/>
          <cell r="AJ233">
            <v>1011.9167999999999</v>
          </cell>
          <cell r="AK233">
            <v>0.69791666666666696</v>
          </cell>
          <cell r="AL233">
            <v>1011.9167999999999</v>
          </cell>
          <cell r="AM233">
            <v>391.68</v>
          </cell>
          <cell r="AN233">
            <v>620.2367999999999</v>
          </cell>
          <cell r="AO233" t="str">
            <v>NB</v>
          </cell>
        </row>
        <row r="234">
          <cell r="A234">
            <v>497</v>
          </cell>
          <cell r="B234" t="str">
            <v>C.R. 466B</v>
          </cell>
          <cell r="C234" t="str">
            <v>0.20 Mi S OF EMMAUS RD</v>
          </cell>
          <cell r="D234" t="str">
            <v>C</v>
          </cell>
          <cell r="E234">
            <v>2</v>
          </cell>
          <cell r="F234">
            <v>19</v>
          </cell>
          <cell r="G234">
            <v>24</v>
          </cell>
          <cell r="H234" t="str">
            <v>*****</v>
          </cell>
          <cell r="I234">
            <v>4757</v>
          </cell>
          <cell r="J234">
            <v>4419</v>
          </cell>
          <cell r="K234">
            <v>4622</v>
          </cell>
          <cell r="L234">
            <v>4497</v>
          </cell>
          <cell r="M234">
            <v>4395</v>
          </cell>
          <cell r="N234">
            <v>4808</v>
          </cell>
          <cell r="O234">
            <v>4205</v>
          </cell>
          <cell r="P234">
            <v>3817</v>
          </cell>
          <cell r="Q234">
            <v>3800</v>
          </cell>
          <cell r="R234">
            <v>3530</v>
          </cell>
          <cell r="S234">
            <v>4074</v>
          </cell>
          <cell r="T234">
            <v>3281.5488</v>
          </cell>
          <cell r="U234">
            <v>4726.4831999999997</v>
          </cell>
          <cell r="V234">
            <v>4374.8351999999995</v>
          </cell>
          <cell r="W234">
            <v>4851.7920000000004</v>
          </cell>
          <cell r="X234">
            <v>4414.5888000000004</v>
          </cell>
          <cell r="Y234">
            <v>4843.21</v>
          </cell>
          <cell r="Z234">
            <v>4614.8832000000002</v>
          </cell>
          <cell r="AA234">
            <v>4584.5279999999993</v>
          </cell>
          <cell r="AB234">
            <v>6182.64</v>
          </cell>
          <cell r="AC234">
            <v>4638.223</v>
          </cell>
          <cell r="AD234">
            <v>4605.0459000000001</v>
          </cell>
          <cell r="AE234">
            <v>4849</v>
          </cell>
          <cell r="AF234">
            <v>4139.3087999999989</v>
          </cell>
          <cell r="AG234">
            <v>4711.3919999999998</v>
          </cell>
          <cell r="AH234">
            <v>-5.2901701975445303E-2</v>
          </cell>
          <cell r="AI234"/>
          <cell r="AJ234">
            <v>456.62400000000002</v>
          </cell>
          <cell r="AK234">
            <v>0.70833333333333404</v>
          </cell>
          <cell r="AL234">
            <v>456.62400000000002</v>
          </cell>
          <cell r="AM234">
            <v>182.44800000000001</v>
          </cell>
          <cell r="AN234">
            <v>274.17600000000004</v>
          </cell>
          <cell r="AO234" t="str">
            <v>NB</v>
          </cell>
        </row>
        <row r="235">
          <cell r="A235">
            <v>498</v>
          </cell>
          <cell r="B235" t="str">
            <v>C.R. 44</v>
          </cell>
          <cell r="C235" t="str">
            <v>0.13 Mi W OF C.R. 44/C.R. 44A</v>
          </cell>
          <cell r="D235" t="str">
            <v>C-1</v>
          </cell>
          <cell r="E235">
            <v>6</v>
          </cell>
          <cell r="F235">
            <v>19</v>
          </cell>
          <cell r="G235">
            <v>27</v>
          </cell>
          <cell r="H235">
            <v>8370</v>
          </cell>
          <cell r="I235">
            <v>9225</v>
          </cell>
          <cell r="J235">
            <v>8738</v>
          </cell>
          <cell r="K235">
            <v>9991</v>
          </cell>
          <cell r="L235">
            <v>10818</v>
          </cell>
          <cell r="M235">
            <v>9826</v>
          </cell>
          <cell r="N235">
            <v>9910</v>
          </cell>
          <cell r="O235">
            <v>11036</v>
          </cell>
          <cell r="P235">
            <v>9045</v>
          </cell>
          <cell r="Q235">
            <v>8328</v>
          </cell>
          <cell r="R235">
            <v>8959</v>
          </cell>
          <cell r="S235">
            <v>9251</v>
          </cell>
          <cell r="T235">
            <v>9515.0015999999978</v>
          </cell>
          <cell r="U235">
            <v>9311.5775999999987</v>
          </cell>
          <cell r="V235">
            <v>9004.7039999999979</v>
          </cell>
          <cell r="W235">
            <v>9326.2752</v>
          </cell>
          <cell r="X235">
            <v>11150.054399999999</v>
          </cell>
          <cell r="Y235">
            <v>10518.096</v>
          </cell>
          <cell r="Z235">
            <v>12008.7552</v>
          </cell>
          <cell r="AA235">
            <v>10973.7264</v>
          </cell>
          <cell r="AB235">
            <v>6182.64</v>
          </cell>
          <cell r="AC235">
            <v>12318</v>
          </cell>
          <cell r="AD235">
            <v>9733.5329000000002</v>
          </cell>
          <cell r="AE235">
            <v>11278</v>
          </cell>
          <cell r="AF235">
            <v>10657.382399999999</v>
          </cell>
          <cell r="AG235">
            <v>10903.939200000001</v>
          </cell>
          <cell r="AH235">
            <v>0.12016472540295231</v>
          </cell>
          <cell r="AI235"/>
          <cell r="AJ235">
            <v>925.68959999999993</v>
          </cell>
          <cell r="AK235">
            <v>0.6875</v>
          </cell>
          <cell r="AL235">
            <v>925.68959999999993</v>
          </cell>
          <cell r="AM235">
            <v>423.87839999999994</v>
          </cell>
          <cell r="AN235">
            <v>501.81119999999999</v>
          </cell>
          <cell r="AO235" t="str">
            <v>WB</v>
          </cell>
        </row>
        <row r="236">
          <cell r="A236">
            <v>499</v>
          </cell>
          <cell r="B236" t="str">
            <v>C.R. 473</v>
          </cell>
          <cell r="C236" t="str">
            <v>0.083 Mi S OF C.R. 44</v>
          </cell>
          <cell r="D236" t="str">
            <v>C</v>
          </cell>
          <cell r="E236">
            <v>2</v>
          </cell>
          <cell r="F236">
            <v>19</v>
          </cell>
          <cell r="G236">
            <v>25</v>
          </cell>
          <cell r="H236" t="str">
            <v>*****</v>
          </cell>
          <cell r="I236" t="str">
            <v>*****</v>
          </cell>
          <cell r="J236">
            <v>5742</v>
          </cell>
          <cell r="K236">
            <v>6444</v>
          </cell>
          <cell r="L236">
            <v>6151</v>
          </cell>
          <cell r="M236">
            <v>6129</v>
          </cell>
          <cell r="N236">
            <v>6061</v>
          </cell>
          <cell r="O236">
            <v>6480</v>
          </cell>
          <cell r="P236">
            <v>5274</v>
          </cell>
          <cell r="Q236">
            <v>5615</v>
          </cell>
          <cell r="R236">
            <v>6161</v>
          </cell>
          <cell r="S236">
            <v>5913</v>
          </cell>
          <cell r="T236">
            <v>6380.0351999999993</v>
          </cell>
          <cell r="U236">
            <v>6137.3568000000005</v>
          </cell>
          <cell r="V236">
            <v>5745.5039999999999</v>
          </cell>
          <cell r="W236">
            <v>5654.88</v>
          </cell>
          <cell r="X236">
            <v>6065.9327999999996</v>
          </cell>
          <cell r="Y236">
            <v>6892.8199999999988</v>
          </cell>
          <cell r="Z236">
            <v>7354.8864000000003</v>
          </cell>
          <cell r="AA236">
            <v>7042.0447999999997</v>
          </cell>
          <cell r="AB236">
            <v>6182.64</v>
          </cell>
          <cell r="AC236">
            <v>7408.2995000000001</v>
          </cell>
          <cell r="AD236">
            <v>6664.3850000000002</v>
          </cell>
          <cell r="AE236">
            <v>6230</v>
          </cell>
          <cell r="AF236">
            <v>6517.8567999999996</v>
          </cell>
          <cell r="AG236">
            <v>6917.0111999999999</v>
          </cell>
          <cell r="AH236">
            <v>2.2701525859055494E-2</v>
          </cell>
          <cell r="AI236"/>
          <cell r="AJ236">
            <v>581.64480000000003</v>
          </cell>
          <cell r="AK236">
            <v>0.66666666666666696</v>
          </cell>
          <cell r="AL236">
            <v>581.64479999999992</v>
          </cell>
          <cell r="AM236">
            <v>255.6576</v>
          </cell>
          <cell r="AN236">
            <v>325.98719999999997</v>
          </cell>
          <cell r="AO236" t="str">
            <v>SB</v>
          </cell>
        </row>
        <row r="237">
          <cell r="A237">
            <v>500</v>
          </cell>
          <cell r="B237" t="str">
            <v>C.R. 44</v>
          </cell>
          <cell r="C237" t="str">
            <v>0.07 Mi E OF C.R. 473</v>
          </cell>
          <cell r="D237" t="str">
            <v>C</v>
          </cell>
          <cell r="E237">
            <v>2</v>
          </cell>
          <cell r="F237">
            <v>19</v>
          </cell>
          <cell r="G237">
            <v>25</v>
          </cell>
          <cell r="H237">
            <v>15563</v>
          </cell>
          <cell r="I237">
            <v>15785</v>
          </cell>
          <cell r="J237">
            <v>16123</v>
          </cell>
          <cell r="K237">
            <v>17894</v>
          </cell>
          <cell r="L237">
            <v>17852</v>
          </cell>
          <cell r="M237">
            <v>17635</v>
          </cell>
          <cell r="N237">
            <v>16777</v>
          </cell>
          <cell r="O237">
            <v>16034</v>
          </cell>
          <cell r="P237">
            <v>15482</v>
          </cell>
          <cell r="Q237">
            <v>14176</v>
          </cell>
          <cell r="R237">
            <v>14167</v>
          </cell>
          <cell r="S237">
            <v>14937</v>
          </cell>
          <cell r="T237">
            <v>14635.209599999998</v>
          </cell>
          <cell r="U237">
            <v>16027.545599999999</v>
          </cell>
          <cell r="V237">
            <v>14771.3856</v>
          </cell>
          <cell r="W237">
            <v>13062.2976</v>
          </cell>
          <cell r="X237">
            <v>12491.663999999999</v>
          </cell>
          <cell r="Y237">
            <v>14286.935999999998</v>
          </cell>
          <cell r="Z237">
            <v>18397.036799999998</v>
          </cell>
          <cell r="AA237">
            <v>17453.016</v>
          </cell>
          <cell r="AB237">
            <v>6182.64</v>
          </cell>
          <cell r="AC237">
            <v>16961.081499999997</v>
          </cell>
          <cell r="AD237">
            <v>16127.8117</v>
          </cell>
          <cell r="AE237">
            <v>14930</v>
          </cell>
          <cell r="AF237">
            <v>14342.860799999999</v>
          </cell>
          <cell r="AG237">
            <v>16730.8416</v>
          </cell>
          <cell r="AH237">
            <v>0.22030605345435128</v>
          </cell>
          <cell r="AI237"/>
          <cell r="AJ237">
            <v>1417.0463999999999</v>
          </cell>
          <cell r="AK237">
            <v>0.69791666666666696</v>
          </cell>
          <cell r="AL237">
            <v>1417.0463999999999</v>
          </cell>
          <cell r="AM237">
            <v>929.49119999999994</v>
          </cell>
          <cell r="AN237">
            <v>487.55519999999996</v>
          </cell>
          <cell r="AO237" t="str">
            <v>EB</v>
          </cell>
        </row>
        <row r="238">
          <cell r="A238">
            <v>501</v>
          </cell>
          <cell r="B238" t="str">
            <v>EMERALDA AV</v>
          </cell>
          <cell r="C238" t="str">
            <v>0.05 Mi N OF C.R. 44</v>
          </cell>
          <cell r="D238" t="str">
            <v>C</v>
          </cell>
          <cell r="E238">
            <v>35</v>
          </cell>
          <cell r="F238">
            <v>18</v>
          </cell>
          <cell r="G238">
            <v>25</v>
          </cell>
          <cell r="H238">
            <v>3303</v>
          </cell>
          <cell r="I238">
            <v>3787</v>
          </cell>
          <cell r="J238">
            <v>3484</v>
          </cell>
          <cell r="K238">
            <v>3844</v>
          </cell>
          <cell r="L238">
            <v>3847</v>
          </cell>
          <cell r="M238">
            <v>3811</v>
          </cell>
          <cell r="N238">
            <v>3594</v>
          </cell>
          <cell r="O238">
            <v>3666</v>
          </cell>
          <cell r="P238">
            <v>3464</v>
          </cell>
          <cell r="Q238">
            <v>3099</v>
          </cell>
          <cell r="R238">
            <v>3050</v>
          </cell>
          <cell r="S238">
            <v>3227</v>
          </cell>
          <cell r="T238">
            <v>3191.4431999999997</v>
          </cell>
          <cell r="U238">
            <v>3377.7215999999999</v>
          </cell>
          <cell r="V238">
            <v>3191.2224000000001</v>
          </cell>
          <cell r="W238">
            <v>3456.6048000000001</v>
          </cell>
          <cell r="X238">
            <v>3283.8335999999999</v>
          </cell>
          <cell r="Y238">
            <v>3626.1024999999995</v>
          </cell>
          <cell r="Z238">
            <v>3704.2272000000003</v>
          </cell>
          <cell r="AA238">
            <v>3673.1183999999998</v>
          </cell>
          <cell r="AB238">
            <v>6182.64</v>
          </cell>
          <cell r="AC238">
            <v>3809.2150000000001</v>
          </cell>
          <cell r="AD238">
            <v>3768.2463000000002</v>
          </cell>
          <cell r="AE238">
            <v>3211</v>
          </cell>
          <cell r="AF238">
            <v>4071.6287999999995</v>
          </cell>
          <cell r="AG238">
            <v>4284.4032000000007</v>
          </cell>
          <cell r="AH238">
            <v>-7.0727093684859854E-2</v>
          </cell>
          <cell r="AI238"/>
          <cell r="AJ238">
            <v>416.27519999999998</v>
          </cell>
          <cell r="AK238">
            <v>0.69791666666666696</v>
          </cell>
          <cell r="AL238">
            <v>416.27519999999998</v>
          </cell>
          <cell r="AM238">
            <v>268.01279999999997</v>
          </cell>
          <cell r="AN238">
            <v>148.26239999999999</v>
          </cell>
          <cell r="AO238" t="str">
            <v>NB</v>
          </cell>
        </row>
        <row r="239">
          <cell r="A239">
            <v>502</v>
          </cell>
          <cell r="B239" t="str">
            <v>C.R. 44</v>
          </cell>
          <cell r="C239" t="str">
            <v>0.15 Mi W OF SR 19</v>
          </cell>
          <cell r="D239" t="str">
            <v>C-1</v>
          </cell>
          <cell r="E239">
            <v>35</v>
          </cell>
          <cell r="F239">
            <v>18</v>
          </cell>
          <cell r="G239">
            <v>26</v>
          </cell>
          <cell r="H239">
            <v>10125</v>
          </cell>
          <cell r="I239">
            <v>12680</v>
          </cell>
          <cell r="J239">
            <v>13244</v>
          </cell>
          <cell r="K239">
            <v>12553</v>
          </cell>
          <cell r="L239">
            <v>14415</v>
          </cell>
          <cell r="M239">
            <v>12334</v>
          </cell>
          <cell r="N239">
            <v>12493</v>
          </cell>
          <cell r="O239">
            <v>12286</v>
          </cell>
          <cell r="P239">
            <v>12322</v>
          </cell>
          <cell r="Q239">
            <v>11851</v>
          </cell>
          <cell r="R239">
            <v>12944</v>
          </cell>
          <cell r="S239">
            <v>13245</v>
          </cell>
          <cell r="T239">
            <v>10724.6592</v>
          </cell>
          <cell r="U239">
            <v>12544.972800000001</v>
          </cell>
          <cell r="V239">
            <v>12169.852799999999</v>
          </cell>
          <cell r="W239">
            <v>12274.415999999999</v>
          </cell>
          <cell r="X239">
            <v>12901.478399999998</v>
          </cell>
          <cell r="Y239">
            <v>13465.879499999999</v>
          </cell>
          <cell r="Z239">
            <v>14432.083199999997</v>
          </cell>
          <cell r="AA239">
            <v>14396.889599999999</v>
          </cell>
          <cell r="AB239">
            <v>6182.64</v>
          </cell>
          <cell r="AC239">
            <v>15371.19</v>
          </cell>
          <cell r="AD239">
            <v>15806.508900000001</v>
          </cell>
          <cell r="AE239">
            <v>15526</v>
          </cell>
          <cell r="AF239">
            <v>14672.121599999999</v>
          </cell>
          <cell r="AG239">
            <v>13884.825599999998</v>
          </cell>
          <cell r="AH239">
            <v>0.17563713022690464</v>
          </cell>
          <cell r="AI239"/>
          <cell r="AJ239">
            <v>1160.2943999999998</v>
          </cell>
          <cell r="AK239">
            <v>0.69791666666666696</v>
          </cell>
          <cell r="AL239">
            <v>1160.2943999999998</v>
          </cell>
          <cell r="AM239">
            <v>557.56799999999998</v>
          </cell>
          <cell r="AN239">
            <v>602.72640000000001</v>
          </cell>
          <cell r="AO239" t="str">
            <v>WB</v>
          </cell>
        </row>
        <row r="240">
          <cell r="A240">
            <v>503</v>
          </cell>
          <cell r="B240" t="str">
            <v>C.R. 44</v>
          </cell>
          <cell r="C240" t="str">
            <v>0.14 Mi E OF SR 19</v>
          </cell>
          <cell r="D240" t="str">
            <v>C-1</v>
          </cell>
          <cell r="E240">
            <v>35</v>
          </cell>
          <cell r="F240">
            <v>18</v>
          </cell>
          <cell r="G240">
            <v>26</v>
          </cell>
          <cell r="H240">
            <v>9807</v>
          </cell>
          <cell r="I240">
            <v>9857</v>
          </cell>
          <cell r="J240">
            <v>9723</v>
          </cell>
          <cell r="K240">
            <v>10409</v>
          </cell>
          <cell r="L240">
            <v>11714</v>
          </cell>
          <cell r="M240">
            <v>10817</v>
          </cell>
          <cell r="N240">
            <v>10796</v>
          </cell>
          <cell r="O240">
            <v>11553</v>
          </cell>
          <cell r="P240">
            <v>10487</v>
          </cell>
          <cell r="Q240">
            <v>9242</v>
          </cell>
          <cell r="R240">
            <v>9764</v>
          </cell>
          <cell r="S240">
            <v>10200</v>
          </cell>
          <cell r="T240">
            <v>9406.982399999999</v>
          </cell>
          <cell r="U240">
            <v>12942.72</v>
          </cell>
          <cell r="V240">
            <v>9799.0175999999992</v>
          </cell>
          <cell r="W240">
            <v>10293.7824</v>
          </cell>
          <cell r="X240">
            <v>12183.302399999999</v>
          </cell>
          <cell r="Y240">
            <v>12549.9085</v>
          </cell>
          <cell r="Z240">
            <v>13309.727999999999</v>
          </cell>
          <cell r="AA240">
            <v>12088.780199999999</v>
          </cell>
          <cell r="AB240">
            <v>6182.64</v>
          </cell>
          <cell r="AC240">
            <v>12807.405999999999</v>
          </cell>
          <cell r="AD240">
            <v>12239.5182</v>
          </cell>
          <cell r="AE240">
            <v>12107</v>
          </cell>
          <cell r="AF240">
            <v>11544.8832</v>
          </cell>
          <cell r="AG240">
            <v>11450.4192</v>
          </cell>
          <cell r="AH240">
            <v>0.1311741852166024</v>
          </cell>
          <cell r="AI240"/>
          <cell r="AJ240">
            <v>972.25919999999996</v>
          </cell>
          <cell r="AK240">
            <v>0.69791666666666696</v>
          </cell>
          <cell r="AL240">
            <v>972.25919999999996</v>
          </cell>
          <cell r="AM240">
            <v>446.68799999999999</v>
          </cell>
          <cell r="AN240">
            <v>525.57119999999998</v>
          </cell>
          <cell r="AO240" t="str">
            <v>WB</v>
          </cell>
        </row>
        <row r="241">
          <cell r="A241">
            <v>504</v>
          </cell>
          <cell r="B241" t="str">
            <v>C.R. 452</v>
          </cell>
          <cell r="C241" t="str">
            <v>0.16 Mi N OF C.R. 44</v>
          </cell>
          <cell r="D241" t="str">
            <v>C-1</v>
          </cell>
          <cell r="E241">
            <v>34</v>
          </cell>
          <cell r="F241">
            <v>18</v>
          </cell>
          <cell r="G241">
            <v>26</v>
          </cell>
          <cell r="H241">
            <v>8585</v>
          </cell>
          <cell r="I241">
            <v>8120</v>
          </cell>
          <cell r="J241">
            <v>8961</v>
          </cell>
          <cell r="K241">
            <v>8136</v>
          </cell>
          <cell r="L241">
            <v>8732</v>
          </cell>
          <cell r="M241">
            <v>8560</v>
          </cell>
          <cell r="N241">
            <v>8718</v>
          </cell>
          <cell r="O241">
            <v>8128</v>
          </cell>
          <cell r="P241">
            <v>9374</v>
          </cell>
          <cell r="Q241">
            <v>7105</v>
          </cell>
          <cell r="R241">
            <v>9725</v>
          </cell>
          <cell r="S241">
            <v>7995</v>
          </cell>
          <cell r="T241">
            <v>9127.5264000000006</v>
          </cell>
          <cell r="U241">
            <v>14188.5216</v>
          </cell>
          <cell r="V241">
            <v>7680.6911999999993</v>
          </cell>
          <cell r="W241">
            <v>8413.8912</v>
          </cell>
          <cell r="X241">
            <v>13836.4992</v>
          </cell>
          <cell r="Y241">
            <v>9468.4125000000004</v>
          </cell>
          <cell r="Z241">
            <v>10540.9344</v>
          </cell>
          <cell r="AA241">
            <v>9788.3281999999999</v>
          </cell>
          <cell r="AB241">
            <v>6182.64</v>
          </cell>
          <cell r="AC241">
            <v>10971.8825</v>
          </cell>
          <cell r="AD241">
            <v>10593.2827</v>
          </cell>
          <cell r="AE241">
            <v>11422</v>
          </cell>
          <cell r="AF241">
            <v>10827.878399999998</v>
          </cell>
          <cell r="AG241">
            <v>10399.2768</v>
          </cell>
          <cell r="AH241">
            <v>0.1095984355665518</v>
          </cell>
          <cell r="AI241"/>
          <cell r="AJ241">
            <v>869.61599999999999</v>
          </cell>
          <cell r="AK241">
            <v>0.6875</v>
          </cell>
          <cell r="AL241">
            <v>869.61599999999999</v>
          </cell>
          <cell r="AM241">
            <v>521.76959999999997</v>
          </cell>
          <cell r="AN241">
            <v>347.84640000000002</v>
          </cell>
          <cell r="AO241" t="str">
            <v>NB</v>
          </cell>
        </row>
        <row r="242">
          <cell r="A242">
            <v>505</v>
          </cell>
          <cell r="B242" t="str">
            <v>SOUTH GRAYS AIRPORT RD</v>
          </cell>
          <cell r="C242" t="str">
            <v>0.048 Mi E OF U.S. 27/U.S. 441</v>
          </cell>
          <cell r="D242" t="str">
            <v>C</v>
          </cell>
          <cell r="E242">
            <v>34</v>
          </cell>
          <cell r="F242">
            <v>18</v>
          </cell>
          <cell r="G242">
            <v>24</v>
          </cell>
          <cell r="H242" t="str">
            <v>*****</v>
          </cell>
          <cell r="I242" t="str">
            <v>*****</v>
          </cell>
          <cell r="J242" t="str">
            <v>*****</v>
          </cell>
          <cell r="K242" t="str">
            <v>*****</v>
          </cell>
          <cell r="L242" t="str">
            <v>*****</v>
          </cell>
          <cell r="M242" t="str">
            <v>*****</v>
          </cell>
          <cell r="N242" t="str">
            <v>*****</v>
          </cell>
          <cell r="O242">
            <v>1192</v>
          </cell>
          <cell r="P242">
            <v>1118</v>
          </cell>
          <cell r="Q242">
            <v>1169</v>
          </cell>
          <cell r="R242">
            <v>1168</v>
          </cell>
          <cell r="S242">
            <v>856</v>
          </cell>
          <cell r="T242">
            <v>1308.336</v>
          </cell>
          <cell r="U242">
            <v>673.1712</v>
          </cell>
          <cell r="V242">
            <v>2519.5007999999998</v>
          </cell>
          <cell r="W242">
            <v>3217.1039999999998</v>
          </cell>
          <cell r="X242">
            <v>705.6</v>
          </cell>
          <cell r="Y242">
            <v>799.28</v>
          </cell>
          <cell r="Z242">
            <v>769.59360000000004</v>
          </cell>
          <cell r="AA242">
            <v>785.66399999999999</v>
          </cell>
          <cell r="AB242">
            <v>6182.64</v>
          </cell>
          <cell r="AC242">
            <v>786</v>
          </cell>
          <cell r="AD242">
            <v>786</v>
          </cell>
          <cell r="AE242">
            <v>786</v>
          </cell>
          <cell r="AF242">
            <v>786</v>
          </cell>
          <cell r="AG242">
            <v>786</v>
          </cell>
          <cell r="AH242">
            <v>-0.33801260913235243</v>
          </cell>
          <cell r="AI242"/>
          <cell r="AJ242" t="str">
            <v>N/A</v>
          </cell>
          <cell r="AK242">
            <v>0.65625</v>
          </cell>
          <cell r="AL242" t="str">
            <v>N/A</v>
          </cell>
          <cell r="AM242" t="str">
            <v>N/A</v>
          </cell>
          <cell r="AN242" t="str">
            <v>N/A</v>
          </cell>
          <cell r="AO242" t="str">
            <v>EB</v>
          </cell>
        </row>
        <row r="243">
          <cell r="A243">
            <v>506</v>
          </cell>
          <cell r="B243" t="str">
            <v>C.R. 44</v>
          </cell>
          <cell r="C243" t="str">
            <v>0.39 Mi W OF GRAND ISLAND SHORES RD</v>
          </cell>
          <cell r="D243" t="str">
            <v>C-1</v>
          </cell>
          <cell r="E243">
            <v>33</v>
          </cell>
          <cell r="F243">
            <v>18</v>
          </cell>
          <cell r="G243">
            <v>26</v>
          </cell>
          <cell r="H243">
            <v>10983</v>
          </cell>
          <cell r="I243">
            <v>12478</v>
          </cell>
          <cell r="J243">
            <v>12114</v>
          </cell>
          <cell r="K243">
            <v>14119</v>
          </cell>
          <cell r="L243">
            <v>15065</v>
          </cell>
          <cell r="M243">
            <v>13767</v>
          </cell>
          <cell r="N243">
            <v>13486</v>
          </cell>
          <cell r="O243">
            <v>14195</v>
          </cell>
          <cell r="P243">
            <v>11893</v>
          </cell>
          <cell r="Q243">
            <v>11856</v>
          </cell>
          <cell r="R243">
            <v>11368</v>
          </cell>
          <cell r="S243">
            <v>11551</v>
          </cell>
          <cell r="T243">
            <v>11161.3632</v>
          </cell>
          <cell r="U243">
            <v>12583.296</v>
          </cell>
          <cell r="V243">
            <v>11029.392</v>
          </cell>
          <cell r="W243">
            <v>12045.369599999998</v>
          </cell>
          <cell r="X243">
            <v>13739.039999999999</v>
          </cell>
          <cell r="Y243">
            <v>13343.32</v>
          </cell>
          <cell r="Z243">
            <v>13677.676799999999</v>
          </cell>
          <cell r="AA243">
            <v>13072.6512</v>
          </cell>
          <cell r="AB243">
            <v>6182.64</v>
          </cell>
          <cell r="AC243">
            <v>15162.019</v>
          </cell>
          <cell r="AD243">
            <v>13326.1219</v>
          </cell>
          <cell r="AE243">
            <v>14765</v>
          </cell>
          <cell r="AF243">
            <v>12478.464</v>
          </cell>
          <cell r="AG243">
            <v>13017.628799999999</v>
          </cell>
          <cell r="AH243">
            <v>0.16057065385462699</v>
          </cell>
          <cell r="AI243"/>
          <cell r="AJ243">
            <v>1073.952</v>
          </cell>
          <cell r="AK243">
            <v>0.63541666666666696</v>
          </cell>
          <cell r="AL243">
            <v>1073.952</v>
          </cell>
          <cell r="AM243">
            <v>496.10879999999997</v>
          </cell>
          <cell r="AN243">
            <v>577.84319999999991</v>
          </cell>
          <cell r="AO243" t="str">
            <v>WB</v>
          </cell>
        </row>
        <row r="244">
          <cell r="A244">
            <v>507</v>
          </cell>
          <cell r="B244" t="str">
            <v>C.R. 19A</v>
          </cell>
          <cell r="C244" t="str">
            <v>0.05 Mi W OF S.R. 19</v>
          </cell>
          <cell r="D244" t="str">
            <v>C-1</v>
          </cell>
          <cell r="E244">
            <v>35</v>
          </cell>
          <cell r="F244">
            <v>18</v>
          </cell>
          <cell r="G244">
            <v>26</v>
          </cell>
          <cell r="H244">
            <v>2468</v>
          </cell>
          <cell r="I244">
            <v>2761</v>
          </cell>
          <cell r="J244" t="str">
            <v>U/C</v>
          </cell>
          <cell r="K244">
            <v>2559</v>
          </cell>
          <cell r="L244">
            <v>2854</v>
          </cell>
          <cell r="M244">
            <v>2398</v>
          </cell>
          <cell r="N244">
            <v>2338</v>
          </cell>
          <cell r="O244">
            <v>2659</v>
          </cell>
          <cell r="P244">
            <v>2453</v>
          </cell>
          <cell r="Q244">
            <v>1997</v>
          </cell>
          <cell r="R244">
            <v>2692</v>
          </cell>
          <cell r="S244">
            <v>2714</v>
          </cell>
          <cell r="T244">
            <v>2785.9967999999999</v>
          </cell>
          <cell r="U244">
            <v>2851.2</v>
          </cell>
          <cell r="V244">
            <v>2560.7999999999997</v>
          </cell>
          <cell r="W244">
            <v>2724.7967999999996</v>
          </cell>
          <cell r="X244">
            <v>3109.4784</v>
          </cell>
          <cell r="Y244">
            <v>3356.1029999999996</v>
          </cell>
          <cell r="Z244">
            <v>2973.4079999999994</v>
          </cell>
          <cell r="AA244">
            <v>2871.7626</v>
          </cell>
          <cell r="AB244">
            <v>6182.64</v>
          </cell>
          <cell r="AC244">
            <v>2906.3254999999999</v>
          </cell>
          <cell r="AD244">
            <v>3213.9106999999999</v>
          </cell>
          <cell r="AE244">
            <v>3285</v>
          </cell>
          <cell r="AF244">
            <v>3182.2847999999994</v>
          </cell>
          <cell r="AG244">
            <v>2929.1327999999999</v>
          </cell>
          <cell r="AH244">
            <v>-0.13878215415521122</v>
          </cell>
          <cell r="AI244"/>
          <cell r="AJ244">
            <v>258.50880000000001</v>
          </cell>
          <cell r="AK244">
            <v>0.63541666666666696</v>
          </cell>
          <cell r="AL244">
            <v>258.50879999999995</v>
          </cell>
          <cell r="AM244">
            <v>157.76639999999998</v>
          </cell>
          <cell r="AN244">
            <v>100.74239999999999</v>
          </cell>
          <cell r="AO244" t="str">
            <v>SB</v>
          </cell>
        </row>
        <row r="245">
          <cell r="A245">
            <v>508</v>
          </cell>
          <cell r="B245" t="str">
            <v>SOUTH FISH CAMP RD</v>
          </cell>
          <cell r="C245" t="str">
            <v>0.097 Mi N OF C.R. 44</v>
          </cell>
          <cell r="D245" t="str">
            <v>C-1</v>
          </cell>
          <cell r="E245">
            <v>32</v>
          </cell>
          <cell r="F245">
            <v>18</v>
          </cell>
          <cell r="G245">
            <v>26</v>
          </cell>
          <cell r="H245" t="str">
            <v>*****</v>
          </cell>
          <cell r="I245" t="str">
            <v>*****</v>
          </cell>
          <cell r="J245" t="str">
            <v>*****</v>
          </cell>
          <cell r="K245" t="str">
            <v>*****</v>
          </cell>
          <cell r="L245" t="str">
            <v>*****</v>
          </cell>
          <cell r="M245" t="str">
            <v>*****</v>
          </cell>
          <cell r="N245" t="str">
            <v>*****</v>
          </cell>
          <cell r="O245">
            <v>1102</v>
          </cell>
          <cell r="P245">
            <v>1139</v>
          </cell>
          <cell r="Q245">
            <v>1249</v>
          </cell>
          <cell r="R245">
            <v>1228</v>
          </cell>
          <cell r="S245">
            <v>1142</v>
          </cell>
          <cell r="T245">
            <v>1395.8688</v>
          </cell>
          <cell r="U245">
            <v>1426.5504000000001</v>
          </cell>
          <cell r="V245">
            <v>1326.7583999999999</v>
          </cell>
          <cell r="W245">
            <v>1344.8159999999998</v>
          </cell>
          <cell r="X245">
            <v>1423.0847999999999</v>
          </cell>
          <cell r="Y245">
            <v>1367.5059999999999</v>
          </cell>
          <cell r="Z245">
            <v>1393.3055999999999</v>
          </cell>
          <cell r="AA245">
            <v>1504.7998</v>
          </cell>
          <cell r="AB245">
            <v>6182.64</v>
          </cell>
          <cell r="AC245">
            <v>1561.1064999999999</v>
          </cell>
          <cell r="AD245">
            <v>1412.32</v>
          </cell>
          <cell r="AE245">
            <v>1562</v>
          </cell>
          <cell r="AF245">
            <v>1592.5247999999999</v>
          </cell>
          <cell r="AG245">
            <v>1640.3904</v>
          </cell>
          <cell r="AH245">
            <v>-0.2330718974122884</v>
          </cell>
          <cell r="AI245"/>
          <cell r="AJ245">
            <v>161.56799999999998</v>
          </cell>
          <cell r="AK245">
            <v>0.6875</v>
          </cell>
          <cell r="AL245">
            <v>161.56800000000001</v>
          </cell>
          <cell r="AM245">
            <v>95.039999999999992</v>
          </cell>
          <cell r="AN245">
            <v>66.528000000000006</v>
          </cell>
          <cell r="AO245" t="str">
            <v>NB</v>
          </cell>
        </row>
        <row r="246">
          <cell r="A246">
            <v>509</v>
          </cell>
          <cell r="B246" t="str">
            <v>LAKE ELLA RD</v>
          </cell>
          <cell r="C246" t="str">
            <v>0.20 Mi W OF MICRO RACETRACK RD</v>
          </cell>
          <cell r="D246" t="str">
            <v>C</v>
          </cell>
          <cell r="E246">
            <v>31</v>
          </cell>
          <cell r="F246">
            <v>18</v>
          </cell>
          <cell r="G246">
            <v>24</v>
          </cell>
          <cell r="H246" t="str">
            <v>*****</v>
          </cell>
          <cell r="I246" t="str">
            <v>*****</v>
          </cell>
          <cell r="J246" t="str">
            <v>*****</v>
          </cell>
          <cell r="K246" t="str">
            <v>*****</v>
          </cell>
          <cell r="L246">
            <v>1589</v>
          </cell>
          <cell r="M246">
            <v>1077</v>
          </cell>
          <cell r="N246">
            <v>1419</v>
          </cell>
          <cell r="O246">
            <v>1502</v>
          </cell>
          <cell r="P246">
            <v>987</v>
          </cell>
          <cell r="Q246">
            <v>926</v>
          </cell>
          <cell r="R246">
            <v>1122</v>
          </cell>
          <cell r="S246">
            <v>1036</v>
          </cell>
          <cell r="T246">
            <v>1139.5295999999998</v>
          </cell>
          <cell r="U246">
            <v>1130.2847999999999</v>
          </cell>
          <cell r="V246">
            <v>1160.6400000000001</v>
          </cell>
          <cell r="W246">
            <v>1131.9263999999998</v>
          </cell>
          <cell r="X246">
            <v>1262.3999999999999</v>
          </cell>
          <cell r="Y246">
            <v>1768.31</v>
          </cell>
          <cell r="Z246">
            <v>1821.2639999999999</v>
          </cell>
          <cell r="AA246">
            <v>1912.3775999999998</v>
          </cell>
          <cell r="AB246">
            <v>6182.64</v>
          </cell>
          <cell r="AC246">
            <v>2341.1799999999998</v>
          </cell>
          <cell r="AD246">
            <v>2563.3608000000004</v>
          </cell>
          <cell r="AE246">
            <v>2895</v>
          </cell>
          <cell r="AF246">
            <v>2359.3440000000001</v>
          </cell>
          <cell r="AG246">
            <v>2459.52</v>
          </cell>
          <cell r="AH246">
            <v>-0.16836017218759747</v>
          </cell>
          <cell r="AI246"/>
          <cell r="AJ246">
            <v>242.928</v>
          </cell>
          <cell r="AK246">
            <v>0.6875</v>
          </cell>
          <cell r="AL246">
            <v>242.928</v>
          </cell>
          <cell r="AM246">
            <v>133.05600000000001</v>
          </cell>
          <cell r="AN246">
            <v>109.872</v>
          </cell>
          <cell r="AO246" t="str">
            <v>EB</v>
          </cell>
        </row>
        <row r="247">
          <cell r="A247">
            <v>510</v>
          </cell>
          <cell r="B247" t="str">
            <v>EAGLESNEST RD</v>
          </cell>
          <cell r="C247" t="str">
            <v>0.045 Mi E OF U.S. 27/U.S. 441</v>
          </cell>
          <cell r="D247" t="str">
            <v>C</v>
          </cell>
          <cell r="E247">
            <v>28</v>
          </cell>
          <cell r="F247">
            <v>18</v>
          </cell>
          <cell r="G247">
            <v>24</v>
          </cell>
          <cell r="H247">
            <v>2347</v>
          </cell>
          <cell r="I247">
            <v>2757</v>
          </cell>
          <cell r="J247">
            <v>2501</v>
          </cell>
          <cell r="K247">
            <v>2467</v>
          </cell>
          <cell r="L247">
            <v>2752</v>
          </cell>
          <cell r="M247">
            <v>2578</v>
          </cell>
          <cell r="N247">
            <v>2511</v>
          </cell>
          <cell r="O247">
            <v>2653</v>
          </cell>
          <cell r="P247">
            <v>2577</v>
          </cell>
          <cell r="Q247">
            <v>2580</v>
          </cell>
          <cell r="R247">
            <v>3080</v>
          </cell>
          <cell r="S247">
            <v>3115</v>
          </cell>
          <cell r="T247">
            <v>2912.0255999999999</v>
          </cell>
          <cell r="U247">
            <v>2656.08</v>
          </cell>
          <cell r="V247">
            <v>2447.1648000000005</v>
          </cell>
          <cell r="W247">
            <v>3105.9071999999996</v>
          </cell>
          <cell r="X247">
            <v>3113.3856000000001</v>
          </cell>
          <cell r="Y247">
            <v>3754.87</v>
          </cell>
          <cell r="Z247">
            <v>3476.5632000000001</v>
          </cell>
          <cell r="AA247">
            <v>3736.3679999999999</v>
          </cell>
          <cell r="AB247">
            <v>6182.64</v>
          </cell>
          <cell r="AC247">
            <v>3973.2894999999999</v>
          </cell>
          <cell r="AD247">
            <v>4134.5667999999996</v>
          </cell>
          <cell r="AE247">
            <v>4245</v>
          </cell>
          <cell r="AF247">
            <v>3748.5695999999994</v>
          </cell>
          <cell r="AG247">
            <v>4311.2160000000003</v>
          </cell>
          <cell r="AH247">
            <v>-6.9566872878506159E-2</v>
          </cell>
          <cell r="AI247"/>
          <cell r="AJ247">
            <v>401.18400000000003</v>
          </cell>
          <cell r="AK247">
            <v>0.71875</v>
          </cell>
          <cell r="AL247">
            <v>401.18400000000003</v>
          </cell>
          <cell r="AM247">
            <v>256.03200000000004</v>
          </cell>
          <cell r="AN247">
            <v>145.15200000000002</v>
          </cell>
          <cell r="AO247" t="str">
            <v>EB</v>
          </cell>
        </row>
        <row r="248">
          <cell r="A248">
            <v>511</v>
          </cell>
          <cell r="B248" t="str">
            <v>LAKE ELLA RD</v>
          </cell>
          <cell r="C248" t="str">
            <v>0.169 Mi W OF U.S. 27/U.S. 441</v>
          </cell>
          <cell r="D248" t="str">
            <v>C</v>
          </cell>
          <cell r="E248">
            <v>28</v>
          </cell>
          <cell r="F248">
            <v>18</v>
          </cell>
          <cell r="G248">
            <v>24</v>
          </cell>
          <cell r="H248" t="str">
            <v>*****</v>
          </cell>
          <cell r="I248" t="str">
            <v>*****</v>
          </cell>
          <cell r="J248" t="str">
            <v>*****</v>
          </cell>
          <cell r="K248" t="str">
            <v>*****</v>
          </cell>
          <cell r="L248">
            <v>2299</v>
          </cell>
          <cell r="M248">
            <v>2162</v>
          </cell>
          <cell r="N248">
            <v>2057</v>
          </cell>
          <cell r="O248">
            <v>2023</v>
          </cell>
          <cell r="P248">
            <v>1775</v>
          </cell>
          <cell r="Q248">
            <v>1963</v>
          </cell>
          <cell r="R248">
            <v>2156</v>
          </cell>
          <cell r="S248">
            <v>2018</v>
          </cell>
          <cell r="T248">
            <v>2037.6575999999998</v>
          </cell>
          <cell r="U248">
            <v>1683.8208</v>
          </cell>
          <cell r="V248">
            <v>1649.8944000000001</v>
          </cell>
          <cell r="W248">
            <v>1997.7407999999998</v>
          </cell>
          <cell r="X248">
            <v>2053.6127999999999</v>
          </cell>
          <cell r="Y248">
            <v>2198.02</v>
          </cell>
          <cell r="Z248">
            <v>1857.1391999999998</v>
          </cell>
          <cell r="AA248">
            <v>1948.9823999999999</v>
          </cell>
          <cell r="AB248">
            <v>6182.64</v>
          </cell>
          <cell r="AC248">
            <v>1738.6139999999998</v>
          </cell>
          <cell r="AD248">
            <v>1582.6811</v>
          </cell>
          <cell r="AE248">
            <v>1501</v>
          </cell>
          <cell r="AF248">
            <v>1598.1503999999998</v>
          </cell>
          <cell r="AG248">
            <v>1836.3263999999999</v>
          </cell>
          <cell r="AH248">
            <v>-0.21556821346666655</v>
          </cell>
          <cell r="AI248"/>
          <cell r="AJ248">
            <v>156.44159999999999</v>
          </cell>
          <cell r="AK248">
            <v>0.66666666666666696</v>
          </cell>
          <cell r="AL248">
            <v>156.44159999999999</v>
          </cell>
          <cell r="AM248">
            <v>80.083200000000005</v>
          </cell>
          <cell r="AN248">
            <v>76.358400000000003</v>
          </cell>
          <cell r="AO248" t="str">
            <v>WB</v>
          </cell>
        </row>
        <row r="249">
          <cell r="A249">
            <v>512</v>
          </cell>
          <cell r="B249" t="str">
            <v>GRAYS AIRPORT RD</v>
          </cell>
          <cell r="C249" t="str">
            <v>0.10 Mi N OF EAGLESNEST RD</v>
          </cell>
          <cell r="D249" t="str">
            <v>C</v>
          </cell>
          <cell r="E249">
            <v>27</v>
          </cell>
          <cell r="F249">
            <v>18</v>
          </cell>
          <cell r="G249">
            <v>24</v>
          </cell>
          <cell r="H249" t="str">
            <v>*****</v>
          </cell>
          <cell r="I249" t="str">
            <v>*****</v>
          </cell>
          <cell r="J249" t="str">
            <v>*****</v>
          </cell>
          <cell r="K249" t="str">
            <v>*****</v>
          </cell>
          <cell r="L249" t="str">
            <v>*****</v>
          </cell>
          <cell r="M249" t="str">
            <v>*****</v>
          </cell>
          <cell r="N249" t="str">
            <v>*****</v>
          </cell>
          <cell r="O249">
            <v>1940</v>
          </cell>
          <cell r="P249">
            <v>1556</v>
          </cell>
          <cell r="Q249">
            <v>1546</v>
          </cell>
          <cell r="R249">
            <v>1819</v>
          </cell>
          <cell r="S249">
            <v>1460</v>
          </cell>
          <cell r="T249">
            <v>1483.4015999999999</v>
          </cell>
          <cell r="U249">
            <v>1672.2144000000001</v>
          </cell>
          <cell r="V249">
            <v>1759.6799999999998</v>
          </cell>
          <cell r="W249">
            <v>1770.5952</v>
          </cell>
          <cell r="X249">
            <v>1800.2879999999998</v>
          </cell>
          <cell r="Y249">
            <v>2314.42</v>
          </cell>
          <cell r="Z249">
            <v>2135.5775999999996</v>
          </cell>
          <cell r="AA249">
            <v>2224.8575999999998</v>
          </cell>
          <cell r="AB249">
            <v>6182.64</v>
          </cell>
          <cell r="AC249">
            <v>2546.5129999999999</v>
          </cell>
          <cell r="AD249">
            <v>2646.3346000000001</v>
          </cell>
          <cell r="AE249">
            <v>3097</v>
          </cell>
          <cell r="AF249">
            <v>3084.4031999999997</v>
          </cell>
          <cell r="AG249">
            <v>2816.88</v>
          </cell>
          <cell r="AH249">
            <v>-0.14548660015709569</v>
          </cell>
          <cell r="AI249"/>
          <cell r="AJ249">
            <v>276.56639999999999</v>
          </cell>
          <cell r="AK249">
            <v>0.30208333333333398</v>
          </cell>
          <cell r="AL249">
            <v>275.6352</v>
          </cell>
          <cell r="AM249">
            <v>96.844800000000006</v>
          </cell>
          <cell r="AN249">
            <v>178.79039999999998</v>
          </cell>
          <cell r="AO249" t="str">
            <v>NB</v>
          </cell>
        </row>
        <row r="250">
          <cell r="A250">
            <v>513</v>
          </cell>
          <cell r="B250" t="str">
            <v>ROLLING ACRES RD</v>
          </cell>
          <cell r="C250" t="str">
            <v>0.053 Mi N OF LAKE ELLA RD</v>
          </cell>
          <cell r="D250" t="str">
            <v>C</v>
          </cell>
          <cell r="E250">
            <v>30</v>
          </cell>
          <cell r="F250">
            <v>18</v>
          </cell>
          <cell r="G250">
            <v>24</v>
          </cell>
          <cell r="H250" t="str">
            <v>*****</v>
          </cell>
          <cell r="I250" t="str">
            <v>*****</v>
          </cell>
          <cell r="J250" t="str">
            <v>*****</v>
          </cell>
          <cell r="K250" t="str">
            <v>*****</v>
          </cell>
          <cell r="L250" t="str">
            <v>*****</v>
          </cell>
          <cell r="M250" t="str">
            <v>*****</v>
          </cell>
          <cell r="N250">
            <v>1513</v>
          </cell>
          <cell r="O250">
            <v>1564</v>
          </cell>
          <cell r="P250">
            <v>1928</v>
          </cell>
          <cell r="Q250">
            <v>1826</v>
          </cell>
          <cell r="R250">
            <v>2403</v>
          </cell>
          <cell r="S250">
            <v>2704</v>
          </cell>
          <cell r="T250">
            <v>3341.6063999999997</v>
          </cell>
          <cell r="U250">
            <v>4775.5871999999999</v>
          </cell>
          <cell r="V250">
            <v>5085.3887999999997</v>
          </cell>
          <cell r="W250">
            <v>5524.6751999999997</v>
          </cell>
          <cell r="X250">
            <v>6343.152</v>
          </cell>
          <cell r="Y250">
            <v>7363.2699999999995</v>
          </cell>
          <cell r="Z250">
            <v>7833.1679999999997</v>
          </cell>
          <cell r="AA250">
            <v>7928.9568000000008</v>
          </cell>
          <cell r="AB250">
            <v>6182.64</v>
          </cell>
          <cell r="AC250">
            <v>8088.585</v>
          </cell>
          <cell r="AD250">
            <v>7925.7632999999996</v>
          </cell>
          <cell r="AE250">
            <v>7836</v>
          </cell>
          <cell r="AF250">
            <v>7836.4415999999992</v>
          </cell>
          <cell r="AG250">
            <v>7734.384</v>
          </cell>
          <cell r="AH250">
            <v>4.5804133902240807E-2</v>
          </cell>
          <cell r="AI250"/>
          <cell r="AJ250">
            <v>717.69600000000003</v>
          </cell>
          <cell r="AK250">
            <v>0.55208333333333404</v>
          </cell>
          <cell r="AL250">
            <v>676.36800000000005</v>
          </cell>
          <cell r="AM250">
            <v>348.76799999999997</v>
          </cell>
          <cell r="AN250">
            <v>327.60000000000002</v>
          </cell>
          <cell r="AO250" t="str">
            <v>NB</v>
          </cell>
        </row>
        <row r="251">
          <cell r="A251">
            <v>514</v>
          </cell>
          <cell r="B251" t="str">
            <v>GOOSE PRAIRIE RD</v>
          </cell>
          <cell r="C251" t="str">
            <v>0.12 Mi W OF FELKINS RD</v>
          </cell>
          <cell r="D251" t="str">
            <v>C</v>
          </cell>
          <cell r="E251">
            <v>25</v>
          </cell>
          <cell r="F251">
            <v>18</v>
          </cell>
          <cell r="G251">
            <v>25</v>
          </cell>
          <cell r="H251">
            <v>2359</v>
          </cell>
          <cell r="I251">
            <v>2412</v>
          </cell>
          <cell r="J251">
            <v>2534</v>
          </cell>
          <cell r="K251">
            <v>2533</v>
          </cell>
          <cell r="L251">
            <v>2540</v>
          </cell>
          <cell r="M251">
            <v>2491</v>
          </cell>
          <cell r="N251">
            <v>2435</v>
          </cell>
          <cell r="O251">
            <v>2424</v>
          </cell>
          <cell r="P251">
            <v>2260</v>
          </cell>
          <cell r="Q251">
            <v>2093</v>
          </cell>
          <cell r="R251">
            <v>2214</v>
          </cell>
          <cell r="S251">
            <v>2224</v>
          </cell>
          <cell r="T251">
            <v>2277.1583999999998</v>
          </cell>
          <cell r="U251">
            <v>2143.1519999999996</v>
          </cell>
          <cell r="V251">
            <v>2168.7647999999995</v>
          </cell>
          <cell r="W251">
            <v>2275.2575999999999</v>
          </cell>
          <cell r="X251">
            <v>2487.0143999999996</v>
          </cell>
          <cell r="Y251">
            <v>2685.2509999999997</v>
          </cell>
          <cell r="Z251">
            <v>2672.1504</v>
          </cell>
          <cell r="AA251">
            <v>2763.2159999999999</v>
          </cell>
          <cell r="AB251">
            <v>6182.64</v>
          </cell>
          <cell r="AC251">
            <v>2882.3379999999997</v>
          </cell>
          <cell r="AD251">
            <v>2799.0417000000002</v>
          </cell>
          <cell r="AE251">
            <v>3075</v>
          </cell>
          <cell r="AF251">
            <v>3044.0448000000001</v>
          </cell>
          <cell r="AG251">
            <v>3266.5248000000001</v>
          </cell>
          <cell r="AH251">
            <v>-0.11979790057942508</v>
          </cell>
          <cell r="AI251"/>
          <cell r="AJ251">
            <v>319.33440000000002</v>
          </cell>
          <cell r="AK251">
            <v>0.69791666666666696</v>
          </cell>
          <cell r="AL251">
            <v>319.33439999999996</v>
          </cell>
          <cell r="AM251">
            <v>204.33600000000001</v>
          </cell>
          <cell r="AN251">
            <v>114.99839999999999</v>
          </cell>
          <cell r="AO251" t="str">
            <v>EB</v>
          </cell>
        </row>
        <row r="252">
          <cell r="A252">
            <v>515</v>
          </cell>
          <cell r="B252" t="str">
            <v>GRIFFIN VIEW DR</v>
          </cell>
          <cell r="C252" t="str">
            <v>0.08 Mi E OF U.S. 27/U.S. 441</v>
          </cell>
          <cell r="D252" t="str">
            <v>C</v>
          </cell>
          <cell r="E252">
            <v>21</v>
          </cell>
          <cell r="F252">
            <v>18</v>
          </cell>
          <cell r="G252">
            <v>24</v>
          </cell>
          <cell r="H252">
            <v>3877</v>
          </cell>
          <cell r="I252">
            <v>4228</v>
          </cell>
          <cell r="J252">
            <v>3897</v>
          </cell>
          <cell r="K252">
            <v>4078</v>
          </cell>
          <cell r="L252">
            <v>4180</v>
          </cell>
          <cell r="M252">
            <v>4416</v>
          </cell>
          <cell r="N252">
            <v>4268</v>
          </cell>
          <cell r="O252">
            <v>4697</v>
          </cell>
          <cell r="P252">
            <v>3998</v>
          </cell>
          <cell r="Q252">
            <v>3783</v>
          </cell>
          <cell r="R252">
            <v>4101</v>
          </cell>
          <cell r="S252">
            <v>3799</v>
          </cell>
          <cell r="T252">
            <v>4040.1504</v>
          </cell>
          <cell r="U252">
            <v>4228.3008</v>
          </cell>
          <cell r="V252">
            <v>4123.8432000000003</v>
          </cell>
          <cell r="W252">
            <v>5358.3552</v>
          </cell>
          <cell r="X252">
            <v>4136.6399999999994</v>
          </cell>
          <cell r="Y252">
            <v>4465.88</v>
          </cell>
          <cell r="Z252">
            <v>3966.7103999999999</v>
          </cell>
          <cell r="AA252">
            <v>3579.2352000000001</v>
          </cell>
          <cell r="AB252">
            <v>6182.64</v>
          </cell>
          <cell r="AC252">
            <v>3483.9445000000001</v>
          </cell>
          <cell r="AD252">
            <v>3120.3445000000002</v>
          </cell>
          <cell r="AE252">
            <v>3797</v>
          </cell>
          <cell r="AF252">
            <v>3192.9119999999998</v>
          </cell>
          <cell r="AG252">
            <v>3281.5488</v>
          </cell>
          <cell r="AH252">
            <v>-0.1189897087004177</v>
          </cell>
          <cell r="AI252"/>
          <cell r="AJ252">
            <v>307.29599999999999</v>
          </cell>
          <cell r="AK252">
            <v>0.69791666666666696</v>
          </cell>
          <cell r="AL252">
            <v>307.29599999999994</v>
          </cell>
          <cell r="AM252">
            <v>183.44640000000001</v>
          </cell>
          <cell r="AN252">
            <v>123.8496</v>
          </cell>
          <cell r="AO252" t="str">
            <v>EB</v>
          </cell>
        </row>
        <row r="253">
          <cell r="A253">
            <v>516</v>
          </cell>
          <cell r="B253" t="str">
            <v>GRIFFIN VIEW DR</v>
          </cell>
          <cell r="C253" t="str">
            <v>0.12 Mi E OF GRAYS AIRPORT RD</v>
          </cell>
          <cell r="D253" t="str">
            <v>C</v>
          </cell>
          <cell r="E253">
            <v>23</v>
          </cell>
          <cell r="F253">
            <v>18</v>
          </cell>
          <cell r="G253">
            <v>24</v>
          </cell>
          <cell r="H253">
            <v>1255</v>
          </cell>
          <cell r="I253">
            <v>1150</v>
          </cell>
          <cell r="J253">
            <v>1206</v>
          </cell>
          <cell r="K253">
            <v>1352</v>
          </cell>
          <cell r="L253">
            <v>1324</v>
          </cell>
          <cell r="M253">
            <v>1407</v>
          </cell>
          <cell r="N253">
            <v>1444</v>
          </cell>
          <cell r="O253">
            <v>1686</v>
          </cell>
          <cell r="P253">
            <v>1461</v>
          </cell>
          <cell r="Q253">
            <v>1440</v>
          </cell>
          <cell r="R253">
            <v>1430</v>
          </cell>
          <cell r="S253">
            <v>1669</v>
          </cell>
          <cell r="T253">
            <v>1505.7503999999999</v>
          </cell>
          <cell r="U253">
            <v>1492.7616</v>
          </cell>
          <cell r="V253">
            <v>1673.0495999999998</v>
          </cell>
          <cell r="W253">
            <v>1801.008</v>
          </cell>
          <cell r="X253">
            <v>1623.36</v>
          </cell>
          <cell r="Y253">
            <v>1892.47</v>
          </cell>
          <cell r="Z253">
            <v>1728.4608000000001</v>
          </cell>
          <cell r="AA253">
            <v>1715.0688</v>
          </cell>
          <cell r="AB253">
            <v>6182.64</v>
          </cell>
          <cell r="AC253">
            <v>1715</v>
          </cell>
          <cell r="AD253">
            <v>1715</v>
          </cell>
          <cell r="AE253">
            <v>1715</v>
          </cell>
          <cell r="AF253">
            <v>1715</v>
          </cell>
          <cell r="AG253">
            <v>1715</v>
          </cell>
          <cell r="AH253">
            <v>-0.22621905080223437</v>
          </cell>
          <cell r="AI253"/>
          <cell r="AJ253" t="str">
            <v>N/A</v>
          </cell>
          <cell r="AK253">
            <v>0.70833333333333404</v>
          </cell>
          <cell r="AL253" t="str">
            <v>N/A</v>
          </cell>
          <cell r="AM253" t="str">
            <v>N/A</v>
          </cell>
          <cell r="AN253" t="str">
            <v>N/A</v>
          </cell>
          <cell r="AO253" t="str">
            <v>EB</v>
          </cell>
        </row>
        <row r="254">
          <cell r="A254">
            <v>517</v>
          </cell>
          <cell r="B254" t="str">
            <v>GRAYS AIRPORT RD</v>
          </cell>
          <cell r="C254" t="str">
            <v>0.10 Mi N OF GRIFFIN VIEW DR</v>
          </cell>
          <cell r="D254" t="str">
            <v>C</v>
          </cell>
          <cell r="E254">
            <v>22</v>
          </cell>
          <cell r="F254">
            <v>18</v>
          </cell>
          <cell r="G254">
            <v>24</v>
          </cell>
          <cell r="H254">
            <v>2248</v>
          </cell>
          <cell r="I254">
            <v>2449</v>
          </cell>
          <cell r="J254">
            <v>2222</v>
          </cell>
          <cell r="K254">
            <v>2446</v>
          </cell>
          <cell r="L254">
            <v>2471</v>
          </cell>
          <cell r="M254">
            <v>2430</v>
          </cell>
          <cell r="N254">
            <v>2449</v>
          </cell>
          <cell r="O254">
            <v>2370</v>
          </cell>
          <cell r="P254">
            <v>1963</v>
          </cell>
          <cell r="Q254">
            <v>1949</v>
          </cell>
          <cell r="R254">
            <v>2261</v>
          </cell>
          <cell r="S254">
            <v>2070</v>
          </cell>
          <cell r="T254">
            <v>1919.2031999999999</v>
          </cell>
          <cell r="U254">
            <v>1991.8367999999998</v>
          </cell>
          <cell r="V254">
            <v>2016.8639999999998</v>
          </cell>
          <cell r="W254">
            <v>2200.1759999999999</v>
          </cell>
          <cell r="X254">
            <v>2211.84</v>
          </cell>
          <cell r="Y254">
            <v>2649.0699999999997</v>
          </cell>
          <cell r="Z254">
            <v>2418.5952000000002</v>
          </cell>
          <cell r="AA254">
            <v>2424.8448000000003</v>
          </cell>
          <cell r="AB254">
            <v>6182.64</v>
          </cell>
          <cell r="AC254">
            <v>2609.84</v>
          </cell>
          <cell r="AD254">
            <v>2596.9033999999997</v>
          </cell>
          <cell r="AE254">
            <v>3045</v>
          </cell>
          <cell r="AF254">
            <v>2880.4607999999994</v>
          </cell>
          <cell r="AG254">
            <v>2796.192</v>
          </cell>
          <cell r="AH254">
            <v>-0.14674546363310259</v>
          </cell>
          <cell r="AI254"/>
          <cell r="AJ254">
            <v>271.15200000000004</v>
          </cell>
          <cell r="AK254">
            <v>0.29166666666666702</v>
          </cell>
          <cell r="AL254">
            <v>249.98400000000004</v>
          </cell>
          <cell r="AM254">
            <v>168.33600000000001</v>
          </cell>
          <cell r="AN254">
            <v>81.647999999999996</v>
          </cell>
          <cell r="AO254" t="str">
            <v>NB</v>
          </cell>
        </row>
        <row r="255">
          <cell r="A255">
            <v>518</v>
          </cell>
          <cell r="B255" t="str">
            <v>ARLINGTON AV</v>
          </cell>
          <cell r="C255" t="str">
            <v>0.097 Mi S OF W LADY LAKE BV</v>
          </cell>
          <cell r="D255" t="str">
            <v>C</v>
          </cell>
          <cell r="E255">
            <v>20</v>
          </cell>
          <cell r="F255">
            <v>18</v>
          </cell>
          <cell r="G255">
            <v>24</v>
          </cell>
          <cell r="H255" t="str">
            <v>*****</v>
          </cell>
          <cell r="I255" t="str">
            <v>*****</v>
          </cell>
          <cell r="J255" t="str">
            <v>*****</v>
          </cell>
          <cell r="K255" t="str">
            <v>*****</v>
          </cell>
          <cell r="L255" t="str">
            <v>*****</v>
          </cell>
          <cell r="M255" t="str">
            <v>*****</v>
          </cell>
          <cell r="N255" t="str">
            <v>*****</v>
          </cell>
          <cell r="O255">
            <v>1371</v>
          </cell>
          <cell r="P255">
            <v>1203</v>
          </cell>
          <cell r="Q255">
            <v>1195</v>
          </cell>
          <cell r="R255">
            <v>1254</v>
          </cell>
          <cell r="S255">
            <v>1348</v>
          </cell>
          <cell r="T255">
            <v>1149.1007999999999</v>
          </cell>
          <cell r="U255">
            <v>1264.2048</v>
          </cell>
          <cell r="V255">
            <v>1432.1088</v>
          </cell>
          <cell r="W255">
            <v>1539.6480000000001</v>
          </cell>
          <cell r="X255">
            <v>1486.1663999999998</v>
          </cell>
          <cell r="Y255">
            <v>1762.0991999999999</v>
          </cell>
          <cell r="Z255">
            <v>1848.4319999999998</v>
          </cell>
          <cell r="AA255">
            <v>1592.7359999999999</v>
          </cell>
          <cell r="AB255">
            <v>6182.64</v>
          </cell>
          <cell r="AC255">
            <v>1841</v>
          </cell>
          <cell r="AD255">
            <v>1557.0827999999999</v>
          </cell>
          <cell r="AE255">
            <v>1736</v>
          </cell>
          <cell r="AF255">
            <v>1601.472</v>
          </cell>
          <cell r="AG255">
            <v>1934.4384</v>
          </cell>
          <cell r="AH255">
            <v>-0.20735962738216518</v>
          </cell>
          <cell r="AI255"/>
          <cell r="AJ255">
            <v>184.32</v>
          </cell>
          <cell r="AK255">
            <v>0.64583333333333404</v>
          </cell>
          <cell r="AL255">
            <v>184.32</v>
          </cell>
          <cell r="AM255">
            <v>85.708799999999997</v>
          </cell>
          <cell r="AN255">
            <v>98.611199999999997</v>
          </cell>
          <cell r="AO255" t="str">
            <v>SB</v>
          </cell>
        </row>
        <row r="256">
          <cell r="A256">
            <v>519</v>
          </cell>
          <cell r="B256" t="str">
            <v>W LADY LAKE RD</v>
          </cell>
          <cell r="C256" t="str">
            <v>EAST OF ARLINGTON</v>
          </cell>
          <cell r="D256" t="str">
            <v>B</v>
          </cell>
          <cell r="E256">
            <v>20</v>
          </cell>
          <cell r="F256">
            <v>18</v>
          </cell>
          <cell r="G256">
            <v>24</v>
          </cell>
          <cell r="H256" t="str">
            <v>*****</v>
          </cell>
          <cell r="I256" t="str">
            <v>*****</v>
          </cell>
          <cell r="J256" t="str">
            <v>*****</v>
          </cell>
          <cell r="K256" t="str">
            <v>*****</v>
          </cell>
          <cell r="L256" t="str">
            <v>*****</v>
          </cell>
          <cell r="M256" t="str">
            <v>*****</v>
          </cell>
          <cell r="N256" t="str">
            <v>*****</v>
          </cell>
          <cell r="O256" t="str">
            <v>*****</v>
          </cell>
          <cell r="P256" t="str">
            <v>*****</v>
          </cell>
          <cell r="Q256" t="str">
            <v>*****</v>
          </cell>
          <cell r="R256" t="str">
            <v>*****</v>
          </cell>
          <cell r="S256" t="str">
            <v>*****</v>
          </cell>
          <cell r="T256" t="str">
            <v>*****</v>
          </cell>
          <cell r="U256" t="str">
            <v>*****</v>
          </cell>
          <cell r="V256" t="str">
            <v>*****</v>
          </cell>
          <cell r="W256">
            <v>1705.0175999999999</v>
          </cell>
          <cell r="X256">
            <v>1742.2655999999999</v>
          </cell>
          <cell r="Y256">
            <v>2352.2596999999996</v>
          </cell>
          <cell r="Z256">
            <v>2054.3328000000001</v>
          </cell>
          <cell r="AA256">
            <v>1861.4880000000001</v>
          </cell>
          <cell r="AB256">
            <v>6182.64</v>
          </cell>
          <cell r="AC256">
            <v>1861</v>
          </cell>
          <cell r="AD256">
            <v>1861</v>
          </cell>
          <cell r="AE256">
            <v>1861</v>
          </cell>
          <cell r="AF256">
            <v>1861</v>
          </cell>
          <cell r="AG256">
            <v>1861</v>
          </cell>
          <cell r="AH256">
            <v>-0.21347146599215172</v>
          </cell>
          <cell r="AI256"/>
          <cell r="AJ256" t="str">
            <v>N/A</v>
          </cell>
          <cell r="AK256">
            <v>0.69791666666666696</v>
          </cell>
          <cell r="AL256" t="str">
            <v>N/A</v>
          </cell>
          <cell r="AM256" t="str">
            <v>N/A</v>
          </cell>
          <cell r="AN256" t="str">
            <v>N/A</v>
          </cell>
          <cell r="AO256" t="str">
            <v>WB</v>
          </cell>
        </row>
        <row r="257">
          <cell r="A257">
            <v>520</v>
          </cell>
          <cell r="B257" t="str">
            <v>W LADY LAKE BV</v>
          </cell>
          <cell r="C257" t="str">
            <v>0.029 Mi W OF U.S. 27/U.S. 441</v>
          </cell>
          <cell r="D257" t="str">
            <v>C</v>
          </cell>
          <cell r="E257">
            <v>20</v>
          </cell>
          <cell r="F257">
            <v>18</v>
          </cell>
          <cell r="G257">
            <v>24</v>
          </cell>
          <cell r="H257" t="str">
            <v>*****</v>
          </cell>
          <cell r="I257" t="str">
            <v>*****</v>
          </cell>
          <cell r="J257" t="str">
            <v>*****</v>
          </cell>
          <cell r="K257" t="str">
            <v>*****</v>
          </cell>
          <cell r="L257" t="str">
            <v>*****</v>
          </cell>
          <cell r="M257" t="str">
            <v>*****</v>
          </cell>
          <cell r="N257" t="str">
            <v>*****</v>
          </cell>
          <cell r="O257">
            <v>910</v>
          </cell>
          <cell r="P257">
            <v>793</v>
          </cell>
          <cell r="Q257">
            <v>970</v>
          </cell>
          <cell r="R257">
            <v>1175</v>
          </cell>
          <cell r="S257">
            <v>1536</v>
          </cell>
          <cell r="T257">
            <v>1281.3312000000001</v>
          </cell>
          <cell r="U257">
            <v>2039.1551999999999</v>
          </cell>
          <cell r="V257">
            <v>1132.0704000000001</v>
          </cell>
          <cell r="W257">
            <v>1627.0847999999999</v>
          </cell>
          <cell r="X257">
            <v>1292.3616</v>
          </cell>
          <cell r="Y257">
            <v>1281.4476</v>
          </cell>
          <cell r="Z257">
            <v>1292.3039999999999</v>
          </cell>
          <cell r="AA257">
            <v>1298.1312</v>
          </cell>
          <cell r="AB257">
            <v>6182.64</v>
          </cell>
          <cell r="AC257">
            <v>1298</v>
          </cell>
          <cell r="AD257">
            <v>1298</v>
          </cell>
          <cell r="AE257">
            <v>1298</v>
          </cell>
          <cell r="AF257">
            <v>1298</v>
          </cell>
          <cell r="AG257">
            <v>1298</v>
          </cell>
          <cell r="AH257">
            <v>-0.26815325323807837</v>
          </cell>
          <cell r="AI257"/>
          <cell r="AJ257" t="str">
            <v>N/A</v>
          </cell>
          <cell r="AK257">
            <v>0.61458333333333404</v>
          </cell>
          <cell r="AL257" t="str">
            <v>N/A</v>
          </cell>
          <cell r="AM257" t="str">
            <v>N/A</v>
          </cell>
          <cell r="AN257" t="str">
            <v>N/A</v>
          </cell>
          <cell r="AO257" t="str">
            <v>WB</v>
          </cell>
        </row>
        <row r="258">
          <cell r="A258">
            <v>521</v>
          </cell>
          <cell r="B258" t="str">
            <v>LADY LAKE BV</v>
          </cell>
          <cell r="C258" t="str">
            <v>0.045 Mi E OF U.S. 27/U.S. 441</v>
          </cell>
          <cell r="D258" t="str">
            <v>C</v>
          </cell>
          <cell r="E258">
            <v>21</v>
          </cell>
          <cell r="F258">
            <v>18</v>
          </cell>
          <cell r="G258">
            <v>24</v>
          </cell>
          <cell r="H258" t="str">
            <v>*****</v>
          </cell>
          <cell r="I258" t="str">
            <v>*****</v>
          </cell>
          <cell r="J258" t="str">
            <v>*****</v>
          </cell>
          <cell r="K258" t="str">
            <v>*****</v>
          </cell>
          <cell r="L258" t="str">
            <v>*****</v>
          </cell>
          <cell r="M258" t="str">
            <v>*****</v>
          </cell>
          <cell r="N258" t="str">
            <v>*****</v>
          </cell>
          <cell r="O258">
            <v>524</v>
          </cell>
          <cell r="P258">
            <v>522</v>
          </cell>
          <cell r="Q258">
            <v>507</v>
          </cell>
          <cell r="R258">
            <v>673</v>
          </cell>
          <cell r="S258">
            <v>693</v>
          </cell>
          <cell r="T258">
            <v>685.23839999999996</v>
          </cell>
          <cell r="U258">
            <v>618.71040000000005</v>
          </cell>
          <cell r="V258">
            <v>632.58239999999989</v>
          </cell>
          <cell r="W258">
            <v>665.28</v>
          </cell>
          <cell r="X258">
            <v>615.03359999999998</v>
          </cell>
          <cell r="Y258">
            <v>819.02919999999995</v>
          </cell>
          <cell r="Z258">
            <v>833.87520000000006</v>
          </cell>
          <cell r="AA258">
            <v>562.46399999999994</v>
          </cell>
          <cell r="AB258">
            <v>6182.64</v>
          </cell>
          <cell r="AC258">
            <v>569</v>
          </cell>
          <cell r="AD258">
            <v>551.6875</v>
          </cell>
          <cell r="AE258">
            <v>506</v>
          </cell>
          <cell r="AF258">
            <v>442.17599999999993</v>
          </cell>
          <cell r="AG258">
            <v>419.32800000000003</v>
          </cell>
          <cell r="AH258">
            <v>-0.41618401661916005</v>
          </cell>
          <cell r="AI258"/>
          <cell r="AJ258">
            <v>39.311999999999998</v>
          </cell>
          <cell r="AK258">
            <v>0.6875</v>
          </cell>
          <cell r="AL258">
            <v>39.312000000000005</v>
          </cell>
          <cell r="AM258">
            <v>33.264000000000003</v>
          </cell>
          <cell r="AN258">
            <v>6.048</v>
          </cell>
          <cell r="AO258" t="str">
            <v>EB</v>
          </cell>
        </row>
        <row r="259">
          <cell r="A259">
            <v>522</v>
          </cell>
          <cell r="B259" t="str">
            <v>C.R. 466</v>
          </cell>
          <cell r="C259" t="str">
            <v>AT SUMTER CO LINE</v>
          </cell>
          <cell r="D259" t="str">
            <v>C</v>
          </cell>
          <cell r="E259">
            <v>18</v>
          </cell>
          <cell r="F259">
            <v>18</v>
          </cell>
          <cell r="G259">
            <v>24</v>
          </cell>
          <cell r="H259">
            <v>5112</v>
          </cell>
          <cell r="I259">
            <v>6979</v>
          </cell>
          <cell r="J259">
            <v>8698</v>
          </cell>
          <cell r="K259">
            <v>8997</v>
          </cell>
          <cell r="L259">
            <v>10413</v>
          </cell>
          <cell r="M259">
            <v>13589</v>
          </cell>
          <cell r="N259">
            <v>18178</v>
          </cell>
          <cell r="O259">
            <v>18305</v>
          </cell>
          <cell r="P259">
            <v>17196</v>
          </cell>
          <cell r="Q259" t="str">
            <v>*****</v>
          </cell>
          <cell r="R259">
            <v>18426</v>
          </cell>
          <cell r="S259">
            <v>21560</v>
          </cell>
          <cell r="T259">
            <v>21835.439999999999</v>
          </cell>
          <cell r="U259">
            <v>20341.555199999999</v>
          </cell>
          <cell r="V259">
            <v>24271.660799999998</v>
          </cell>
          <cell r="W259">
            <v>25598.0736</v>
          </cell>
          <cell r="X259">
            <v>25988.630400000002</v>
          </cell>
          <cell r="Y259">
            <v>25387.809999999998</v>
          </cell>
          <cell r="Z259">
            <v>24224.342400000001</v>
          </cell>
          <cell r="AA259">
            <v>22394.860799999999</v>
          </cell>
          <cell r="AB259">
            <v>6182.64</v>
          </cell>
          <cell r="AC259">
            <v>21575.317000000003</v>
          </cell>
          <cell r="AD259">
            <v>20068.184500000003</v>
          </cell>
          <cell r="AE259">
            <v>20925</v>
          </cell>
          <cell r="AF259">
            <v>19638.095999999998</v>
          </cell>
          <cell r="AG259">
            <v>20479.881599999997</v>
          </cell>
          <cell r="AH259">
            <v>0.27066391404148882</v>
          </cell>
          <cell r="AI259"/>
          <cell r="AJ259">
            <v>1787.9039999999998</v>
          </cell>
          <cell r="AK259">
            <v>0.60416666666666696</v>
          </cell>
          <cell r="AL259">
            <v>1731.1007999999999</v>
          </cell>
          <cell r="AM259">
            <v>859.49759999999992</v>
          </cell>
          <cell r="AN259">
            <v>871.6031999999999</v>
          </cell>
          <cell r="AO259" t="str">
            <v>WB</v>
          </cell>
        </row>
        <row r="260">
          <cell r="A260">
            <v>523</v>
          </cell>
          <cell r="B260" t="str">
            <v>C.R. 466</v>
          </cell>
          <cell r="C260" t="str">
            <v>0.10 Mi W OF CLAY AV</v>
          </cell>
          <cell r="D260" t="str">
            <v>C</v>
          </cell>
          <cell r="E260">
            <v>17</v>
          </cell>
          <cell r="F260">
            <v>18</v>
          </cell>
          <cell r="G260">
            <v>24</v>
          </cell>
          <cell r="H260">
            <v>7583</v>
          </cell>
          <cell r="I260">
            <v>8063</v>
          </cell>
          <cell r="J260">
            <v>8756</v>
          </cell>
          <cell r="K260">
            <v>8978</v>
          </cell>
          <cell r="L260">
            <v>9965</v>
          </cell>
          <cell r="M260">
            <v>11579</v>
          </cell>
          <cell r="N260">
            <v>12460</v>
          </cell>
          <cell r="O260">
            <v>11971</v>
          </cell>
          <cell r="P260">
            <v>11310</v>
          </cell>
          <cell r="Q260">
            <v>8703</v>
          </cell>
          <cell r="R260">
            <v>10542</v>
          </cell>
          <cell r="S260">
            <v>12381</v>
          </cell>
          <cell r="T260">
            <v>12693.5424</v>
          </cell>
          <cell r="U260">
            <v>13058.9856</v>
          </cell>
          <cell r="V260">
            <v>14490.144</v>
          </cell>
          <cell r="W260">
            <v>16426.713599999999</v>
          </cell>
          <cell r="X260">
            <v>16957.920000000002</v>
          </cell>
          <cell r="Y260">
            <v>18597.809999999998</v>
          </cell>
          <cell r="Z260">
            <v>16723.929599999999</v>
          </cell>
          <cell r="AA260">
            <v>16273.958400000001</v>
          </cell>
          <cell r="AB260">
            <v>6182.64</v>
          </cell>
          <cell r="AC260">
            <v>16931.337</v>
          </cell>
          <cell r="AD260">
            <v>14604.271500000001</v>
          </cell>
          <cell r="AE260">
            <v>15194</v>
          </cell>
          <cell r="AF260">
            <v>14253.647999999999</v>
          </cell>
          <cell r="AG260">
            <v>15786.288</v>
          </cell>
          <cell r="AH260">
            <v>0.20620524462724088</v>
          </cell>
          <cell r="AI260"/>
          <cell r="AJ260">
            <v>1367.856</v>
          </cell>
          <cell r="AK260">
            <v>0.59375</v>
          </cell>
          <cell r="AL260">
            <v>1301.328</v>
          </cell>
          <cell r="AM260">
            <v>686.44799999999998</v>
          </cell>
          <cell r="AN260">
            <v>614.88</v>
          </cell>
          <cell r="AO260" t="str">
            <v>EB</v>
          </cell>
        </row>
        <row r="261">
          <cell r="A261">
            <v>524</v>
          </cell>
          <cell r="B261" t="str">
            <v>E. LADY LAKE RD</v>
          </cell>
          <cell r="C261" t="str">
            <v>EAST OF US27/US441</v>
          </cell>
          <cell r="D261" t="str">
            <v>B</v>
          </cell>
          <cell r="E261">
            <v>21</v>
          </cell>
          <cell r="F261">
            <v>18</v>
          </cell>
          <cell r="G261">
            <v>24</v>
          </cell>
          <cell r="H261" t="str">
            <v>*****</v>
          </cell>
          <cell r="I261" t="str">
            <v>*****</v>
          </cell>
          <cell r="J261" t="str">
            <v>*****</v>
          </cell>
          <cell r="K261" t="str">
            <v>*****</v>
          </cell>
          <cell r="L261" t="str">
            <v>*****</v>
          </cell>
          <cell r="M261" t="str">
            <v>*****</v>
          </cell>
          <cell r="N261" t="str">
            <v>*****</v>
          </cell>
          <cell r="O261" t="str">
            <v>*****</v>
          </cell>
          <cell r="P261" t="str">
            <v>*****</v>
          </cell>
          <cell r="Q261" t="str">
            <v>*****</v>
          </cell>
          <cell r="R261" t="str">
            <v>*****</v>
          </cell>
          <cell r="S261" t="str">
            <v>*****</v>
          </cell>
          <cell r="T261" t="str">
            <v>*****</v>
          </cell>
          <cell r="U261" t="str">
            <v>*****</v>
          </cell>
          <cell r="V261" t="str">
            <v>*****</v>
          </cell>
          <cell r="W261">
            <v>468.54719999999998</v>
          </cell>
          <cell r="X261">
            <v>362.88960000000003</v>
          </cell>
          <cell r="Y261">
            <v>581.94179999999994</v>
          </cell>
          <cell r="Z261">
            <v>522.28800000000001</v>
          </cell>
          <cell r="AA261">
            <v>563.35680000000002</v>
          </cell>
          <cell r="AB261">
            <v>6182.64</v>
          </cell>
          <cell r="AC261">
            <v>563</v>
          </cell>
          <cell r="AD261">
            <v>563</v>
          </cell>
          <cell r="AE261">
            <v>563</v>
          </cell>
          <cell r="AF261">
            <v>563</v>
          </cell>
          <cell r="AG261">
            <v>563</v>
          </cell>
          <cell r="AH261">
            <v>-0.3807487568540574</v>
          </cell>
          <cell r="AI261"/>
          <cell r="AJ261" t="str">
            <v>N/A</v>
          </cell>
          <cell r="AK261">
            <v>0.71875</v>
          </cell>
          <cell r="AL261" t="str">
            <v>N/A</v>
          </cell>
          <cell r="AM261" t="str">
            <v>N/A</v>
          </cell>
          <cell r="AN261" t="str">
            <v>N/A</v>
          </cell>
          <cell r="AO261" t="str">
            <v>EB</v>
          </cell>
        </row>
        <row r="262">
          <cell r="A262">
            <v>525</v>
          </cell>
          <cell r="B262" t="str">
            <v>W McCLENDON ST</v>
          </cell>
          <cell r="C262" t="str">
            <v>0.024 Mi W OF U.S. 27/U.S. 441</v>
          </cell>
          <cell r="D262" t="str">
            <v>C</v>
          </cell>
          <cell r="E262">
            <v>20</v>
          </cell>
          <cell r="F262">
            <v>18</v>
          </cell>
          <cell r="G262">
            <v>24</v>
          </cell>
          <cell r="H262" t="str">
            <v>*****</v>
          </cell>
          <cell r="I262" t="str">
            <v>*****</v>
          </cell>
          <cell r="J262" t="str">
            <v>*****</v>
          </cell>
          <cell r="K262" t="str">
            <v>*****</v>
          </cell>
          <cell r="L262" t="str">
            <v>*****</v>
          </cell>
          <cell r="M262" t="str">
            <v>*****</v>
          </cell>
          <cell r="N262" t="str">
            <v>*****</v>
          </cell>
          <cell r="O262">
            <v>434</v>
          </cell>
          <cell r="P262">
            <v>316</v>
          </cell>
          <cell r="Q262">
            <v>264</v>
          </cell>
          <cell r="R262">
            <v>492</v>
          </cell>
          <cell r="S262">
            <v>892</v>
          </cell>
          <cell r="T262">
            <v>594.39599999999996</v>
          </cell>
          <cell r="U262">
            <v>448.18559999999997</v>
          </cell>
          <cell r="V262">
            <v>394.61760000000004</v>
          </cell>
          <cell r="W262">
            <v>674.78399999999999</v>
          </cell>
          <cell r="X262">
            <v>511.20960000000002</v>
          </cell>
          <cell r="Y262">
            <v>490.8297</v>
          </cell>
          <cell r="Z262">
            <v>432.28799999999995</v>
          </cell>
          <cell r="AA262">
            <v>1323.8208</v>
          </cell>
          <cell r="AB262">
            <v>6182.64</v>
          </cell>
          <cell r="AC262">
            <v>1324</v>
          </cell>
          <cell r="AD262">
            <v>1324</v>
          </cell>
          <cell r="AE262">
            <v>1324</v>
          </cell>
          <cell r="AF262">
            <v>1324</v>
          </cell>
          <cell r="AG262">
            <v>1324</v>
          </cell>
          <cell r="AH262">
            <v>-0.26524456852981304</v>
          </cell>
          <cell r="AI262"/>
          <cell r="AJ262" t="str">
            <v>N/A</v>
          </cell>
          <cell r="AK262">
            <v>0.29166666666666702</v>
          </cell>
          <cell r="AL262" t="str">
            <v>N/A</v>
          </cell>
          <cell r="AM262" t="str">
            <v>N/A</v>
          </cell>
          <cell r="AN262" t="str">
            <v>N/A</v>
          </cell>
          <cell r="AO262" t="str">
            <v>WB</v>
          </cell>
        </row>
        <row r="263">
          <cell r="A263">
            <v>526</v>
          </cell>
          <cell r="B263" t="str">
            <v>ROLLING ACRES RD</v>
          </cell>
          <cell r="C263" t="str">
            <v>0.17 Mi N OF C.R. 466</v>
          </cell>
          <cell r="D263" t="str">
            <v>C</v>
          </cell>
          <cell r="E263">
            <v>17</v>
          </cell>
          <cell r="F263">
            <v>18</v>
          </cell>
          <cell r="G263">
            <v>24</v>
          </cell>
          <cell r="H263" t="str">
            <v>*****</v>
          </cell>
          <cell r="I263">
            <v>3067</v>
          </cell>
          <cell r="J263">
            <v>4026</v>
          </cell>
          <cell r="K263">
            <v>4788</v>
          </cell>
          <cell r="L263">
            <v>5645</v>
          </cell>
          <cell r="M263">
            <v>6145</v>
          </cell>
          <cell r="N263">
            <v>10848</v>
          </cell>
          <cell r="O263">
            <v>10317</v>
          </cell>
          <cell r="P263">
            <v>11254</v>
          </cell>
          <cell r="Q263">
            <v>9531</v>
          </cell>
          <cell r="R263">
            <v>12295</v>
          </cell>
          <cell r="S263">
            <v>14558</v>
          </cell>
          <cell r="T263">
            <v>15001.113599999999</v>
          </cell>
          <cell r="U263">
            <v>15682.924800000001</v>
          </cell>
          <cell r="V263">
            <v>17209.612799999999</v>
          </cell>
          <cell r="W263">
            <v>16113.0816</v>
          </cell>
          <cell r="X263">
            <v>15626.995200000001</v>
          </cell>
          <cell r="Y263">
            <v>15584.99</v>
          </cell>
          <cell r="Z263">
            <v>16346.88</v>
          </cell>
          <cell r="AA263">
            <v>16851.417600000001</v>
          </cell>
          <cell r="AB263">
            <v>6182.64</v>
          </cell>
          <cell r="AC263">
            <v>16999.461499999998</v>
          </cell>
          <cell r="AD263">
            <v>16189.600700000001</v>
          </cell>
          <cell r="AE263">
            <v>12007.183799999999</v>
          </cell>
          <cell r="AF263">
            <v>14427.839999999998</v>
          </cell>
          <cell r="AG263">
            <v>16045.343999999999</v>
          </cell>
          <cell r="AH263">
            <v>0.21013832331338422</v>
          </cell>
          <cell r="AI263"/>
          <cell r="AJ263">
            <v>1396.08</v>
          </cell>
          <cell r="AK263">
            <v>0.55208333333333404</v>
          </cell>
          <cell r="AL263">
            <v>1338.624</v>
          </cell>
          <cell r="AM263">
            <v>702.57600000000002</v>
          </cell>
          <cell r="AN263">
            <v>636.048</v>
          </cell>
          <cell r="AO263" t="str">
            <v>SB</v>
          </cell>
        </row>
        <row r="264">
          <cell r="A264">
            <v>527</v>
          </cell>
          <cell r="B264" t="str">
            <v>LAKE GRIFFIN RD</v>
          </cell>
          <cell r="C264" t="str">
            <v>0.27 Mi W OF CAROLINA AV</v>
          </cell>
          <cell r="D264" t="str">
            <v>C</v>
          </cell>
          <cell r="E264">
            <v>16</v>
          </cell>
          <cell r="F264">
            <v>18</v>
          </cell>
          <cell r="G264">
            <v>24</v>
          </cell>
          <cell r="H264">
            <v>1900</v>
          </cell>
          <cell r="I264">
            <v>2083</v>
          </cell>
          <cell r="J264">
            <v>1890</v>
          </cell>
          <cell r="K264">
            <v>2186</v>
          </cell>
          <cell r="L264">
            <v>2168</v>
          </cell>
          <cell r="M264">
            <v>2576</v>
          </cell>
          <cell r="N264">
            <v>2643</v>
          </cell>
          <cell r="O264">
            <v>2674</v>
          </cell>
          <cell r="P264">
            <v>2516</v>
          </cell>
          <cell r="Q264">
            <v>2250</v>
          </cell>
          <cell r="R264">
            <v>2306</v>
          </cell>
          <cell r="S264">
            <v>2868</v>
          </cell>
          <cell r="T264">
            <v>3084.9983999999999</v>
          </cell>
          <cell r="U264">
            <v>2869.4592000000002</v>
          </cell>
          <cell r="V264">
            <v>3026.5920000000001</v>
          </cell>
          <cell r="W264">
            <v>3234.2111999999997</v>
          </cell>
          <cell r="X264">
            <v>3060.48</v>
          </cell>
          <cell r="Y264">
            <v>3133.44</v>
          </cell>
          <cell r="Z264">
            <v>2926.5984000000003</v>
          </cell>
          <cell r="AA264">
            <v>2830.1759999999999</v>
          </cell>
          <cell r="AB264">
            <v>6182.64</v>
          </cell>
          <cell r="AC264">
            <v>3145.241</v>
          </cell>
          <cell r="AD264">
            <v>2809.6340999999998</v>
          </cell>
          <cell r="AE264">
            <v>3059</v>
          </cell>
          <cell r="AF264">
            <v>2812.6079999999997</v>
          </cell>
          <cell r="AG264">
            <v>2983.68</v>
          </cell>
          <cell r="AH264">
            <v>-0.1355982115521529</v>
          </cell>
          <cell r="AI264"/>
          <cell r="AJ264">
            <v>266.11200000000002</v>
          </cell>
          <cell r="AK264">
            <v>0.70833333333333404</v>
          </cell>
          <cell r="AL264">
            <v>266.11199999999997</v>
          </cell>
          <cell r="AM264">
            <v>166.32000000000002</v>
          </cell>
          <cell r="AN264">
            <v>99.792000000000002</v>
          </cell>
          <cell r="AO264" t="str">
            <v>EB</v>
          </cell>
        </row>
        <row r="265">
          <cell r="A265">
            <v>528</v>
          </cell>
          <cell r="B265" t="str">
            <v>ROSE ST</v>
          </cell>
          <cell r="C265" t="str">
            <v>0.3 Mi E OF OAK ST</v>
          </cell>
          <cell r="D265" t="str">
            <v>C</v>
          </cell>
          <cell r="E265">
            <v>13</v>
          </cell>
          <cell r="F265">
            <v>18</v>
          </cell>
          <cell r="G265">
            <v>26</v>
          </cell>
          <cell r="H265" t="str">
            <v>*****</v>
          </cell>
          <cell r="I265" t="str">
            <v>*****</v>
          </cell>
          <cell r="J265" t="str">
            <v>*****</v>
          </cell>
          <cell r="K265" t="str">
            <v>*****</v>
          </cell>
          <cell r="L265" t="str">
            <v>*****</v>
          </cell>
          <cell r="M265" t="str">
            <v>*****</v>
          </cell>
          <cell r="N265" t="str">
            <v>*****</v>
          </cell>
          <cell r="O265">
            <v>967</v>
          </cell>
          <cell r="P265">
            <v>975</v>
          </cell>
          <cell r="Q265">
            <v>911</v>
          </cell>
          <cell r="R265">
            <v>1130</v>
          </cell>
          <cell r="S265">
            <v>1016</v>
          </cell>
          <cell r="T265">
            <v>1168.5888</v>
          </cell>
          <cell r="U265">
            <v>660.52799999999991</v>
          </cell>
          <cell r="V265">
            <v>1195.2</v>
          </cell>
          <cell r="W265">
            <v>1351.4687999999999</v>
          </cell>
          <cell r="X265">
            <v>797.72159999999997</v>
          </cell>
          <cell r="Y265">
            <v>883.71849999999995</v>
          </cell>
          <cell r="Z265">
            <v>1113.7151999999999</v>
          </cell>
          <cell r="AA265">
            <v>953.75249999999994</v>
          </cell>
          <cell r="AB265">
            <v>6182.64</v>
          </cell>
          <cell r="AC265">
            <v>1197</v>
          </cell>
          <cell r="AD265">
            <v>1197</v>
          </cell>
          <cell r="AE265">
            <v>1197</v>
          </cell>
          <cell r="AF265">
            <v>1197</v>
          </cell>
          <cell r="AG265">
            <v>1197</v>
          </cell>
          <cell r="AH265">
            <v>-0.27991454580192676</v>
          </cell>
          <cell r="AI265"/>
          <cell r="AJ265" t="str">
            <v>N/A</v>
          </cell>
          <cell r="AK265">
            <v>0.71875</v>
          </cell>
          <cell r="AL265" t="str">
            <v>N/A</v>
          </cell>
          <cell r="AM265" t="str">
            <v>N/A</v>
          </cell>
          <cell r="AN265" t="str">
            <v>N/A</v>
          </cell>
          <cell r="AO265" t="str">
            <v>WB</v>
          </cell>
        </row>
        <row r="266">
          <cell r="A266">
            <v>529</v>
          </cell>
          <cell r="B266" t="str">
            <v>CHULA VISTA AV</v>
          </cell>
          <cell r="C266" t="str">
            <v>BETWEEN RIO &amp; SAN REMO</v>
          </cell>
          <cell r="D266" t="str">
            <v>B</v>
          </cell>
          <cell r="E266">
            <v>18</v>
          </cell>
          <cell r="F266">
            <v>18</v>
          </cell>
          <cell r="G266">
            <v>24</v>
          </cell>
          <cell r="H266" t="str">
            <v>*****</v>
          </cell>
          <cell r="I266" t="str">
            <v>*****</v>
          </cell>
          <cell r="J266" t="str">
            <v>*****</v>
          </cell>
          <cell r="K266" t="str">
            <v>*****</v>
          </cell>
          <cell r="L266" t="str">
            <v>*****</v>
          </cell>
          <cell r="M266" t="str">
            <v>*****</v>
          </cell>
          <cell r="N266" t="str">
            <v>*****</v>
          </cell>
          <cell r="O266" t="str">
            <v>*****</v>
          </cell>
          <cell r="P266" t="str">
            <v>*****</v>
          </cell>
          <cell r="Q266" t="str">
            <v>*****</v>
          </cell>
          <cell r="R266" t="str">
            <v>*****</v>
          </cell>
          <cell r="S266" t="str">
            <v>*****</v>
          </cell>
          <cell r="T266" t="str">
            <v>*****</v>
          </cell>
          <cell r="U266" t="str">
            <v>*****</v>
          </cell>
          <cell r="V266" t="str">
            <v>*****</v>
          </cell>
          <cell r="W266">
            <v>2503.3535999999999</v>
          </cell>
          <cell r="X266">
            <v>2677.6704</v>
          </cell>
          <cell r="Y266">
            <v>3805.31</v>
          </cell>
          <cell r="Z266">
            <v>3248.8992000000003</v>
          </cell>
          <cell r="AA266">
            <v>2767.6800000000003</v>
          </cell>
          <cell r="AB266">
            <v>6182.64</v>
          </cell>
          <cell r="AC266">
            <v>2768</v>
          </cell>
          <cell r="AD266">
            <v>2768</v>
          </cell>
          <cell r="AE266">
            <v>2768</v>
          </cell>
          <cell r="AF266">
            <v>2768</v>
          </cell>
          <cell r="AG266">
            <v>2768</v>
          </cell>
          <cell r="AH266">
            <v>-0.14847299553777538</v>
          </cell>
          <cell r="AI266"/>
          <cell r="AJ266" t="str">
            <v>N/A</v>
          </cell>
          <cell r="AK266">
            <v>0.60416666666666696</v>
          </cell>
          <cell r="AL266" t="str">
            <v>N/A</v>
          </cell>
          <cell r="AM266" t="str">
            <v>N/A</v>
          </cell>
          <cell r="AN266" t="str">
            <v>N/A</v>
          </cell>
          <cell r="AO266" t="str">
            <v>NB</v>
          </cell>
        </row>
        <row r="267">
          <cell r="A267">
            <v>530</v>
          </cell>
          <cell r="B267" t="str">
            <v>ROLLING ACRES RD</v>
          </cell>
          <cell r="C267" t="str">
            <v>0.10 Mi S OF U.S. 27/U.S. 441</v>
          </cell>
          <cell r="D267" t="str">
            <v>C</v>
          </cell>
          <cell r="E267">
            <v>8</v>
          </cell>
          <cell r="F267">
            <v>18</v>
          </cell>
          <cell r="G267">
            <v>24</v>
          </cell>
          <cell r="H267">
            <v>1921</v>
          </cell>
          <cell r="I267">
            <v>2902</v>
          </cell>
          <cell r="J267">
            <v>3445</v>
          </cell>
          <cell r="K267">
            <v>4353</v>
          </cell>
          <cell r="L267">
            <v>5264</v>
          </cell>
          <cell r="M267">
            <v>7779</v>
          </cell>
          <cell r="N267">
            <v>13458</v>
          </cell>
          <cell r="O267">
            <v>11050</v>
          </cell>
          <cell r="P267">
            <v>11474</v>
          </cell>
          <cell r="Q267">
            <v>10930</v>
          </cell>
          <cell r="R267">
            <v>14747</v>
          </cell>
          <cell r="S267">
            <v>15541</v>
          </cell>
          <cell r="T267">
            <v>15752.179199999999</v>
          </cell>
          <cell r="U267">
            <v>16031.1168</v>
          </cell>
          <cell r="V267">
            <v>19179.9264</v>
          </cell>
          <cell r="W267">
            <v>19406.217599999996</v>
          </cell>
          <cell r="X267">
            <v>19786.876799999998</v>
          </cell>
          <cell r="Y267">
            <v>17210.88</v>
          </cell>
          <cell r="Z267">
            <v>17679.225599999998</v>
          </cell>
          <cell r="AA267">
            <v>17348.889599999999</v>
          </cell>
          <cell r="AB267">
            <v>6182.64</v>
          </cell>
          <cell r="AC267">
            <v>17618.338999999996</v>
          </cell>
          <cell r="AD267">
            <v>15614.0803</v>
          </cell>
          <cell r="AE267">
            <v>15774</v>
          </cell>
          <cell r="AF267">
            <v>14862.527999999998</v>
          </cell>
          <cell r="AG267">
            <v>17012.016</v>
          </cell>
          <cell r="AH267">
            <v>0.2243803883887403</v>
          </cell>
          <cell r="AI267"/>
          <cell r="AJ267">
            <v>1531.152</v>
          </cell>
          <cell r="AK267">
            <v>0.625</v>
          </cell>
          <cell r="AL267">
            <v>1531.152</v>
          </cell>
          <cell r="AM267">
            <v>825.55200000000002</v>
          </cell>
          <cell r="AN267">
            <v>705.6</v>
          </cell>
          <cell r="AO267" t="str">
            <v>NB</v>
          </cell>
        </row>
        <row r="268">
          <cell r="A268">
            <v>531</v>
          </cell>
          <cell r="B268" t="str">
            <v>C.R. 450</v>
          </cell>
          <cell r="C268" t="str">
            <v>0.06 Mi W OF OWENS LN</v>
          </cell>
          <cell r="D268" t="str">
            <v>C</v>
          </cell>
          <cell r="E268">
            <v>11</v>
          </cell>
          <cell r="F268">
            <v>18</v>
          </cell>
          <cell r="G268">
            <v>26</v>
          </cell>
          <cell r="H268">
            <v>2198</v>
          </cell>
          <cell r="I268">
            <v>2625</v>
          </cell>
          <cell r="J268">
            <v>2306</v>
          </cell>
          <cell r="K268">
            <v>2459</v>
          </cell>
          <cell r="L268">
            <v>2698</v>
          </cell>
          <cell r="M268">
            <v>2434</v>
          </cell>
          <cell r="N268">
            <v>2549</v>
          </cell>
          <cell r="O268">
            <v>2401</v>
          </cell>
          <cell r="P268">
            <v>2260</v>
          </cell>
          <cell r="Q268">
            <v>2366</v>
          </cell>
          <cell r="R268">
            <v>2730</v>
          </cell>
          <cell r="S268">
            <v>2375</v>
          </cell>
          <cell r="T268">
            <v>1389.7727999999997</v>
          </cell>
          <cell r="U268">
            <v>2151.36</v>
          </cell>
          <cell r="V268">
            <v>2097.9936000000002</v>
          </cell>
          <cell r="W268">
            <v>2453.9327999999996</v>
          </cell>
          <cell r="X268">
            <v>2293.9007999999994</v>
          </cell>
          <cell r="Y268">
            <v>2411.5654999999997</v>
          </cell>
          <cell r="Z268">
            <v>2829.9263999999998</v>
          </cell>
          <cell r="AA268">
            <v>2697.1487999999999</v>
          </cell>
          <cell r="AB268">
            <v>6182.64</v>
          </cell>
          <cell r="AC268">
            <v>2750.8865000000001</v>
          </cell>
          <cell r="AD268">
            <v>2505.1026000000002</v>
          </cell>
          <cell r="AE268">
            <v>3213</v>
          </cell>
          <cell r="AF268">
            <v>2656.9727999999996</v>
          </cell>
          <cell r="AG268">
            <v>2939.5871999999999</v>
          </cell>
          <cell r="AH268">
            <v>-0.13816827352226912</v>
          </cell>
          <cell r="AI268"/>
          <cell r="AJ268">
            <v>282.2688</v>
          </cell>
          <cell r="AK268">
            <v>0.66666666666666696</v>
          </cell>
          <cell r="AL268">
            <v>282.26879999999994</v>
          </cell>
          <cell r="AM268">
            <v>154.9152</v>
          </cell>
          <cell r="AN268">
            <v>127.35359999999999</v>
          </cell>
          <cell r="AO268" t="str">
            <v>WB</v>
          </cell>
        </row>
        <row r="269">
          <cell r="A269">
            <v>532</v>
          </cell>
          <cell r="B269" t="str">
            <v>C.R. 452</v>
          </cell>
          <cell r="C269" t="str">
            <v>0.20 Mi S OF SOUTH EM-EN-EL GROVE RD</v>
          </cell>
          <cell r="D269" t="str">
            <v>C</v>
          </cell>
          <cell r="E269">
            <v>14</v>
          </cell>
          <cell r="F269">
            <v>18</v>
          </cell>
          <cell r="G269">
            <v>25</v>
          </cell>
          <cell r="H269">
            <v>5205</v>
          </cell>
          <cell r="I269">
            <v>4243</v>
          </cell>
          <cell r="J269">
            <v>6196</v>
          </cell>
          <cell r="K269">
            <v>6191</v>
          </cell>
          <cell r="L269">
            <v>6822</v>
          </cell>
          <cell r="M269">
            <v>6650</v>
          </cell>
          <cell r="N269">
            <v>6091</v>
          </cell>
          <cell r="O269">
            <v>6090</v>
          </cell>
          <cell r="P269">
            <v>5829</v>
          </cell>
          <cell r="Q269">
            <v>5382</v>
          </cell>
          <cell r="R269">
            <v>6517</v>
          </cell>
          <cell r="S269">
            <v>5867</v>
          </cell>
          <cell r="T269">
            <v>5767.0271999999995</v>
          </cell>
          <cell r="U269">
            <v>6425.6543999999994</v>
          </cell>
          <cell r="V269">
            <v>5571.3695999999991</v>
          </cell>
          <cell r="W269">
            <v>5467.6512000000002</v>
          </cell>
          <cell r="X269">
            <v>7374.4127999999992</v>
          </cell>
          <cell r="Y269">
            <v>7453.0919999999996</v>
          </cell>
          <cell r="Z269">
            <v>8160.192</v>
          </cell>
          <cell r="AA269">
            <v>5805.9528</v>
          </cell>
          <cell r="AB269">
            <v>6182.64</v>
          </cell>
          <cell r="AC269">
            <v>7593.5840000000007</v>
          </cell>
          <cell r="AD269">
            <v>8464.0738000000001</v>
          </cell>
          <cell r="AE269">
            <v>7745.1262000000006</v>
          </cell>
          <cell r="AF269">
            <v>7229.9519999999993</v>
          </cell>
          <cell r="AG269">
            <v>8731.2383999999984</v>
          </cell>
          <cell r="AH269">
            <v>7.1470892258941321E-2</v>
          </cell>
          <cell r="AI269"/>
          <cell r="AJ269">
            <v>746.49599999999998</v>
          </cell>
          <cell r="AK269">
            <v>0.6875</v>
          </cell>
          <cell r="AL269">
            <v>746.49599999999998</v>
          </cell>
          <cell r="AM269">
            <v>409.19040000000001</v>
          </cell>
          <cell r="AN269">
            <v>337.30560000000003</v>
          </cell>
          <cell r="AO269" t="str">
            <v>NB</v>
          </cell>
        </row>
        <row r="270">
          <cell r="A270">
            <v>533</v>
          </cell>
          <cell r="B270" t="str">
            <v>C.R. 450</v>
          </cell>
          <cell r="C270" t="str">
            <v>0.08 Mi E OF SR 19</v>
          </cell>
          <cell r="D270" t="str">
            <v>C</v>
          </cell>
          <cell r="E270">
            <v>12</v>
          </cell>
          <cell r="F270">
            <v>18</v>
          </cell>
          <cell r="G270">
            <v>26</v>
          </cell>
          <cell r="H270">
            <v>3687</v>
          </cell>
          <cell r="I270">
            <v>4028</v>
          </cell>
          <cell r="J270">
            <v>4007</v>
          </cell>
          <cell r="K270">
            <v>4055</v>
          </cell>
          <cell r="L270">
            <v>4405</v>
          </cell>
          <cell r="M270">
            <v>4384</v>
          </cell>
          <cell r="N270">
            <v>4228</v>
          </cell>
          <cell r="O270">
            <v>3897</v>
          </cell>
          <cell r="P270">
            <v>4187</v>
          </cell>
          <cell r="Q270">
            <v>3982</v>
          </cell>
          <cell r="R270">
            <v>4864</v>
          </cell>
          <cell r="S270">
            <v>4741</v>
          </cell>
          <cell r="T270">
            <v>4752.6912000000002</v>
          </cell>
          <cell r="U270">
            <v>4524.4799999999996</v>
          </cell>
          <cell r="V270">
            <v>4527.3599999999997</v>
          </cell>
          <cell r="W270">
            <v>6837.1776</v>
          </cell>
          <cell r="X270">
            <v>4166.0159999999996</v>
          </cell>
          <cell r="Y270">
            <v>4810.2299999999996</v>
          </cell>
          <cell r="Z270">
            <v>4497.5615999999991</v>
          </cell>
          <cell r="AA270">
            <v>4405.0751999999993</v>
          </cell>
          <cell r="AB270">
            <v>6182.64</v>
          </cell>
          <cell r="AC270">
            <v>4577.7744999999995</v>
          </cell>
          <cell r="AD270">
            <v>4388.7844000000005</v>
          </cell>
          <cell r="AE270">
            <v>5017</v>
          </cell>
          <cell r="AF270">
            <v>4490.0351999999993</v>
          </cell>
          <cell r="AG270">
            <v>5273.7695999999996</v>
          </cell>
          <cell r="AH270">
            <v>-3.1299690209557696E-2</v>
          </cell>
          <cell r="AI270"/>
          <cell r="AJ270">
            <v>529.37279999999998</v>
          </cell>
          <cell r="AK270">
            <v>0.71875</v>
          </cell>
          <cell r="AL270">
            <v>529.37279999999998</v>
          </cell>
          <cell r="AM270">
            <v>207.18719999999999</v>
          </cell>
          <cell r="AN270">
            <v>322.18560000000002</v>
          </cell>
          <cell r="AO270" t="str">
            <v>EB</v>
          </cell>
        </row>
        <row r="271">
          <cell r="A271">
            <v>534</v>
          </cell>
          <cell r="B271" t="str">
            <v>C.R. 25 (TEAGUE TL)</v>
          </cell>
          <cell r="C271" t="str">
            <v>0.21 Mi S OF GRIFFIN AV</v>
          </cell>
          <cell r="D271" t="str">
            <v>C</v>
          </cell>
          <cell r="E271">
            <v>8</v>
          </cell>
          <cell r="F271">
            <v>18</v>
          </cell>
          <cell r="G271">
            <v>24</v>
          </cell>
          <cell r="H271">
            <v>6717</v>
          </cell>
          <cell r="I271">
            <v>7500</v>
          </cell>
          <cell r="J271">
            <v>6940</v>
          </cell>
          <cell r="K271">
            <v>3713</v>
          </cell>
          <cell r="L271">
            <v>6495</v>
          </cell>
          <cell r="M271">
            <v>6843</v>
          </cell>
          <cell r="N271">
            <v>7516</v>
          </cell>
          <cell r="O271">
            <v>6237</v>
          </cell>
          <cell r="P271">
            <v>7037</v>
          </cell>
          <cell r="Q271">
            <v>6390</v>
          </cell>
          <cell r="R271">
            <v>6983</v>
          </cell>
          <cell r="S271">
            <v>7468</v>
          </cell>
          <cell r="T271">
            <v>7093.7855999999992</v>
          </cell>
          <cell r="U271">
            <v>7764.6815999999999</v>
          </cell>
          <cell r="V271">
            <v>7632.5472</v>
          </cell>
          <cell r="W271">
            <v>8884.3392000000003</v>
          </cell>
          <cell r="X271">
            <v>6038.6015999999991</v>
          </cell>
          <cell r="Y271">
            <v>9575.0399999999991</v>
          </cell>
          <cell r="Z271">
            <v>10022.956799999998</v>
          </cell>
          <cell r="AA271">
            <v>9629.7407999999996</v>
          </cell>
          <cell r="AB271">
            <v>6182.64</v>
          </cell>
          <cell r="AC271">
            <v>9581.5669999999991</v>
          </cell>
          <cell r="AD271">
            <v>7088.0810000000001</v>
          </cell>
          <cell r="AE271">
            <v>6206</v>
          </cell>
          <cell r="AF271">
            <v>8055.7248</v>
          </cell>
          <cell r="AG271">
            <v>9760.4639999999999</v>
          </cell>
          <cell r="AH271">
            <v>9.5618358800105385E-2</v>
          </cell>
          <cell r="AI271"/>
          <cell r="AJ271">
            <v>867.88800000000003</v>
          </cell>
          <cell r="AK271">
            <v>0.6875</v>
          </cell>
          <cell r="AL271">
            <v>867.88800000000003</v>
          </cell>
          <cell r="AM271">
            <v>291.31200000000001</v>
          </cell>
          <cell r="AN271">
            <v>576.57600000000002</v>
          </cell>
          <cell r="AO271" t="str">
            <v>NB</v>
          </cell>
        </row>
        <row r="272">
          <cell r="A272">
            <v>535</v>
          </cell>
          <cell r="B272" t="str">
            <v>GRIFFIN AV</v>
          </cell>
          <cell r="C272" t="str">
            <v>0.05 Mi E OF C.R. 25</v>
          </cell>
          <cell r="D272" t="str">
            <v>C</v>
          </cell>
          <cell r="E272">
            <v>8</v>
          </cell>
          <cell r="F272">
            <v>18</v>
          </cell>
          <cell r="G272">
            <v>24</v>
          </cell>
          <cell r="H272">
            <v>1304</v>
          </cell>
          <cell r="I272">
            <v>1703</v>
          </cell>
          <cell r="J272">
            <v>1567</v>
          </cell>
          <cell r="K272">
            <v>1552</v>
          </cell>
          <cell r="L272">
            <v>1839</v>
          </cell>
          <cell r="M272">
            <v>1983</v>
          </cell>
          <cell r="N272">
            <v>2156</v>
          </cell>
          <cell r="O272">
            <v>1967</v>
          </cell>
          <cell r="P272">
            <v>2020</v>
          </cell>
          <cell r="Q272">
            <v>2011</v>
          </cell>
          <cell r="R272">
            <v>2288</v>
          </cell>
          <cell r="S272">
            <v>2295</v>
          </cell>
          <cell r="T272">
            <v>2066.1695999999997</v>
          </cell>
          <cell r="U272">
            <v>2335.5648000000001</v>
          </cell>
          <cell r="V272">
            <v>2335.5648000000001</v>
          </cell>
          <cell r="W272">
            <v>2408.3136</v>
          </cell>
          <cell r="X272">
            <v>2685.5808000000002</v>
          </cell>
          <cell r="Y272">
            <v>3020.58</v>
          </cell>
          <cell r="Z272">
            <v>2715.8975999999998</v>
          </cell>
          <cell r="AA272">
            <v>2654.2944000000002</v>
          </cell>
          <cell r="AB272">
            <v>6182.64</v>
          </cell>
          <cell r="AC272">
            <v>2483.1860000000001</v>
          </cell>
          <cell r="AD272">
            <v>3094.7462</v>
          </cell>
          <cell r="AE272">
            <v>3484</v>
          </cell>
          <cell r="AF272">
            <v>3313.2959999999998</v>
          </cell>
          <cell r="AG272">
            <v>2825.4240000000004</v>
          </cell>
          <cell r="AH272">
            <v>-0.14496885565757134</v>
          </cell>
          <cell r="AI272"/>
          <cell r="AJ272">
            <v>265.10399999999998</v>
          </cell>
          <cell r="AK272">
            <v>0.47916666666666702</v>
          </cell>
          <cell r="AL272">
            <v>265.10400000000004</v>
          </cell>
          <cell r="AM272">
            <v>159.26400000000001</v>
          </cell>
          <cell r="AN272">
            <v>105.84</v>
          </cell>
          <cell r="AO272" t="str">
            <v>EB</v>
          </cell>
        </row>
        <row r="273">
          <cell r="A273">
            <v>536</v>
          </cell>
          <cell r="B273" t="str">
            <v>GRIFFIN AV</v>
          </cell>
          <cell r="C273" t="str">
            <v>0.085 Mi W OF C.R. 25</v>
          </cell>
          <cell r="D273" t="str">
            <v>C</v>
          </cell>
          <cell r="E273">
            <v>8</v>
          </cell>
          <cell r="F273">
            <v>18</v>
          </cell>
          <cell r="G273">
            <v>24</v>
          </cell>
          <cell r="H273" t="str">
            <v>*****</v>
          </cell>
          <cell r="I273" t="str">
            <v>*****</v>
          </cell>
          <cell r="J273" t="str">
            <v>*****</v>
          </cell>
          <cell r="K273" t="str">
            <v>*****</v>
          </cell>
          <cell r="L273" t="str">
            <v>*****</v>
          </cell>
          <cell r="M273" t="str">
            <v>*****</v>
          </cell>
          <cell r="N273">
            <v>8495</v>
          </cell>
          <cell r="O273">
            <v>7627</v>
          </cell>
          <cell r="P273">
            <v>8471</v>
          </cell>
          <cell r="Q273">
            <v>7671</v>
          </cell>
          <cell r="R273">
            <v>8536</v>
          </cell>
          <cell r="S273">
            <v>8686</v>
          </cell>
          <cell r="T273">
            <v>8691.4079999999994</v>
          </cell>
          <cell r="U273">
            <v>8587.8431999999993</v>
          </cell>
          <cell r="V273">
            <v>8692.3008000000009</v>
          </cell>
          <cell r="W273">
            <v>9312.9695999999985</v>
          </cell>
          <cell r="X273">
            <v>8903.1552000000011</v>
          </cell>
          <cell r="Y273">
            <v>10714.619999999999</v>
          </cell>
          <cell r="Z273">
            <v>9169.4591999999993</v>
          </cell>
          <cell r="AA273">
            <v>9182.4480000000003</v>
          </cell>
          <cell r="AB273">
            <v>6182.64</v>
          </cell>
          <cell r="AC273">
            <v>8888.8079999999991</v>
          </cell>
          <cell r="AD273">
            <v>9821.8029000000006</v>
          </cell>
          <cell r="AE273">
            <v>9702.2600999999995</v>
          </cell>
          <cell r="AF273">
            <v>10168.799999999999</v>
          </cell>
          <cell r="AG273">
            <v>8867.6351999999988</v>
          </cell>
          <cell r="AH273">
            <v>7.479780756553267E-2</v>
          </cell>
          <cell r="AI273"/>
          <cell r="AJ273">
            <v>734.51519999999994</v>
          </cell>
          <cell r="AK273">
            <v>0.57291666666666696</v>
          </cell>
          <cell r="AL273">
            <v>718.84799999999996</v>
          </cell>
          <cell r="AM273">
            <v>460.79999999999995</v>
          </cell>
          <cell r="AN273">
            <v>258.048</v>
          </cell>
          <cell r="AO273" t="str">
            <v>EB</v>
          </cell>
        </row>
        <row r="274">
          <cell r="A274">
            <v>537</v>
          </cell>
          <cell r="B274" t="str">
            <v>SHAY BV</v>
          </cell>
          <cell r="C274" t="str">
            <v>0.158 Mi N OF GRIFFIN AV</v>
          </cell>
          <cell r="D274" t="str">
            <v>C</v>
          </cell>
          <cell r="E274">
            <v>7</v>
          </cell>
          <cell r="F274">
            <v>18</v>
          </cell>
          <cell r="G274">
            <v>24</v>
          </cell>
          <cell r="H274" t="str">
            <v>*****</v>
          </cell>
          <cell r="I274" t="str">
            <v>*****</v>
          </cell>
          <cell r="J274" t="str">
            <v>*****</v>
          </cell>
          <cell r="K274" t="str">
            <v>*****</v>
          </cell>
          <cell r="L274" t="str">
            <v>*****</v>
          </cell>
          <cell r="M274" t="str">
            <v>*****</v>
          </cell>
          <cell r="N274" t="str">
            <v>*****</v>
          </cell>
          <cell r="O274">
            <v>2356</v>
          </cell>
          <cell r="P274">
            <v>2559</v>
          </cell>
          <cell r="Q274">
            <v>2352</v>
          </cell>
          <cell r="R274">
            <v>2567</v>
          </cell>
          <cell r="S274">
            <v>2591</v>
          </cell>
          <cell r="T274">
            <v>2375.0495999999998</v>
          </cell>
          <cell r="U274">
            <v>3279.2544000000003</v>
          </cell>
          <cell r="V274">
            <v>3323.8944000000001</v>
          </cell>
          <cell r="W274">
            <v>3483.2159999999999</v>
          </cell>
          <cell r="X274">
            <v>3841.4879999999998</v>
          </cell>
          <cell r="Y274">
            <v>3885.8199999999997</v>
          </cell>
          <cell r="Z274">
            <v>2842.0223999999998</v>
          </cell>
          <cell r="AA274">
            <v>2549.8368</v>
          </cell>
          <cell r="AB274">
            <v>6182.64</v>
          </cell>
          <cell r="AC274">
            <v>2179.9839999999999</v>
          </cell>
          <cell r="AD274">
            <v>2081.4065999999998</v>
          </cell>
          <cell r="AE274">
            <v>2624</v>
          </cell>
          <cell r="AF274">
            <v>2570.9279999999999</v>
          </cell>
          <cell r="AG274">
            <v>2051.4335999999998</v>
          </cell>
          <cell r="AH274">
            <v>-0.1979956921777537</v>
          </cell>
          <cell r="AI274"/>
          <cell r="AJ274">
            <v>222.55679999999998</v>
          </cell>
          <cell r="AK274">
            <v>0.625</v>
          </cell>
          <cell r="AL274">
            <v>222.55679999999998</v>
          </cell>
          <cell r="AM274">
            <v>124.78079999999999</v>
          </cell>
          <cell r="AN274">
            <v>97.775999999999996</v>
          </cell>
          <cell r="AO274" t="str">
            <v>NB</v>
          </cell>
        </row>
        <row r="275">
          <cell r="A275">
            <v>538</v>
          </cell>
          <cell r="B275" t="str">
            <v>U.S. 27/U.S. 441</v>
          </cell>
          <cell r="C275" t="str">
            <v>0.10 Mi S OF SUMTER CO LINE</v>
          </cell>
          <cell r="D275" t="str">
            <v>C</v>
          </cell>
          <cell r="E275">
            <v>6</v>
          </cell>
          <cell r="F275">
            <v>18</v>
          </cell>
          <cell r="G275">
            <v>24</v>
          </cell>
          <cell r="H275">
            <v>26304</v>
          </cell>
          <cell r="I275">
            <v>30284</v>
          </cell>
          <cell r="J275">
            <v>31090</v>
          </cell>
          <cell r="K275">
            <v>30653</v>
          </cell>
          <cell r="L275">
            <v>32501</v>
          </cell>
          <cell r="M275">
            <v>31936</v>
          </cell>
          <cell r="N275">
            <v>33588</v>
          </cell>
          <cell r="O275">
            <v>32911</v>
          </cell>
          <cell r="P275">
            <v>31208</v>
          </cell>
          <cell r="Q275">
            <v>28368</v>
          </cell>
          <cell r="R275">
            <v>32766</v>
          </cell>
          <cell r="S275">
            <v>32752</v>
          </cell>
          <cell r="T275">
            <v>30560.111999999997</v>
          </cell>
          <cell r="U275">
            <v>29480.255999999998</v>
          </cell>
          <cell r="V275">
            <v>33086.275200000004</v>
          </cell>
          <cell r="W275">
            <v>37265.184000000001</v>
          </cell>
          <cell r="X275">
            <v>38749.094399999994</v>
          </cell>
          <cell r="Y275">
            <v>37440</v>
          </cell>
          <cell r="Z275">
            <v>36327.492600000005</v>
          </cell>
          <cell r="AA275">
            <v>32106.301599999999</v>
          </cell>
          <cell r="AB275">
            <v>6182.64</v>
          </cell>
          <cell r="AC275">
            <v>35450.606100000005</v>
          </cell>
          <cell r="AD275">
            <v>31813.181400000001</v>
          </cell>
          <cell r="AE275">
            <v>30184</v>
          </cell>
          <cell r="AF275">
            <v>26312.179199999999</v>
          </cell>
          <cell r="AG275">
            <v>26710.4244</v>
          </cell>
          <cell r="AH275">
            <v>0.33998940912226017</v>
          </cell>
          <cell r="AI275"/>
          <cell r="AJ275">
            <v>2199.7660000000001</v>
          </cell>
          <cell r="AK275">
            <v>0.5</v>
          </cell>
          <cell r="AL275">
            <v>2116.7728000000002</v>
          </cell>
          <cell r="AM275">
            <v>1107.4684</v>
          </cell>
          <cell r="AN275">
            <v>1009.3044</v>
          </cell>
          <cell r="AO275" t="str">
            <v>NB</v>
          </cell>
        </row>
        <row r="276">
          <cell r="A276">
            <v>539</v>
          </cell>
          <cell r="B276" t="str">
            <v>MARION COUNTY RD</v>
          </cell>
          <cell r="C276" t="str">
            <v>0.15 Mi E OF C.R. 25</v>
          </cell>
          <cell r="D276" t="str">
            <v>C</v>
          </cell>
          <cell r="E276">
            <v>5</v>
          </cell>
          <cell r="F276">
            <v>18</v>
          </cell>
          <cell r="G276">
            <v>24</v>
          </cell>
          <cell r="H276">
            <v>1459</v>
          </cell>
          <cell r="I276">
            <v>1645</v>
          </cell>
          <cell r="J276">
            <v>1469</v>
          </cell>
          <cell r="K276">
            <v>1683</v>
          </cell>
          <cell r="L276">
            <v>1719</v>
          </cell>
          <cell r="M276">
            <v>2001</v>
          </cell>
          <cell r="N276">
            <v>2306</v>
          </cell>
          <cell r="O276">
            <v>2003</v>
          </cell>
          <cell r="P276">
            <v>2170</v>
          </cell>
          <cell r="Q276">
            <v>1860</v>
          </cell>
          <cell r="R276">
            <v>2166</v>
          </cell>
          <cell r="S276">
            <v>2053</v>
          </cell>
          <cell r="T276">
            <v>2106.0864000000001</v>
          </cell>
          <cell r="U276">
            <v>1788.2783999999999</v>
          </cell>
          <cell r="V276">
            <v>1803.4559999999999</v>
          </cell>
          <cell r="W276">
            <v>2231.5391999999997</v>
          </cell>
          <cell r="X276">
            <v>2050.7712000000001</v>
          </cell>
          <cell r="Y276">
            <v>2377.4699999999998</v>
          </cell>
          <cell r="Z276">
            <v>2145.0048000000002</v>
          </cell>
          <cell r="AA276">
            <v>2199.8592000000003</v>
          </cell>
          <cell r="AB276">
            <v>6182.64</v>
          </cell>
          <cell r="AC276">
            <v>2499.4974999999999</v>
          </cell>
          <cell r="AD276">
            <v>2107.0048999999999</v>
          </cell>
          <cell r="AE276">
            <v>2319</v>
          </cell>
          <cell r="AF276">
            <v>2052</v>
          </cell>
          <cell r="AG276">
            <v>2284.1280000000002</v>
          </cell>
          <cell r="AH276">
            <v>-0.18057483798920249</v>
          </cell>
          <cell r="AI276"/>
          <cell r="AJ276">
            <v>222.768</v>
          </cell>
          <cell r="AK276">
            <v>0.69791666666666696</v>
          </cell>
          <cell r="AL276">
            <v>222.768</v>
          </cell>
          <cell r="AM276">
            <v>157.24799999999999</v>
          </cell>
          <cell r="AN276">
            <v>65.52</v>
          </cell>
          <cell r="AO276" t="str">
            <v>EB</v>
          </cell>
        </row>
        <row r="277">
          <cell r="A277">
            <v>540</v>
          </cell>
          <cell r="B277" t="str">
            <v xml:space="preserve">C.R. 25 </v>
          </cell>
          <cell r="C277" t="str">
            <v>AT MARION CO LINE</v>
          </cell>
          <cell r="D277" t="str">
            <v>C</v>
          </cell>
          <cell r="E277">
            <v>5</v>
          </cell>
          <cell r="F277">
            <v>18</v>
          </cell>
          <cell r="G277">
            <v>24</v>
          </cell>
          <cell r="H277">
            <v>5093</v>
          </cell>
          <cell r="I277">
            <v>5603</v>
          </cell>
          <cell r="J277">
            <v>6372</v>
          </cell>
          <cell r="K277">
            <v>5376</v>
          </cell>
          <cell r="L277">
            <v>6382</v>
          </cell>
          <cell r="M277">
            <v>6569</v>
          </cell>
          <cell r="N277">
            <v>7521</v>
          </cell>
          <cell r="O277">
            <v>6773</v>
          </cell>
          <cell r="P277">
            <v>7018</v>
          </cell>
          <cell r="Q277">
            <v>6505</v>
          </cell>
          <cell r="R277">
            <v>7099</v>
          </cell>
          <cell r="S277">
            <v>7533</v>
          </cell>
          <cell r="T277">
            <v>8123.0687999999991</v>
          </cell>
          <cell r="U277">
            <v>7034.3712000000005</v>
          </cell>
          <cell r="V277">
            <v>8608.3775999999998</v>
          </cell>
          <cell r="W277">
            <v>9608.5439999999999</v>
          </cell>
          <cell r="X277">
            <v>7584.0960000000005</v>
          </cell>
          <cell r="Y277">
            <v>10953.6</v>
          </cell>
          <cell r="Z277">
            <v>10916.265600000001</v>
          </cell>
          <cell r="AA277">
            <v>10695.744000000001</v>
          </cell>
          <cell r="AB277">
            <v>6182.64</v>
          </cell>
          <cell r="AC277">
            <v>11104.2935</v>
          </cell>
          <cell r="AD277">
            <v>9152.7163</v>
          </cell>
          <cell r="AE277">
            <v>10784</v>
          </cell>
          <cell r="AF277">
            <v>10509.887999999999</v>
          </cell>
          <cell r="AG277">
            <v>11693.807999999999</v>
          </cell>
          <cell r="AH277">
            <v>0.13594263452296862</v>
          </cell>
          <cell r="AI277"/>
          <cell r="AJ277">
            <v>1034.2079999999999</v>
          </cell>
          <cell r="AK277">
            <v>0.6875</v>
          </cell>
          <cell r="AL277">
            <v>1034.2079999999999</v>
          </cell>
          <cell r="AM277">
            <v>712.65600000000006</v>
          </cell>
          <cell r="AN277">
            <v>321.55200000000002</v>
          </cell>
          <cell r="AO277" t="str">
            <v>NB</v>
          </cell>
        </row>
        <row r="278">
          <cell r="A278">
            <v>541</v>
          </cell>
          <cell r="B278" t="str">
            <v>C.R. 450</v>
          </cell>
          <cell r="C278" t="str">
            <v>0.18 Mi W  OF ST THOMAS AV, AT MARION CO LINE</v>
          </cell>
          <cell r="D278" t="str">
            <v>C</v>
          </cell>
          <cell r="E278">
            <v>5</v>
          </cell>
          <cell r="F278">
            <v>18</v>
          </cell>
          <cell r="G278">
            <v>26</v>
          </cell>
          <cell r="H278">
            <v>1363</v>
          </cell>
          <cell r="I278">
            <v>1378</v>
          </cell>
          <cell r="J278">
            <v>1370</v>
          </cell>
          <cell r="K278">
            <v>1460</v>
          </cell>
          <cell r="L278">
            <v>1467</v>
          </cell>
          <cell r="M278">
            <v>1465</v>
          </cell>
          <cell r="N278">
            <v>1155</v>
          </cell>
          <cell r="O278">
            <v>1364</v>
          </cell>
          <cell r="P278">
            <v>1284</v>
          </cell>
          <cell r="Q278">
            <v>1291</v>
          </cell>
          <cell r="R278">
            <v>1580</v>
          </cell>
          <cell r="S278">
            <v>1512</v>
          </cell>
          <cell r="T278">
            <v>2310.4511999999995</v>
          </cell>
          <cell r="U278">
            <v>1466.8799999999999</v>
          </cell>
          <cell r="V278">
            <v>1414.1952000000001</v>
          </cell>
          <cell r="W278">
            <v>1904.6016</v>
          </cell>
          <cell r="X278">
            <v>1556.5823999999998</v>
          </cell>
          <cell r="Y278">
            <v>1557.3349999999998</v>
          </cell>
          <cell r="Z278">
            <v>1657.7087999999999</v>
          </cell>
          <cell r="AA278">
            <v>1807.92</v>
          </cell>
          <cell r="AB278">
            <v>6182.64</v>
          </cell>
          <cell r="AC278">
            <v>1858.5514999999998</v>
          </cell>
          <cell r="AD278">
            <v>1573.8541</v>
          </cell>
          <cell r="AE278">
            <v>2556</v>
          </cell>
          <cell r="AF278">
            <v>1804.8479999999997</v>
          </cell>
          <cell r="AG278">
            <v>2146.0031999999997</v>
          </cell>
          <cell r="AH278">
            <v>-0.19073402500223247</v>
          </cell>
          <cell r="AI278"/>
          <cell r="AJ278">
            <v>196.7328</v>
          </cell>
          <cell r="AK278">
            <v>0.63541666666666696</v>
          </cell>
          <cell r="AL278">
            <v>196.7328</v>
          </cell>
          <cell r="AM278">
            <v>97.891199999999998</v>
          </cell>
          <cell r="AN278">
            <v>98.8416</v>
          </cell>
          <cell r="AO278" t="str">
            <v>WB</v>
          </cell>
        </row>
        <row r="279">
          <cell r="A279">
            <v>542</v>
          </cell>
          <cell r="B279" t="str">
            <v>C.R. 42</v>
          </cell>
          <cell r="C279" t="str">
            <v>AT MARION CO LINE</v>
          </cell>
          <cell r="D279" t="str">
            <v>C</v>
          </cell>
          <cell r="E279">
            <v>31</v>
          </cell>
          <cell r="F279">
            <v>17</v>
          </cell>
          <cell r="G279">
            <v>27</v>
          </cell>
          <cell r="H279">
            <v>3899</v>
          </cell>
          <cell r="I279">
            <v>4205</v>
          </cell>
          <cell r="J279">
            <v>4184</v>
          </cell>
          <cell r="K279">
            <v>4579</v>
          </cell>
          <cell r="L279">
            <v>5049</v>
          </cell>
          <cell r="M279">
            <v>3926</v>
          </cell>
          <cell r="N279">
            <v>3938</v>
          </cell>
          <cell r="O279">
            <v>3926</v>
          </cell>
          <cell r="P279">
            <v>3248</v>
          </cell>
          <cell r="Q279">
            <v>3240</v>
          </cell>
          <cell r="R279">
            <v>3446</v>
          </cell>
          <cell r="S279">
            <v>3324</v>
          </cell>
          <cell r="T279">
            <v>3179.52</v>
          </cell>
          <cell r="U279">
            <v>3514.56</v>
          </cell>
          <cell r="V279">
            <v>3334.08</v>
          </cell>
          <cell r="W279">
            <v>3725.5679999999998</v>
          </cell>
          <cell r="X279">
            <v>3800.9087999999997</v>
          </cell>
          <cell r="Y279">
            <v>4338.384</v>
          </cell>
          <cell r="Z279">
            <v>4434.1439999999993</v>
          </cell>
          <cell r="AA279">
            <v>4866.4414999999999</v>
          </cell>
          <cell r="AB279">
            <v>6182.64</v>
          </cell>
          <cell r="AC279">
            <v>11594.598</v>
          </cell>
          <cell r="AD279">
            <v>4496.4738000000007</v>
          </cell>
          <cell r="AE279">
            <v>5315</v>
          </cell>
          <cell r="AF279">
            <v>4559.0879999999997</v>
          </cell>
          <cell r="AG279">
            <v>5392.5695999999998</v>
          </cell>
          <cell r="AH279">
            <v>-2.6974190779142093E-2</v>
          </cell>
          <cell r="AI279"/>
          <cell r="AJ279">
            <v>527.47199999999998</v>
          </cell>
          <cell r="AK279">
            <v>0.6875</v>
          </cell>
          <cell r="AL279">
            <v>527.47199999999998</v>
          </cell>
          <cell r="AM279">
            <v>268.96320000000003</v>
          </cell>
          <cell r="AN279">
            <v>258.50880000000001</v>
          </cell>
          <cell r="AO279" t="str">
            <v>WB</v>
          </cell>
        </row>
        <row r="280">
          <cell r="A280">
            <v>543</v>
          </cell>
          <cell r="B280" t="str">
            <v>C.R. 44</v>
          </cell>
          <cell r="C280" t="str">
            <v>0.16 Mi E of Harbor Shores Rd</v>
          </cell>
          <cell r="D280" t="str">
            <v>C</v>
          </cell>
          <cell r="E280">
            <v>31</v>
          </cell>
          <cell r="F280">
            <v>18</v>
          </cell>
          <cell r="G280">
            <v>26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 t="str">
            <v>NA</v>
          </cell>
          <cell r="AA280" t="str">
            <v>NA</v>
          </cell>
          <cell r="AB280">
            <v>6182.64</v>
          </cell>
          <cell r="AC280" t="str">
            <v>N/A</v>
          </cell>
          <cell r="AD280" t="str">
            <v>N/A</v>
          </cell>
          <cell r="AE280">
            <v>14922</v>
          </cell>
          <cell r="AF280">
            <v>14012.0064</v>
          </cell>
          <cell r="AG280">
            <v>13786.502399999999</v>
          </cell>
          <cell r="AH280">
            <v>0.17396737612494406</v>
          </cell>
          <cell r="AI280"/>
          <cell r="AJ280">
            <v>1125.2735999999998</v>
          </cell>
          <cell r="AK280">
            <v>0.69791666666666696</v>
          </cell>
          <cell r="AL280">
            <v>1125.2736</v>
          </cell>
          <cell r="AM280">
            <v>479.95199999999994</v>
          </cell>
          <cell r="AN280">
            <v>645.32159999999999</v>
          </cell>
          <cell r="AO280" t="str">
            <v>EB</v>
          </cell>
        </row>
        <row r="281">
          <cell r="A281">
            <v>544</v>
          </cell>
          <cell r="B281" t="str">
            <v>CHERRY LAKE RD (C.R. 100)/NE 90th ST</v>
          </cell>
          <cell r="C281" t="str">
            <v>0.05 Mi N of Lake Ella Rd</v>
          </cell>
          <cell r="D281" t="str">
            <v>C</v>
          </cell>
          <cell r="E281">
            <v>25</v>
          </cell>
          <cell r="F281">
            <v>18</v>
          </cell>
          <cell r="G281">
            <v>23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 t="str">
            <v>NA</v>
          </cell>
          <cell r="AA281" t="str">
            <v>NA</v>
          </cell>
          <cell r="AB281">
            <v>6182.64</v>
          </cell>
          <cell r="AC281" t="str">
            <v>N/A</v>
          </cell>
          <cell r="AD281" t="str">
            <v>N/A</v>
          </cell>
          <cell r="AE281">
            <v>2665</v>
          </cell>
          <cell r="AF281">
            <v>2336.5439999999999</v>
          </cell>
          <cell r="AG281">
            <v>2276.7839999999997</v>
          </cell>
          <cell r="AH281">
            <v>-0.18110244527539121</v>
          </cell>
          <cell r="AI281"/>
          <cell r="AJ281">
            <v>230.93759999999997</v>
          </cell>
          <cell r="AK281">
            <v>0.6875</v>
          </cell>
          <cell r="AL281">
            <v>230.9376</v>
          </cell>
          <cell r="AM281">
            <v>127.57439999999998</v>
          </cell>
          <cell r="AN281">
            <v>103.36320000000001</v>
          </cell>
          <cell r="AO281" t="str">
            <v>SB</v>
          </cell>
        </row>
        <row r="282">
          <cell r="A282">
            <v>601</v>
          </cell>
          <cell r="B282" t="str">
            <v>C.R. 435</v>
          </cell>
          <cell r="C282" t="str">
            <v>AT ORANGE CO LINE</v>
          </cell>
          <cell r="D282" t="str">
            <v>D</v>
          </cell>
          <cell r="E282">
            <v>32</v>
          </cell>
          <cell r="F282">
            <v>19</v>
          </cell>
          <cell r="G282">
            <v>28</v>
          </cell>
          <cell r="H282">
            <v>5039</v>
          </cell>
          <cell r="I282">
            <v>4919</v>
          </cell>
          <cell r="J282">
            <v>4808</v>
          </cell>
          <cell r="K282">
            <v>4442</v>
          </cell>
          <cell r="L282">
            <v>5417</v>
          </cell>
          <cell r="M282">
            <v>5642</v>
          </cell>
          <cell r="N282">
            <v>5924</v>
          </cell>
          <cell r="O282">
            <v>6111</v>
          </cell>
          <cell r="P282">
            <v>5380</v>
          </cell>
          <cell r="Q282">
            <v>4566</v>
          </cell>
          <cell r="R282">
            <v>5058</v>
          </cell>
          <cell r="S282">
            <v>4877</v>
          </cell>
          <cell r="T282">
            <v>5048.9279999999999</v>
          </cell>
          <cell r="U282">
            <v>5120.6399999999994</v>
          </cell>
          <cell r="V282">
            <v>4760.6399999999994</v>
          </cell>
          <cell r="W282">
            <v>5319.3887999999997</v>
          </cell>
          <cell r="X282">
            <v>4817.5488000000005</v>
          </cell>
          <cell r="Y282">
            <v>5618.3855000000003</v>
          </cell>
          <cell r="Z282">
            <v>4872.0576000000001</v>
          </cell>
          <cell r="AA282">
            <v>5696.9457999999995</v>
          </cell>
          <cell r="AB282">
            <v>6182.64</v>
          </cell>
          <cell r="AC282">
            <v>5666.8069999999998</v>
          </cell>
          <cell r="AD282">
            <v>5330.6252999999997</v>
          </cell>
          <cell r="AE282">
            <v>6235</v>
          </cell>
          <cell r="AF282">
            <v>5294.5919999999996</v>
          </cell>
          <cell r="AG282">
            <v>5793.36</v>
          </cell>
          <cell r="AH282">
            <v>-1.2922366006515529E-2</v>
          </cell>
          <cell r="AI282"/>
          <cell r="AJ282">
            <v>593.39519999999993</v>
          </cell>
          <cell r="AK282">
            <v>0.69791666666666696</v>
          </cell>
          <cell r="AL282">
            <v>593.39519999999993</v>
          </cell>
          <cell r="AM282">
            <v>353.904</v>
          </cell>
          <cell r="AN282">
            <v>239.49120000000002</v>
          </cell>
          <cell r="AO282" t="str">
            <v>NB</v>
          </cell>
        </row>
        <row r="283">
          <cell r="A283">
            <v>602</v>
          </cell>
          <cell r="B283" t="str">
            <v>OLD 441/SR. 500A (MT DORA)</v>
          </cell>
          <cell r="C283" t="str">
            <v>0.03 Mi S OF ROBIE AV</v>
          </cell>
          <cell r="D283" t="str">
            <v>D</v>
          </cell>
          <cell r="E283">
            <v>32</v>
          </cell>
          <cell r="F283">
            <v>19</v>
          </cell>
          <cell r="G283">
            <v>27</v>
          </cell>
          <cell r="H283">
            <v>4471</v>
          </cell>
          <cell r="I283">
            <v>4617</v>
          </cell>
          <cell r="J283">
            <v>4841</v>
          </cell>
          <cell r="K283">
            <v>4209</v>
          </cell>
          <cell r="L283">
            <v>4269</v>
          </cell>
          <cell r="M283">
            <v>4438</v>
          </cell>
          <cell r="N283">
            <v>4730</v>
          </cell>
          <cell r="O283">
            <v>4639</v>
          </cell>
          <cell r="P283">
            <v>4675</v>
          </cell>
          <cell r="Q283">
            <v>4297</v>
          </cell>
          <cell r="R283">
            <v>4241</v>
          </cell>
          <cell r="S283">
            <v>3979</v>
          </cell>
          <cell r="T283">
            <v>4209.8687999999993</v>
          </cell>
          <cell r="U283">
            <v>4137.9839999999995</v>
          </cell>
          <cell r="V283">
            <v>4004.9856</v>
          </cell>
          <cell r="W283">
            <v>11691.8208</v>
          </cell>
          <cell r="X283">
            <v>5169.3119999999999</v>
          </cell>
          <cell r="Y283">
            <v>5446.9865</v>
          </cell>
          <cell r="Z283">
            <v>5090.4383999999991</v>
          </cell>
          <cell r="AA283">
            <v>4956.8256000000001</v>
          </cell>
          <cell r="AB283">
            <v>6182.64</v>
          </cell>
          <cell r="AC283">
            <v>5979.6039999999994</v>
          </cell>
          <cell r="AD283">
            <v>5218.5223999999998</v>
          </cell>
          <cell r="AE283">
            <v>5789</v>
          </cell>
          <cell r="AF283">
            <v>5436.0576000000001</v>
          </cell>
          <cell r="AG283">
            <v>5517.9935999999998</v>
          </cell>
          <cell r="AH283">
            <v>-2.2489465064315817E-2</v>
          </cell>
          <cell r="AI283"/>
          <cell r="AJ283">
            <v>509.04</v>
          </cell>
          <cell r="AK283">
            <v>0.70833333333333404</v>
          </cell>
          <cell r="AL283">
            <v>509.03999999999996</v>
          </cell>
          <cell r="AM283">
            <v>299.60640000000001</v>
          </cell>
          <cell r="AN283">
            <v>209.43359999999998</v>
          </cell>
          <cell r="AO283" t="str">
            <v>NB</v>
          </cell>
        </row>
        <row r="284">
          <cell r="A284">
            <v>603</v>
          </cell>
          <cell r="B284" t="str">
            <v>C.R. 46 (SANFORD RD)</v>
          </cell>
          <cell r="C284" t="str">
            <v>0.18 Mi W OF U.S. 441</v>
          </cell>
          <cell r="D284" t="str">
            <v>D</v>
          </cell>
          <cell r="E284">
            <v>32</v>
          </cell>
          <cell r="F284">
            <v>19</v>
          </cell>
          <cell r="G284">
            <v>27</v>
          </cell>
          <cell r="H284">
            <v>5379</v>
          </cell>
          <cell r="I284">
            <v>6228</v>
          </cell>
          <cell r="J284">
            <v>6066</v>
          </cell>
          <cell r="K284">
            <v>5652</v>
          </cell>
          <cell r="L284">
            <v>6272</v>
          </cell>
          <cell r="M284">
            <v>5818</v>
          </cell>
          <cell r="N284">
            <v>6192</v>
          </cell>
          <cell r="O284">
            <v>6259</v>
          </cell>
          <cell r="P284">
            <v>5803</v>
          </cell>
          <cell r="Q284">
            <v>5174</v>
          </cell>
          <cell r="R284">
            <v>5537</v>
          </cell>
          <cell r="S284">
            <v>5809</v>
          </cell>
          <cell r="T284">
            <v>5506.5599999999995</v>
          </cell>
          <cell r="U284">
            <v>5808.8447999999999</v>
          </cell>
          <cell r="V284">
            <v>6533.0496000000003</v>
          </cell>
          <cell r="W284">
            <v>7311.4272000000001</v>
          </cell>
          <cell r="X284">
            <v>6924.5567999999994</v>
          </cell>
          <cell r="Y284">
            <v>7028.2804999999989</v>
          </cell>
          <cell r="Z284">
            <v>7164.1535999999996</v>
          </cell>
          <cell r="AA284">
            <v>6334.7983999999997</v>
          </cell>
          <cell r="AB284">
            <v>6182.64</v>
          </cell>
          <cell r="AC284">
            <v>6812.45</v>
          </cell>
          <cell r="AD284">
            <v>6648.4964</v>
          </cell>
          <cell r="AE284">
            <v>8090</v>
          </cell>
          <cell r="AF284">
            <v>7674.0095999999994</v>
          </cell>
          <cell r="AG284">
            <v>7251.6383999999998</v>
          </cell>
          <cell r="AH284">
            <v>3.2410555417385467E-2</v>
          </cell>
          <cell r="AI284"/>
          <cell r="AJ284">
            <v>628.30079999999998</v>
          </cell>
          <cell r="AK284">
            <v>0.29166666666666702</v>
          </cell>
          <cell r="AL284">
            <v>577.88160000000005</v>
          </cell>
          <cell r="AM284">
            <v>235.61279999999999</v>
          </cell>
          <cell r="AN284">
            <v>342.2688</v>
          </cell>
          <cell r="AO284" t="str">
            <v>WB</v>
          </cell>
        </row>
        <row r="285">
          <cell r="A285">
            <v>604</v>
          </cell>
          <cell r="B285" t="str">
            <v>ROUND LAKE RD</v>
          </cell>
          <cell r="C285" t="str">
            <v>0.17 Mi S OF S.R. 46</v>
          </cell>
          <cell r="D285" t="str">
            <v>D</v>
          </cell>
          <cell r="E285">
            <v>35</v>
          </cell>
          <cell r="F285">
            <v>19</v>
          </cell>
          <cell r="G285">
            <v>27</v>
          </cell>
          <cell r="H285">
            <v>2334</v>
          </cell>
          <cell r="I285">
            <v>2573</v>
          </cell>
          <cell r="J285">
            <v>2583</v>
          </cell>
          <cell r="K285">
            <v>2431</v>
          </cell>
          <cell r="L285">
            <v>2633</v>
          </cell>
          <cell r="M285">
            <v>2386</v>
          </cell>
          <cell r="N285">
            <v>2771</v>
          </cell>
          <cell r="O285">
            <v>2918</v>
          </cell>
          <cell r="P285">
            <v>3031</v>
          </cell>
          <cell r="Q285">
            <v>2893</v>
          </cell>
          <cell r="R285">
            <v>3125</v>
          </cell>
          <cell r="S285">
            <v>3461</v>
          </cell>
          <cell r="T285">
            <v>3513.0431999999996</v>
          </cell>
          <cell r="U285">
            <v>3870.9983999999995</v>
          </cell>
          <cell r="V285">
            <v>4337.6255999999994</v>
          </cell>
          <cell r="W285">
            <v>4880.3039999999992</v>
          </cell>
          <cell r="X285">
            <v>4763.9807999999994</v>
          </cell>
          <cell r="Y285">
            <v>5452.5154999999995</v>
          </cell>
          <cell r="Z285">
            <v>6127.2960000000003</v>
          </cell>
          <cell r="AA285">
            <v>5388.0007999999998</v>
          </cell>
          <cell r="AB285">
            <v>6182.64</v>
          </cell>
          <cell r="AC285">
            <v>5458.5955000000004</v>
          </cell>
          <cell r="AD285">
            <v>5094.9444000000003</v>
          </cell>
          <cell r="AE285">
            <v>6895</v>
          </cell>
          <cell r="AF285">
            <v>5208.6527999999998</v>
          </cell>
          <cell r="AG285">
            <v>4996.3487999999998</v>
          </cell>
          <cell r="AH285">
            <v>-4.1712643894912804E-2</v>
          </cell>
          <cell r="AI285"/>
          <cell r="AJ285">
            <v>496.43520000000001</v>
          </cell>
          <cell r="AK285">
            <v>0.3125</v>
          </cell>
          <cell r="AL285">
            <v>449.89439999999996</v>
          </cell>
          <cell r="AM285">
            <v>221.06880000000001</v>
          </cell>
          <cell r="AN285">
            <v>228.82560000000001</v>
          </cell>
          <cell r="AO285" t="str">
            <v>SB</v>
          </cell>
        </row>
        <row r="286">
          <cell r="A286">
            <v>605</v>
          </cell>
          <cell r="B286" t="str">
            <v>HIGHLAND ST</v>
          </cell>
          <cell r="C286" t="str">
            <v xml:space="preserve">0.04 Mi N OF 5th AV </v>
          </cell>
          <cell r="D286" t="str">
            <v>C-1</v>
          </cell>
          <cell r="E286">
            <v>29</v>
          </cell>
          <cell r="F286">
            <v>19</v>
          </cell>
          <cell r="G286">
            <v>27</v>
          </cell>
          <cell r="H286" t="str">
            <v>*****</v>
          </cell>
          <cell r="I286" t="str">
            <v>*****</v>
          </cell>
          <cell r="J286" t="str">
            <v>*****</v>
          </cell>
          <cell r="K286" t="str">
            <v>*****</v>
          </cell>
          <cell r="L286" t="str">
            <v>*****</v>
          </cell>
          <cell r="M286" t="str">
            <v>*****</v>
          </cell>
          <cell r="N286" t="str">
            <v>*****</v>
          </cell>
          <cell r="O286">
            <v>2631</v>
          </cell>
          <cell r="P286">
            <v>2359</v>
          </cell>
          <cell r="Q286">
            <v>2165</v>
          </cell>
          <cell r="R286">
            <v>1637</v>
          </cell>
          <cell r="S286">
            <v>1849</v>
          </cell>
          <cell r="T286">
            <v>2270.2656000000002</v>
          </cell>
          <cell r="U286">
            <v>2267.136</v>
          </cell>
          <cell r="V286">
            <v>2402.6112000000003</v>
          </cell>
          <cell r="W286">
            <v>2716.2431999999999</v>
          </cell>
          <cell r="X286">
            <v>2660.5439999999999</v>
          </cell>
          <cell r="Y286">
            <v>2277.0264999999999</v>
          </cell>
          <cell r="Z286">
            <v>2307.4367999999995</v>
          </cell>
          <cell r="AA286">
            <v>2744.3822</v>
          </cell>
          <cell r="AB286">
            <v>6182.64</v>
          </cell>
          <cell r="AC286">
            <v>2648.22</v>
          </cell>
          <cell r="AD286">
            <v>2490.9794000000002</v>
          </cell>
          <cell r="AE286">
            <v>2417</v>
          </cell>
          <cell r="AF286">
            <v>2686.5119999999997</v>
          </cell>
          <cell r="AG286">
            <v>2568.4704000000002</v>
          </cell>
          <cell r="AH286">
            <v>-0.16111945763133839</v>
          </cell>
          <cell r="AI286"/>
          <cell r="AJ286">
            <v>309.30240000000003</v>
          </cell>
          <cell r="AK286">
            <v>0.28125</v>
          </cell>
          <cell r="AL286">
            <v>261.79199999999997</v>
          </cell>
          <cell r="AM286">
            <v>108.59519999999999</v>
          </cell>
          <cell r="AN286">
            <v>153.1968</v>
          </cell>
          <cell r="AO286" t="str">
            <v>SB</v>
          </cell>
        </row>
        <row r="287">
          <cell r="A287">
            <v>606</v>
          </cell>
          <cell r="B287" t="str">
            <v>C.R. 437</v>
          </cell>
          <cell r="C287" t="str">
            <v>0.25 Mi S OF S.R. 46</v>
          </cell>
          <cell r="D287" t="str">
            <v>D</v>
          </cell>
          <cell r="E287">
            <v>25</v>
          </cell>
          <cell r="F287">
            <v>19</v>
          </cell>
          <cell r="G287">
            <v>27</v>
          </cell>
          <cell r="H287">
            <v>6614</v>
          </cell>
          <cell r="I287">
            <v>6860</v>
          </cell>
          <cell r="J287">
            <v>7133</v>
          </cell>
          <cell r="K287">
            <v>7018</v>
          </cell>
          <cell r="L287">
            <v>7410</v>
          </cell>
          <cell r="M287">
            <v>6948</v>
          </cell>
          <cell r="N287">
            <v>7731</v>
          </cell>
          <cell r="O287">
            <v>7447</v>
          </cell>
          <cell r="P287">
            <v>6871</v>
          </cell>
          <cell r="Q287">
            <v>6095</v>
          </cell>
          <cell r="R287">
            <v>6600</v>
          </cell>
          <cell r="S287">
            <v>6724</v>
          </cell>
          <cell r="T287">
            <v>6709.3439999999991</v>
          </cell>
          <cell r="U287">
            <v>7240.32</v>
          </cell>
          <cell r="V287">
            <v>7261.0559999999996</v>
          </cell>
          <cell r="W287">
            <v>8760.7871999999988</v>
          </cell>
          <cell r="X287">
            <v>8921.750399999999</v>
          </cell>
          <cell r="Y287">
            <v>9108.1059999999998</v>
          </cell>
          <cell r="Z287">
            <v>8270.9279999999999</v>
          </cell>
          <cell r="AA287">
            <v>8778.7909999999993</v>
          </cell>
          <cell r="AB287">
            <v>6182.64</v>
          </cell>
          <cell r="AC287">
            <v>7867.9</v>
          </cell>
          <cell r="AD287">
            <v>7743.0444000000007</v>
          </cell>
          <cell r="AE287">
            <v>7638</v>
          </cell>
          <cell r="AF287">
            <v>7026.2784000000001</v>
          </cell>
          <cell r="AG287">
            <v>7753.420799999999</v>
          </cell>
          <cell r="AH287">
            <v>4.6318439690286262E-2</v>
          </cell>
          <cell r="AI287"/>
          <cell r="AJ287">
            <v>640.51199999999994</v>
          </cell>
          <cell r="AK287">
            <v>0.29166666666666702</v>
          </cell>
          <cell r="AL287">
            <v>633.13919999999996</v>
          </cell>
          <cell r="AM287">
            <v>285.69599999999997</v>
          </cell>
          <cell r="AN287">
            <v>347.44319999999993</v>
          </cell>
          <cell r="AO287" t="str">
            <v>NB</v>
          </cell>
        </row>
        <row r="288">
          <cell r="A288">
            <v>607</v>
          </cell>
          <cell r="B288" t="str">
            <v>C.R. 435</v>
          </cell>
          <cell r="C288" t="str">
            <v>0.091 Mi S OF S.R. 46</v>
          </cell>
          <cell r="D288" t="str">
            <v>D</v>
          </cell>
          <cell r="E288">
            <v>29</v>
          </cell>
          <cell r="F288">
            <v>19</v>
          </cell>
          <cell r="G288">
            <v>28</v>
          </cell>
          <cell r="H288" t="str">
            <v>*****</v>
          </cell>
          <cell r="I288" t="str">
            <v>*****</v>
          </cell>
          <cell r="J288">
            <v>6559</v>
          </cell>
          <cell r="K288">
            <v>6522</v>
          </cell>
          <cell r="L288">
            <v>7610</v>
          </cell>
          <cell r="M288">
            <v>7295</v>
          </cell>
          <cell r="N288">
            <v>7594</v>
          </cell>
          <cell r="O288">
            <v>7474</v>
          </cell>
          <cell r="P288">
            <v>6918</v>
          </cell>
          <cell r="Q288">
            <v>5990</v>
          </cell>
          <cell r="R288">
            <v>6897</v>
          </cell>
          <cell r="S288">
            <v>6687</v>
          </cell>
          <cell r="T288">
            <v>6723.7824000000001</v>
          </cell>
          <cell r="U288">
            <v>6142.4640000000009</v>
          </cell>
          <cell r="V288">
            <v>6263.04</v>
          </cell>
          <cell r="W288">
            <v>7462.5407999999998</v>
          </cell>
          <cell r="X288">
            <v>6629.04</v>
          </cell>
          <cell r="Y288">
            <v>7465.0714999999991</v>
          </cell>
          <cell r="Z288">
            <v>8281.8719999999994</v>
          </cell>
          <cell r="AA288">
            <v>7564.8748000000005</v>
          </cell>
          <cell r="AB288">
            <v>6182.64</v>
          </cell>
          <cell r="AC288">
            <v>7747.0029999999997</v>
          </cell>
          <cell r="AD288">
            <v>6930.0776999999998</v>
          </cell>
          <cell r="AE288">
            <v>7710</v>
          </cell>
          <cell r="AF288">
            <v>6902.7839999999997</v>
          </cell>
          <cell r="AG288">
            <v>7812.0671999999995</v>
          </cell>
          <cell r="AH288">
            <v>4.7896529972052404E-2</v>
          </cell>
          <cell r="AI288"/>
          <cell r="AJ288">
            <v>721.38239999999996</v>
          </cell>
          <cell r="AK288">
            <v>0.69791666666666696</v>
          </cell>
          <cell r="AL288">
            <v>721.38240000000008</v>
          </cell>
          <cell r="AM288">
            <v>336.45120000000003</v>
          </cell>
          <cell r="AN288">
            <v>384.93119999999999</v>
          </cell>
          <cell r="AO288" t="str">
            <v>SB</v>
          </cell>
        </row>
        <row r="289">
          <cell r="A289">
            <v>608</v>
          </cell>
          <cell r="B289" t="str">
            <v xml:space="preserve">SR46 </v>
          </cell>
          <cell r="C289" t="str">
            <v>EAST OF NORTH CR437</v>
          </cell>
          <cell r="D289" t="str">
            <v>D</v>
          </cell>
          <cell r="E289">
            <v>30</v>
          </cell>
          <cell r="F289">
            <v>19</v>
          </cell>
          <cell r="G289">
            <v>28</v>
          </cell>
          <cell r="H289" t="str">
            <v>*****</v>
          </cell>
          <cell r="I289" t="str">
            <v>*****</v>
          </cell>
          <cell r="J289" t="str">
            <v>*****</v>
          </cell>
          <cell r="K289" t="str">
            <v>*****</v>
          </cell>
          <cell r="L289" t="str">
            <v>*****</v>
          </cell>
          <cell r="M289" t="str">
            <v>*****</v>
          </cell>
          <cell r="N289" t="str">
            <v>*****</v>
          </cell>
          <cell r="O289" t="str">
            <v>*****</v>
          </cell>
          <cell r="P289" t="str">
            <v>*****</v>
          </cell>
          <cell r="Q289" t="str">
            <v>*****</v>
          </cell>
          <cell r="R289" t="str">
            <v>*****</v>
          </cell>
          <cell r="S289" t="str">
            <v>*****</v>
          </cell>
          <cell r="T289" t="str">
            <v>*****</v>
          </cell>
          <cell r="U289" t="str">
            <v>*****</v>
          </cell>
          <cell r="V289" t="str">
            <v>*****</v>
          </cell>
          <cell r="W289">
            <v>16087.4208</v>
          </cell>
          <cell r="X289">
            <v>16860.527999999998</v>
          </cell>
          <cell r="Y289">
            <v>16938.575999999997</v>
          </cell>
          <cell r="Z289">
            <v>16833.696</v>
          </cell>
          <cell r="AA289">
            <v>16019.0016</v>
          </cell>
          <cell r="AB289">
            <v>6182.64</v>
          </cell>
          <cell r="AC289">
            <v>13401.811199999998</v>
          </cell>
          <cell r="AD289">
            <v>12801.980100000001</v>
          </cell>
          <cell r="AE289">
            <v>12310</v>
          </cell>
          <cell r="AF289">
            <v>10586.0352</v>
          </cell>
          <cell r="AG289">
            <v>11174.438</v>
          </cell>
          <cell r="AH289">
            <v>0.12566806699965127</v>
          </cell>
          <cell r="AI289"/>
          <cell r="AJ289">
            <v>1067.1255999999998</v>
          </cell>
          <cell r="AK289">
            <v>0.69791666666666696</v>
          </cell>
          <cell r="AL289">
            <v>1067.1255999999998</v>
          </cell>
          <cell r="AM289">
            <v>721.54399999999998</v>
          </cell>
          <cell r="AN289">
            <v>345.58159999999998</v>
          </cell>
          <cell r="AO289" t="str">
            <v>WB</v>
          </cell>
        </row>
        <row r="290">
          <cell r="A290">
            <v>609</v>
          </cell>
          <cell r="B290" t="str">
            <v>C.R. 437</v>
          </cell>
          <cell r="C290" t="str">
            <v>0.13 Mi N OF S.R. 46</v>
          </cell>
          <cell r="D290" t="str">
            <v>D</v>
          </cell>
          <cell r="E290">
            <v>30</v>
          </cell>
          <cell r="F290">
            <v>19</v>
          </cell>
          <cell r="G290">
            <v>28</v>
          </cell>
          <cell r="H290">
            <v>8247</v>
          </cell>
          <cell r="I290">
            <v>8603</v>
          </cell>
          <cell r="J290">
            <v>8730</v>
          </cell>
          <cell r="K290">
            <v>8343</v>
          </cell>
          <cell r="L290">
            <v>9226</v>
          </cell>
          <cell r="M290">
            <v>9060</v>
          </cell>
          <cell r="N290">
            <v>9303</v>
          </cell>
          <cell r="O290">
            <v>9548</v>
          </cell>
          <cell r="P290">
            <v>9012</v>
          </cell>
          <cell r="Q290">
            <v>7879</v>
          </cell>
          <cell r="R290">
            <v>9124</v>
          </cell>
          <cell r="S290">
            <v>8929</v>
          </cell>
          <cell r="T290">
            <v>9081.7536</v>
          </cell>
          <cell r="U290">
            <v>9072.518399999999</v>
          </cell>
          <cell r="V290">
            <v>9369.0432000000001</v>
          </cell>
          <cell r="W290">
            <v>13317.004799999999</v>
          </cell>
          <cell r="X290">
            <v>10701.993600000002</v>
          </cell>
          <cell r="Y290">
            <v>12565.573999999999</v>
          </cell>
          <cell r="Z290">
            <v>13239.1104</v>
          </cell>
          <cell r="AA290">
            <v>13784.650599999999</v>
          </cell>
          <cell r="AB290">
            <v>6182.64</v>
          </cell>
          <cell r="AC290">
            <v>11588.841</v>
          </cell>
          <cell r="AD290">
            <v>10985.201499999999</v>
          </cell>
          <cell r="AE290">
            <v>11459</v>
          </cell>
          <cell r="AF290">
            <v>10356.940799999998</v>
          </cell>
          <cell r="AG290">
            <v>12157.814399999999</v>
          </cell>
          <cell r="AH290">
            <v>0.1448176329229427</v>
          </cell>
          <cell r="AI290"/>
          <cell r="AJ290">
            <v>1060.7424000000001</v>
          </cell>
          <cell r="AK290">
            <v>0.69791666666666696</v>
          </cell>
          <cell r="AL290">
            <v>1060.7424000000001</v>
          </cell>
          <cell r="AM290">
            <v>644.78399999999999</v>
          </cell>
          <cell r="AN290">
            <v>415.95839999999998</v>
          </cell>
          <cell r="AO290" t="str">
            <v>NB</v>
          </cell>
        </row>
        <row r="291">
          <cell r="A291">
            <v>610</v>
          </cell>
          <cell r="B291" t="str">
            <v>S.R. 46</v>
          </cell>
          <cell r="C291" t="str">
            <v>0.18 Mi E OF SORRENTO AVE (BTN SORRENTO AVE &amp; SR 429 RAMP)</v>
          </cell>
          <cell r="D291" t="str">
            <v>D</v>
          </cell>
          <cell r="E291">
            <v>28</v>
          </cell>
          <cell r="F291">
            <v>19</v>
          </cell>
          <cell r="G291">
            <v>28</v>
          </cell>
          <cell r="H291">
            <v>11816</v>
          </cell>
          <cell r="I291">
            <v>16135</v>
          </cell>
          <cell r="J291">
            <v>15363</v>
          </cell>
          <cell r="K291">
            <v>16172</v>
          </cell>
          <cell r="L291">
            <v>16097</v>
          </cell>
          <cell r="M291">
            <v>18283</v>
          </cell>
          <cell r="N291">
            <v>18975</v>
          </cell>
          <cell r="O291">
            <v>19857</v>
          </cell>
          <cell r="P291">
            <v>18880</v>
          </cell>
          <cell r="Q291">
            <v>16335</v>
          </cell>
          <cell r="R291">
            <v>17636</v>
          </cell>
          <cell r="S291">
            <v>17132</v>
          </cell>
          <cell r="T291">
            <v>16372.224399999997</v>
          </cell>
          <cell r="U291">
            <v>18277.5936</v>
          </cell>
          <cell r="V291">
            <v>17308.031999999999</v>
          </cell>
          <cell r="W291">
            <v>20770.0416</v>
          </cell>
          <cell r="X291">
            <v>20469.84</v>
          </cell>
          <cell r="Y291">
            <v>22898.495999999999</v>
          </cell>
          <cell r="Z291">
            <v>25751.088</v>
          </cell>
          <cell r="AA291" t="e">
            <v>#N/A</v>
          </cell>
          <cell r="AB291">
            <v>6182.64</v>
          </cell>
          <cell r="AC291">
            <v>19122.4512</v>
          </cell>
          <cell r="AD291">
            <v>15424.6638</v>
          </cell>
          <cell r="AE291">
            <v>16615</v>
          </cell>
          <cell r="AF291">
            <v>16765.221600000004</v>
          </cell>
          <cell r="AG291">
            <v>17677.113600000001</v>
          </cell>
          <cell r="AH291">
            <v>0.2338077069008917</v>
          </cell>
          <cell r="AI291"/>
          <cell r="AJ291">
            <v>1663.1231999999998</v>
          </cell>
          <cell r="AK291">
            <v>0.3125</v>
          </cell>
          <cell r="AL291">
            <v>1294.9439999999997</v>
          </cell>
          <cell r="AM291">
            <v>628.97279999999989</v>
          </cell>
          <cell r="AN291">
            <v>665.97119999999984</v>
          </cell>
          <cell r="AO291" t="str">
            <v>WB</v>
          </cell>
        </row>
        <row r="292">
          <cell r="A292">
            <v>611</v>
          </cell>
          <cell r="B292" t="str">
            <v>SR 46</v>
          </cell>
          <cell r="C292" t="str">
            <v>EAST OF CR 435</v>
          </cell>
          <cell r="D292" t="str">
            <v>C</v>
          </cell>
          <cell r="E292">
            <v>29</v>
          </cell>
          <cell r="F292">
            <v>19</v>
          </cell>
          <cell r="G292">
            <v>28</v>
          </cell>
          <cell r="H292" t="str">
            <v>*****</v>
          </cell>
          <cell r="I292" t="str">
            <v>*****</v>
          </cell>
          <cell r="J292" t="str">
            <v>*****</v>
          </cell>
          <cell r="K292" t="str">
            <v>*****</v>
          </cell>
          <cell r="L292" t="str">
            <v>*****</v>
          </cell>
          <cell r="M292" t="str">
            <v>*****</v>
          </cell>
          <cell r="N292" t="str">
            <v>*****</v>
          </cell>
          <cell r="O292" t="str">
            <v>*****</v>
          </cell>
          <cell r="P292" t="str">
            <v>*****</v>
          </cell>
          <cell r="Q292" t="str">
            <v>*****</v>
          </cell>
          <cell r="R292" t="str">
            <v>*****</v>
          </cell>
          <cell r="S292" t="str">
            <v>*****</v>
          </cell>
          <cell r="T292" t="str">
            <v>*****</v>
          </cell>
          <cell r="U292" t="str">
            <v>*****</v>
          </cell>
          <cell r="V292" t="str">
            <v>*****</v>
          </cell>
          <cell r="W292">
            <v>2503.3535999999999</v>
          </cell>
          <cell r="X292">
            <v>2677.6704</v>
          </cell>
          <cell r="Y292">
            <v>3805.31</v>
          </cell>
          <cell r="Z292">
            <v>13348.300799999999</v>
          </cell>
          <cell r="AA292">
            <v>10780.972799999998</v>
          </cell>
          <cell r="AB292">
            <v>6182.64</v>
          </cell>
          <cell r="AC292">
            <v>9375.2744999999995</v>
          </cell>
          <cell r="AD292">
            <v>9685.8670999999995</v>
          </cell>
          <cell r="AE292">
            <v>9281</v>
          </cell>
          <cell r="AF292">
            <v>8479.641599999999</v>
          </cell>
          <cell r="AG292">
            <v>9617.4624000000003</v>
          </cell>
          <cell r="AH292">
            <v>9.2388972996758856E-2</v>
          </cell>
          <cell r="AI292"/>
          <cell r="AJ292">
            <v>908.51519999999994</v>
          </cell>
          <cell r="AK292">
            <v>0.70833333333333404</v>
          </cell>
          <cell r="AL292">
            <v>908.51519999999994</v>
          </cell>
          <cell r="AM292">
            <v>337.42079999999999</v>
          </cell>
          <cell r="AN292">
            <v>571.09439999999995</v>
          </cell>
          <cell r="AO292" t="str">
            <v>WB</v>
          </cell>
        </row>
        <row r="293">
          <cell r="A293">
            <v>612</v>
          </cell>
          <cell r="B293" t="str">
            <v>C.R. 46A</v>
          </cell>
          <cell r="C293" t="str">
            <v>0.70 Mi W OF SORRENTO AVE</v>
          </cell>
          <cell r="D293" t="str">
            <v>D</v>
          </cell>
          <cell r="E293">
            <v>21</v>
          </cell>
          <cell r="F293">
            <v>19</v>
          </cell>
          <cell r="G293">
            <v>28</v>
          </cell>
          <cell r="H293">
            <v>5267</v>
          </cell>
          <cell r="I293">
            <v>5327</v>
          </cell>
          <cell r="J293">
            <v>5432</v>
          </cell>
          <cell r="K293">
            <v>5561</v>
          </cell>
          <cell r="L293">
            <v>5895</v>
          </cell>
          <cell r="M293">
            <v>6229</v>
          </cell>
          <cell r="N293">
            <v>6704</v>
          </cell>
          <cell r="O293">
            <v>7722</v>
          </cell>
          <cell r="P293">
            <v>7247</v>
          </cell>
          <cell r="Q293">
            <v>6313</v>
          </cell>
          <cell r="R293">
            <v>7224</v>
          </cell>
          <cell r="S293">
            <v>6812</v>
          </cell>
          <cell r="T293">
            <v>6825.7535999999991</v>
          </cell>
          <cell r="U293">
            <v>6905.28</v>
          </cell>
          <cell r="V293">
            <v>6751.6799999999994</v>
          </cell>
          <cell r="W293">
            <v>6568.2143999999998</v>
          </cell>
          <cell r="X293">
            <v>8272.6847999999991</v>
          </cell>
          <cell r="Y293">
            <v>9102.5769999999993</v>
          </cell>
          <cell r="Z293">
            <v>9706.4159999999993</v>
          </cell>
          <cell r="AA293">
            <v>9261.6957999999995</v>
          </cell>
          <cell r="AB293">
            <v>6182.64</v>
          </cell>
          <cell r="AC293">
            <v>8335.1764999999996</v>
          </cell>
          <cell r="AD293">
            <v>15878.007600000001</v>
          </cell>
          <cell r="AE293">
            <v>11464</v>
          </cell>
          <cell r="AF293">
            <v>10556.467199999999</v>
          </cell>
          <cell r="AG293">
            <v>11936.7456</v>
          </cell>
          <cell r="AH293">
            <v>0.14062371208373725</v>
          </cell>
          <cell r="AI293"/>
          <cell r="AJ293">
            <v>1149.9456</v>
          </cell>
          <cell r="AK293">
            <v>0.69791666666666696</v>
          </cell>
          <cell r="AL293">
            <v>1149.9455999999998</v>
          </cell>
          <cell r="AM293">
            <v>372.32639999999998</v>
          </cell>
          <cell r="AN293">
            <v>777.61919999999998</v>
          </cell>
          <cell r="AO293" t="str">
            <v>SB</v>
          </cell>
        </row>
        <row r="294">
          <cell r="A294">
            <v>613</v>
          </cell>
          <cell r="B294" t="str">
            <v>ROUND LAKE RD</v>
          </cell>
          <cell r="C294" t="str">
            <v>0.15 Mi S OF WOLF BRANCH RD</v>
          </cell>
          <cell r="D294" t="str">
            <v>D</v>
          </cell>
          <cell r="E294">
            <v>26</v>
          </cell>
          <cell r="F294">
            <v>19</v>
          </cell>
          <cell r="G294">
            <v>27</v>
          </cell>
          <cell r="H294" t="str">
            <v>*****</v>
          </cell>
          <cell r="I294" t="str">
            <v>*****</v>
          </cell>
          <cell r="J294" t="str">
            <v>*****</v>
          </cell>
          <cell r="K294" t="str">
            <v>*****</v>
          </cell>
          <cell r="L294" t="str">
            <v>*****</v>
          </cell>
          <cell r="M294" t="str">
            <v>*****</v>
          </cell>
          <cell r="N294">
            <v>2096</v>
          </cell>
          <cell r="O294">
            <v>2065</v>
          </cell>
          <cell r="P294">
            <v>2318</v>
          </cell>
          <cell r="Q294">
            <v>2143</v>
          </cell>
          <cell r="R294">
            <v>2454</v>
          </cell>
          <cell r="S294">
            <v>2269</v>
          </cell>
          <cell r="T294">
            <v>2305.6319999999996</v>
          </cell>
          <cell r="U294">
            <v>2355.0047999999997</v>
          </cell>
          <cell r="V294">
            <v>2546.1215999999995</v>
          </cell>
          <cell r="W294">
            <v>2719.0944</v>
          </cell>
          <cell r="X294">
            <v>2878.3872000000001</v>
          </cell>
          <cell r="Y294">
            <v>3327.5364999999997</v>
          </cell>
          <cell r="Z294">
            <v>4459.6607999999997</v>
          </cell>
          <cell r="AA294">
            <v>7467.9135999999999</v>
          </cell>
          <cell r="AB294">
            <v>6182.64</v>
          </cell>
          <cell r="AC294">
            <v>6232.9120000000003</v>
          </cell>
          <cell r="AD294">
            <v>5581.3121000000001</v>
          </cell>
          <cell r="AE294">
            <v>7524</v>
          </cell>
          <cell r="AF294">
            <v>7080.2303999999995</v>
          </cell>
          <cell r="AG294">
            <v>4796.6112000000003</v>
          </cell>
          <cell r="AH294">
            <v>-4.9500021076683498E-2</v>
          </cell>
          <cell r="AI294"/>
          <cell r="AJ294">
            <v>671.39519999999993</v>
          </cell>
          <cell r="AK294">
            <v>0.3125</v>
          </cell>
          <cell r="AL294">
            <v>541.02719999999988</v>
          </cell>
          <cell r="AM294">
            <v>348.26879999999994</v>
          </cell>
          <cell r="AN294">
            <v>192.75839999999999</v>
          </cell>
          <cell r="AO294" t="str">
            <v>SB</v>
          </cell>
        </row>
        <row r="295">
          <cell r="A295">
            <v>614</v>
          </cell>
          <cell r="B295" t="str">
            <v>WOLF BRANCH RD</v>
          </cell>
          <cell r="C295" t="str">
            <v>0.25 Mi W OF C.R. 437</v>
          </cell>
          <cell r="D295" t="str">
            <v>D</v>
          </cell>
          <cell r="E295">
            <v>19</v>
          </cell>
          <cell r="F295">
            <v>19</v>
          </cell>
          <cell r="G295">
            <v>28</v>
          </cell>
          <cell r="H295">
            <v>3668</v>
          </cell>
          <cell r="I295">
            <v>3771</v>
          </cell>
          <cell r="J295">
            <v>4054</v>
          </cell>
          <cell r="K295">
            <v>3916</v>
          </cell>
          <cell r="L295">
            <v>4107</v>
          </cell>
          <cell r="M295">
            <v>4089</v>
          </cell>
          <cell r="N295">
            <v>3874</v>
          </cell>
          <cell r="O295">
            <v>3832</v>
          </cell>
          <cell r="P295">
            <v>3549</v>
          </cell>
          <cell r="Q295">
            <v>3319</v>
          </cell>
          <cell r="R295">
            <v>3922</v>
          </cell>
          <cell r="S295">
            <v>4129</v>
          </cell>
          <cell r="T295">
            <v>4072.4351999999999</v>
          </cell>
          <cell r="U295">
            <v>4147.5648000000001</v>
          </cell>
          <cell r="V295">
            <v>4429.4399999999996</v>
          </cell>
          <cell r="W295">
            <v>5131.2096000000001</v>
          </cell>
          <cell r="X295">
            <v>4997.0016000000005</v>
          </cell>
          <cell r="Y295">
            <v>6262.5139999999992</v>
          </cell>
          <cell r="Z295">
            <v>6722.8799999999992</v>
          </cell>
          <cell r="AA295">
            <v>7402.3221999999996</v>
          </cell>
          <cell r="AB295">
            <v>6182.64</v>
          </cell>
          <cell r="AC295">
            <v>5835.6790000000001</v>
          </cell>
          <cell r="AD295">
            <v>5394.1797000000006</v>
          </cell>
          <cell r="AE295">
            <v>6187</v>
          </cell>
          <cell r="AF295">
            <v>5894.5535999999993</v>
          </cell>
          <cell r="AG295">
            <v>6524.4384</v>
          </cell>
          <cell r="AH295">
            <v>1.0820020742153824E-2</v>
          </cell>
          <cell r="AI295"/>
          <cell r="AJ295">
            <v>701.99040000000002</v>
          </cell>
          <cell r="AK295">
            <v>0.3125</v>
          </cell>
          <cell r="AL295">
            <v>574.97279999999989</v>
          </cell>
          <cell r="AM295">
            <v>307.36320000000001</v>
          </cell>
          <cell r="AN295">
            <v>267.6096</v>
          </cell>
          <cell r="AO295" t="str">
            <v>EB</v>
          </cell>
        </row>
        <row r="296">
          <cell r="A296">
            <v>615</v>
          </cell>
          <cell r="B296" t="str">
            <v>WOLF BRANCH RD</v>
          </cell>
          <cell r="C296" t="str">
            <v>0.12 Mi E OF U.S. 441</v>
          </cell>
          <cell r="D296" t="str">
            <v>D</v>
          </cell>
          <cell r="E296">
            <v>29</v>
          </cell>
          <cell r="F296">
            <v>19</v>
          </cell>
          <cell r="G296">
            <v>27</v>
          </cell>
          <cell r="H296">
            <v>7345</v>
          </cell>
          <cell r="I296">
            <v>7734</v>
          </cell>
          <cell r="J296">
            <v>8040</v>
          </cell>
          <cell r="K296">
            <v>7622</v>
          </cell>
          <cell r="L296">
            <v>8609</v>
          </cell>
          <cell r="M296">
            <v>8383</v>
          </cell>
          <cell r="N296">
            <v>7166</v>
          </cell>
          <cell r="O296">
            <v>8259</v>
          </cell>
          <cell r="P296">
            <v>8320</v>
          </cell>
          <cell r="Q296">
            <v>7849</v>
          </cell>
          <cell r="R296">
            <v>9228</v>
          </cell>
          <cell r="S296">
            <v>9349</v>
          </cell>
          <cell r="T296">
            <v>9109.9295999999995</v>
          </cell>
          <cell r="U296">
            <v>8845.2479999999996</v>
          </cell>
          <cell r="V296">
            <v>9696.9311999999991</v>
          </cell>
          <cell r="W296">
            <v>9506.8511999999992</v>
          </cell>
          <cell r="X296">
            <v>9950.2559999999994</v>
          </cell>
          <cell r="Y296">
            <v>12087.315499999999</v>
          </cell>
          <cell r="Z296">
            <v>13095.628799999999</v>
          </cell>
          <cell r="AA296">
            <v>14369.2696</v>
          </cell>
          <cell r="AB296">
            <v>6182.64</v>
          </cell>
          <cell r="AC296">
            <v>11788.416999999999</v>
          </cell>
          <cell r="AD296">
            <v>11807.877900000001</v>
          </cell>
          <cell r="AE296">
            <v>12986</v>
          </cell>
          <cell r="AF296">
            <v>9998.5919999999987</v>
          </cell>
          <cell r="AG296">
            <v>11399.270399999999</v>
          </cell>
          <cell r="AH296">
            <v>0.13016178803380973</v>
          </cell>
          <cell r="AI296"/>
          <cell r="AJ296">
            <v>907.77599999999984</v>
          </cell>
          <cell r="AK296">
            <v>0.69791666666666696</v>
          </cell>
          <cell r="AL296">
            <v>907.77599999999984</v>
          </cell>
          <cell r="AM296">
            <v>500.42879999999997</v>
          </cell>
          <cell r="AN296">
            <v>407.34719999999999</v>
          </cell>
          <cell r="AO296" t="str">
            <v>EB</v>
          </cell>
        </row>
        <row r="297">
          <cell r="A297">
            <v>616</v>
          </cell>
          <cell r="B297" t="str">
            <v>LIMIT AV</v>
          </cell>
          <cell r="C297" t="str">
            <v>0.25 Mi W OF U.S. 441</v>
          </cell>
          <cell r="D297" t="str">
            <v>D</v>
          </cell>
          <cell r="E297">
            <v>29</v>
          </cell>
          <cell r="F297">
            <v>19</v>
          </cell>
          <cell r="G297">
            <v>27</v>
          </cell>
          <cell r="H297" t="str">
            <v>*****</v>
          </cell>
          <cell r="I297" t="str">
            <v>*****</v>
          </cell>
          <cell r="J297" t="str">
            <v>*****</v>
          </cell>
          <cell r="K297" t="str">
            <v>*****</v>
          </cell>
          <cell r="L297" t="str">
            <v>*****</v>
          </cell>
          <cell r="M297" t="str">
            <v>*****</v>
          </cell>
          <cell r="N297" t="str">
            <v>*****</v>
          </cell>
          <cell r="O297">
            <v>2539</v>
          </cell>
          <cell r="P297">
            <v>2221</v>
          </cell>
          <cell r="Q297">
            <v>1912</v>
          </cell>
          <cell r="R297">
            <v>2068</v>
          </cell>
          <cell r="S297">
            <v>2195</v>
          </cell>
          <cell r="T297">
            <v>2201.3568</v>
          </cell>
          <cell r="U297">
            <v>2034.6719999999998</v>
          </cell>
          <cell r="V297">
            <v>2405.4623999999999</v>
          </cell>
          <cell r="W297">
            <v>2406.4127999999996</v>
          </cell>
          <cell r="X297">
            <v>2570.3712</v>
          </cell>
          <cell r="Y297">
            <v>2831.7694999999999</v>
          </cell>
          <cell r="Z297">
            <v>3058.2336</v>
          </cell>
          <cell r="AA297">
            <v>3088.4993999999997</v>
          </cell>
          <cell r="AB297">
            <v>6182.64</v>
          </cell>
          <cell r="AC297">
            <v>2838.201</v>
          </cell>
          <cell r="AD297">
            <v>2677.2291</v>
          </cell>
          <cell r="AE297">
            <v>5030.4684999999999</v>
          </cell>
          <cell r="AF297">
            <v>3488.6783999999993</v>
          </cell>
          <cell r="AG297">
            <v>3636.9695999999999</v>
          </cell>
          <cell r="AH297">
            <v>-0.10068229746090618</v>
          </cell>
          <cell r="AI297"/>
          <cell r="AJ297">
            <v>357.7824</v>
          </cell>
          <cell r="AK297">
            <v>0.32291666666666702</v>
          </cell>
          <cell r="AL297">
            <v>335.48159999999996</v>
          </cell>
          <cell r="AM297">
            <v>165.80160000000001</v>
          </cell>
          <cell r="AN297">
            <v>169.68</v>
          </cell>
          <cell r="AO297" t="str">
            <v>EB</v>
          </cell>
        </row>
        <row r="298">
          <cell r="A298">
            <v>617</v>
          </cell>
          <cell r="B298" t="str">
            <v>DONNELLY ST.</v>
          </cell>
          <cell r="C298" t="str">
            <v>0.46 Mi S OF U.S. 441</v>
          </cell>
          <cell r="D298" t="str">
            <v>C-1</v>
          </cell>
          <cell r="E298">
            <v>19</v>
          </cell>
          <cell r="F298">
            <v>19</v>
          </cell>
          <cell r="G298">
            <v>27</v>
          </cell>
          <cell r="H298">
            <v>9847</v>
          </cell>
          <cell r="I298">
            <v>10245</v>
          </cell>
          <cell r="J298">
            <v>10034</v>
          </cell>
          <cell r="K298">
            <v>9131</v>
          </cell>
          <cell r="L298">
            <v>10196</v>
          </cell>
          <cell r="M298">
            <v>10338</v>
          </cell>
          <cell r="N298">
            <v>10839</v>
          </cell>
          <cell r="O298">
            <v>10403</v>
          </cell>
          <cell r="P298">
            <v>10185</v>
          </cell>
          <cell r="Q298">
            <v>9625</v>
          </cell>
          <cell r="R298">
            <v>10429</v>
          </cell>
          <cell r="S298">
            <v>10390</v>
          </cell>
          <cell r="T298">
            <v>9936.6911999999993</v>
          </cell>
          <cell r="U298">
            <v>10354.012799999999</v>
          </cell>
          <cell r="V298">
            <v>10445.846399999999</v>
          </cell>
          <cell r="W298">
            <v>9983.0015999999996</v>
          </cell>
          <cell r="X298">
            <v>10993.036799999998</v>
          </cell>
          <cell r="Y298">
            <v>11141.8565</v>
          </cell>
          <cell r="Z298">
            <v>11917.113599999999</v>
          </cell>
          <cell r="AA298">
            <v>11219.9318</v>
          </cell>
          <cell r="AB298">
            <v>6182.64</v>
          </cell>
          <cell r="AC298">
            <v>11220</v>
          </cell>
          <cell r="AD298">
            <v>11220</v>
          </cell>
          <cell r="AE298">
            <v>11220</v>
          </cell>
          <cell r="AF298">
            <v>11220</v>
          </cell>
          <cell r="AG298">
            <v>11220</v>
          </cell>
          <cell r="AH298">
            <v>0.1265845201680722</v>
          </cell>
          <cell r="AI298"/>
          <cell r="AJ298" t="str">
            <v>N/A</v>
          </cell>
          <cell r="AK298">
            <v>0.60416666666666696</v>
          </cell>
          <cell r="AL298" t="str">
            <v>N/A</v>
          </cell>
          <cell r="AM298" t="str">
            <v>N/A</v>
          </cell>
          <cell r="AN298" t="str">
            <v>N/A</v>
          </cell>
          <cell r="AO298" t="str">
            <v>NB</v>
          </cell>
        </row>
        <row r="299">
          <cell r="A299">
            <v>618</v>
          </cell>
          <cell r="B299" t="str">
            <v>WAYCROSS AV</v>
          </cell>
          <cell r="C299" t="str">
            <v>0.126 Mi W OF S.R. 44</v>
          </cell>
          <cell r="D299" t="str">
            <v>C-1</v>
          </cell>
          <cell r="E299">
            <v>18</v>
          </cell>
          <cell r="F299">
            <v>19</v>
          </cell>
          <cell r="G299">
            <v>27</v>
          </cell>
          <cell r="H299">
            <v>4198</v>
          </cell>
          <cell r="I299">
            <v>4263</v>
          </cell>
          <cell r="J299">
            <v>4096</v>
          </cell>
          <cell r="K299">
            <v>3848</v>
          </cell>
          <cell r="L299">
            <v>4156</v>
          </cell>
          <cell r="M299">
            <v>4254</v>
          </cell>
          <cell r="N299">
            <v>4705</v>
          </cell>
          <cell r="O299">
            <v>4734</v>
          </cell>
          <cell r="P299">
            <v>4959</v>
          </cell>
          <cell r="Q299">
            <v>4542</v>
          </cell>
          <cell r="R299">
            <v>4772</v>
          </cell>
          <cell r="S299">
            <v>5069</v>
          </cell>
          <cell r="T299">
            <v>4712.1407999999992</v>
          </cell>
          <cell r="U299">
            <v>5178.4703999999992</v>
          </cell>
          <cell r="V299">
            <v>5077.0367999999999</v>
          </cell>
          <cell r="W299">
            <v>4885.0559999999996</v>
          </cell>
          <cell r="X299">
            <v>5149.152</v>
          </cell>
          <cell r="Y299">
            <v>5259.0005000000001</v>
          </cell>
          <cell r="Z299">
            <v>5266.4063999999989</v>
          </cell>
          <cell r="AA299">
            <v>5721.6614</v>
          </cell>
          <cell r="AB299">
            <v>6182.64</v>
          </cell>
          <cell r="AC299">
            <v>5803.0559999999996</v>
          </cell>
          <cell r="AD299">
            <v>5414.4817999999996</v>
          </cell>
          <cell r="AE299">
            <v>5685</v>
          </cell>
          <cell r="AF299">
            <v>5864.1407999999992</v>
          </cell>
          <cell r="AG299">
            <v>6355.3247999999994</v>
          </cell>
          <cell r="AH299">
            <v>5.5247349661255996E-3</v>
          </cell>
          <cell r="AI299"/>
          <cell r="AJ299">
            <v>574.99199999999996</v>
          </cell>
          <cell r="AK299">
            <v>0.67708333333333404</v>
          </cell>
          <cell r="AL299">
            <v>574.99200000000008</v>
          </cell>
          <cell r="AM299">
            <v>196.7328</v>
          </cell>
          <cell r="AN299">
            <v>378.25919999999996</v>
          </cell>
          <cell r="AO299" t="str">
            <v>SB</v>
          </cell>
        </row>
        <row r="300">
          <cell r="A300">
            <v>619</v>
          </cell>
          <cell r="B300" t="str">
            <v>C.R. 437</v>
          </cell>
          <cell r="C300" t="str">
            <v>0.17 Mi S OF S.R. 44</v>
          </cell>
          <cell r="D300" t="str">
            <v>D</v>
          </cell>
          <cell r="E300">
            <v>7</v>
          </cell>
          <cell r="F300">
            <v>19</v>
          </cell>
          <cell r="G300">
            <v>28</v>
          </cell>
          <cell r="H300">
            <v>4980</v>
          </cell>
          <cell r="I300">
            <v>5590</v>
          </cell>
          <cell r="J300">
            <v>5657</v>
          </cell>
          <cell r="K300">
            <v>5817</v>
          </cell>
          <cell r="L300">
            <v>6229</v>
          </cell>
          <cell r="M300">
            <v>5975</v>
          </cell>
          <cell r="N300">
            <v>6420</v>
          </cell>
          <cell r="O300">
            <v>6593</v>
          </cell>
          <cell r="P300">
            <v>5660</v>
          </cell>
          <cell r="Q300">
            <v>5247</v>
          </cell>
          <cell r="R300">
            <v>5907</v>
          </cell>
          <cell r="S300">
            <v>5954</v>
          </cell>
          <cell r="T300">
            <v>5991.0335999999988</v>
          </cell>
          <cell r="U300">
            <v>6558.7199999999993</v>
          </cell>
          <cell r="V300">
            <v>6507.84</v>
          </cell>
          <cell r="W300">
            <v>7778.0735999999997</v>
          </cell>
          <cell r="X300">
            <v>8229.8303999999989</v>
          </cell>
          <cell r="Y300">
            <v>9750.3914999999997</v>
          </cell>
          <cell r="Z300">
            <v>9905.6448</v>
          </cell>
          <cell r="AA300">
            <v>10304.503999999999</v>
          </cell>
          <cell r="AB300">
            <v>6182.64</v>
          </cell>
          <cell r="AC300">
            <v>9608.4329999999991</v>
          </cell>
          <cell r="AD300">
            <v>8178.2154999999993</v>
          </cell>
          <cell r="AE300">
            <v>8722</v>
          </cell>
          <cell r="AF300">
            <v>8048.3328000000001</v>
          </cell>
          <cell r="AG300">
            <v>8312.8319999999985</v>
          </cell>
          <cell r="AH300">
            <v>6.0999083754000649E-2</v>
          </cell>
          <cell r="AI300"/>
          <cell r="AJ300">
            <v>866.30399999999997</v>
          </cell>
          <cell r="AK300">
            <v>0.59375</v>
          </cell>
          <cell r="AL300">
            <v>818.38080000000002</v>
          </cell>
          <cell r="AM300">
            <v>348.3648</v>
          </cell>
          <cell r="AN300">
            <v>470.01599999999996</v>
          </cell>
          <cell r="AO300" t="str">
            <v>SB</v>
          </cell>
        </row>
        <row r="301">
          <cell r="A301">
            <v>620</v>
          </cell>
          <cell r="B301" t="str">
            <v>BRITT RD</v>
          </cell>
          <cell r="C301" t="str">
            <v>0.25 Mi S OF S.R. 44</v>
          </cell>
          <cell r="D301" t="str">
            <v>D</v>
          </cell>
          <cell r="E301">
            <v>9</v>
          </cell>
          <cell r="F301">
            <v>19</v>
          </cell>
          <cell r="G301">
            <v>27</v>
          </cell>
          <cell r="H301">
            <v>1761</v>
          </cell>
          <cell r="I301">
            <v>1798</v>
          </cell>
          <cell r="J301">
            <v>1964</v>
          </cell>
          <cell r="K301">
            <v>1909</v>
          </cell>
          <cell r="L301">
            <v>1956</v>
          </cell>
          <cell r="M301">
            <v>2002</v>
          </cell>
          <cell r="N301">
            <v>1982</v>
          </cell>
          <cell r="O301">
            <v>2052</v>
          </cell>
          <cell r="P301">
            <v>1769</v>
          </cell>
          <cell r="Q301">
            <v>1774</v>
          </cell>
          <cell r="R301">
            <v>1830</v>
          </cell>
          <cell r="S301">
            <v>1650</v>
          </cell>
          <cell r="T301">
            <v>1680.9983999999999</v>
          </cell>
          <cell r="U301">
            <v>1780.0991999999999</v>
          </cell>
          <cell r="V301">
            <v>1878.2303999999999</v>
          </cell>
          <cell r="W301">
            <v>2325.6288</v>
          </cell>
          <cell r="X301">
            <v>1978.1279999999997</v>
          </cell>
          <cell r="Y301">
            <v>2633.9327999999996</v>
          </cell>
          <cell r="Z301">
            <v>3420</v>
          </cell>
          <cell r="AA301">
            <v>4041.0006000000003</v>
          </cell>
          <cell r="AB301">
            <v>6182.64</v>
          </cell>
          <cell r="AC301">
            <v>3964</v>
          </cell>
          <cell r="AD301">
            <v>4201.652</v>
          </cell>
          <cell r="AE301">
            <v>5503</v>
          </cell>
          <cell r="AF301">
            <v>4873.420799999999</v>
          </cell>
          <cell r="AG301" t="str">
            <v>N/A</v>
          </cell>
          <cell r="AH301" t="str">
            <v>N/A</v>
          </cell>
          <cell r="AI301"/>
          <cell r="AJ301" t="str">
            <v>N/A</v>
          </cell>
          <cell r="AK301">
            <v>0.69791666666666696</v>
          </cell>
          <cell r="AL301" t="str">
            <v>N/A</v>
          </cell>
          <cell r="AM301" t="str">
            <v>N/A</v>
          </cell>
          <cell r="AN301" t="str">
            <v>N/A</v>
          </cell>
          <cell r="AO301" t="str">
            <v>NB</v>
          </cell>
        </row>
        <row r="302">
          <cell r="A302">
            <v>621</v>
          </cell>
          <cell r="B302" t="str">
            <v xml:space="preserve">CR46A </v>
          </cell>
          <cell r="C302" t="str">
            <v>0.25 Mi SOUTH OF SR44</v>
          </cell>
          <cell r="D302" t="str">
            <v>B</v>
          </cell>
          <cell r="E302">
            <v>8</v>
          </cell>
          <cell r="F302">
            <v>19</v>
          </cell>
          <cell r="G302">
            <v>28</v>
          </cell>
          <cell r="H302" t="str">
            <v>*****</v>
          </cell>
          <cell r="I302" t="str">
            <v>*****</v>
          </cell>
          <cell r="J302" t="str">
            <v>*****</v>
          </cell>
          <cell r="K302" t="str">
            <v>*****</v>
          </cell>
          <cell r="L302" t="str">
            <v>*****</v>
          </cell>
          <cell r="M302" t="str">
            <v>*****</v>
          </cell>
          <cell r="N302" t="str">
            <v>*****</v>
          </cell>
          <cell r="O302" t="str">
            <v>*****</v>
          </cell>
          <cell r="P302" t="str">
            <v>*****</v>
          </cell>
          <cell r="Q302" t="str">
            <v>*****</v>
          </cell>
          <cell r="R302" t="str">
            <v>*****</v>
          </cell>
          <cell r="S302" t="str">
            <v>*****</v>
          </cell>
          <cell r="T302" t="str">
            <v>*****</v>
          </cell>
          <cell r="U302" t="str">
            <v>*****</v>
          </cell>
          <cell r="V302" t="str">
            <v>*****</v>
          </cell>
          <cell r="W302">
            <v>7237.2959999999994</v>
          </cell>
          <cell r="X302">
            <v>8046.8064000000004</v>
          </cell>
          <cell r="Y302">
            <v>9046.3654999999999</v>
          </cell>
          <cell r="Z302">
            <v>8995.0559999999987</v>
          </cell>
          <cell r="AA302">
            <v>8255.9609999999993</v>
          </cell>
          <cell r="AB302">
            <v>6182.64</v>
          </cell>
          <cell r="AC302">
            <v>8326.5410000000011</v>
          </cell>
          <cell r="AD302">
            <v>7294.6328000000003</v>
          </cell>
          <cell r="AE302">
            <v>9296.6255000000001</v>
          </cell>
          <cell r="AF302">
            <v>8509.1327999999994</v>
          </cell>
          <cell r="AG302">
            <v>10631.1744</v>
          </cell>
          <cell r="AH302">
            <v>0.11450355126816136</v>
          </cell>
          <cell r="AI302"/>
          <cell r="AJ302">
            <v>932.3424</v>
          </cell>
          <cell r="AK302">
            <v>0.67708333333333404</v>
          </cell>
          <cell r="AL302">
            <v>932.34239999999988</v>
          </cell>
          <cell r="AM302">
            <v>361.15199999999999</v>
          </cell>
          <cell r="AN302">
            <v>571.19039999999995</v>
          </cell>
          <cell r="AO302" t="str">
            <v>NB</v>
          </cell>
        </row>
        <row r="303">
          <cell r="A303">
            <v>622</v>
          </cell>
          <cell r="B303" t="str">
            <v>ESTES RD</v>
          </cell>
          <cell r="C303" t="str">
            <v>0.25 Mi N OF S.R. 44</v>
          </cell>
          <cell r="D303" t="str">
            <v>C-1</v>
          </cell>
          <cell r="E303">
            <v>8</v>
          </cell>
          <cell r="F303">
            <v>19</v>
          </cell>
          <cell r="G303">
            <v>27</v>
          </cell>
          <cell r="H303">
            <v>2473</v>
          </cell>
          <cell r="I303">
            <v>2609</v>
          </cell>
          <cell r="J303">
            <v>2528</v>
          </cell>
          <cell r="K303">
            <v>2582</v>
          </cell>
          <cell r="L303">
            <v>2463</v>
          </cell>
          <cell r="M303">
            <v>2429</v>
          </cell>
          <cell r="N303">
            <v>2820</v>
          </cell>
          <cell r="O303">
            <v>2808</v>
          </cell>
          <cell r="P303">
            <v>2539</v>
          </cell>
          <cell r="Q303">
            <v>2597</v>
          </cell>
          <cell r="R303">
            <v>3345</v>
          </cell>
          <cell r="S303">
            <v>2707</v>
          </cell>
          <cell r="T303">
            <v>2927.3855999999996</v>
          </cell>
          <cell r="U303">
            <v>2970.3456000000001</v>
          </cell>
          <cell r="V303">
            <v>3161.9807999999998</v>
          </cell>
          <cell r="W303">
            <v>3497.4719999999998</v>
          </cell>
          <cell r="X303">
            <v>3039.6959999999999</v>
          </cell>
          <cell r="Y303">
            <v>3517.5839999999998</v>
          </cell>
          <cell r="Z303">
            <v>3782.0639999999999</v>
          </cell>
          <cell r="AA303">
            <v>3456.3816000000002</v>
          </cell>
          <cell r="AB303">
            <v>6182.64</v>
          </cell>
          <cell r="AC303">
            <v>3880.2179999999998</v>
          </cell>
          <cell r="AD303">
            <v>3911.2437</v>
          </cell>
          <cell r="AE303">
            <v>4408</v>
          </cell>
          <cell r="AF303">
            <v>4282.6751999999997</v>
          </cell>
          <cell r="AG303">
            <v>5094.1439999999993</v>
          </cell>
          <cell r="AH303">
            <v>-3.7990298840479553E-2</v>
          </cell>
          <cell r="AI303"/>
          <cell r="AJ303">
            <v>481.85279999999995</v>
          </cell>
          <cell r="AK303">
            <v>0.66666666666666696</v>
          </cell>
          <cell r="AL303">
            <v>481.8528</v>
          </cell>
          <cell r="AM303">
            <v>265.16159999999996</v>
          </cell>
          <cell r="AN303">
            <v>216.69119999999998</v>
          </cell>
          <cell r="AO303" t="str">
            <v>NB</v>
          </cell>
        </row>
        <row r="304">
          <cell r="A304">
            <v>623</v>
          </cell>
          <cell r="B304" t="str">
            <v>ORANGE AV</v>
          </cell>
          <cell r="C304" t="str">
            <v>720 Ft E OF C.R. 44 (BYPASS)</v>
          </cell>
          <cell r="D304" t="str">
            <v>C-1</v>
          </cell>
          <cell r="E304">
            <v>7</v>
          </cell>
          <cell r="F304">
            <v>19</v>
          </cell>
          <cell r="G304">
            <v>27</v>
          </cell>
          <cell r="H304" t="str">
            <v>*****</v>
          </cell>
          <cell r="I304" t="str">
            <v>*****</v>
          </cell>
          <cell r="J304" t="str">
            <v>*****</v>
          </cell>
          <cell r="K304" t="str">
            <v>*****</v>
          </cell>
          <cell r="L304" t="str">
            <v>*****</v>
          </cell>
          <cell r="M304">
            <v>11633</v>
          </cell>
          <cell r="N304">
            <v>13037</v>
          </cell>
          <cell r="O304">
            <v>14474</v>
          </cell>
          <cell r="P304">
            <v>11892</v>
          </cell>
          <cell r="Q304">
            <v>10364</v>
          </cell>
          <cell r="R304">
            <v>12483</v>
          </cell>
          <cell r="S304">
            <v>11805</v>
          </cell>
          <cell r="T304">
            <v>11527.257599999999</v>
          </cell>
          <cell r="U304">
            <v>11811.916799999999</v>
          </cell>
          <cell r="V304">
            <v>11555.2608</v>
          </cell>
          <cell r="W304">
            <v>13661.049599999998</v>
          </cell>
          <cell r="X304">
            <v>14189.270399999999</v>
          </cell>
          <cell r="Y304">
            <v>14203.487999999998</v>
          </cell>
          <cell r="Z304">
            <v>14731.679999999998</v>
          </cell>
          <cell r="AA304">
            <v>14183.902599999999</v>
          </cell>
          <cell r="AB304">
            <v>6182.64</v>
          </cell>
          <cell r="AC304">
            <v>14217.870999999999</v>
          </cell>
          <cell r="AD304">
            <v>11942.0483</v>
          </cell>
          <cell r="AE304">
            <v>13275</v>
          </cell>
          <cell r="AF304">
            <v>12255.436799999999</v>
          </cell>
          <cell r="AG304">
            <v>13029.033599999999</v>
          </cell>
          <cell r="AH304">
            <v>0.16077393880552027</v>
          </cell>
          <cell r="AI304"/>
          <cell r="AJ304">
            <v>1088.2080000000001</v>
          </cell>
          <cell r="AK304">
            <v>0.6875</v>
          </cell>
          <cell r="AL304">
            <v>1088.2079999999999</v>
          </cell>
          <cell r="AM304">
            <v>487.55519999999996</v>
          </cell>
          <cell r="AN304">
            <v>600.65280000000007</v>
          </cell>
          <cell r="AO304" t="str">
            <v>WB</v>
          </cell>
        </row>
        <row r="305">
          <cell r="A305">
            <v>624</v>
          </cell>
          <cell r="B305" t="str">
            <v>BATES AV</v>
          </cell>
          <cell r="C305" t="str">
            <v>0.07 Mi E OF C.R. 44</v>
          </cell>
          <cell r="D305" t="str">
            <v>C-1</v>
          </cell>
          <cell r="E305">
            <v>2</v>
          </cell>
          <cell r="F305">
            <v>19</v>
          </cell>
          <cell r="G305">
            <v>26</v>
          </cell>
          <cell r="H305" t="str">
            <v>*****</v>
          </cell>
          <cell r="I305" t="str">
            <v>*****</v>
          </cell>
          <cell r="J305" t="str">
            <v>*****</v>
          </cell>
          <cell r="K305" t="str">
            <v>*****</v>
          </cell>
          <cell r="L305" t="str">
            <v>*****</v>
          </cell>
          <cell r="M305" t="str">
            <v>*****</v>
          </cell>
          <cell r="N305" t="str">
            <v>*****</v>
          </cell>
          <cell r="O305">
            <v>1206</v>
          </cell>
          <cell r="P305">
            <v>1205</v>
          </cell>
          <cell r="Q305">
            <v>1322</v>
          </cell>
          <cell r="R305">
            <v>1640</v>
          </cell>
          <cell r="S305">
            <v>1433</v>
          </cell>
          <cell r="T305">
            <v>1222.752</v>
          </cell>
          <cell r="U305">
            <v>1238.3136</v>
          </cell>
          <cell r="V305">
            <v>1661.2607999999998</v>
          </cell>
          <cell r="W305">
            <v>1446.5087999999998</v>
          </cell>
          <cell r="X305">
            <v>1407.9456</v>
          </cell>
          <cell r="Y305">
            <v>1490.2079999999999</v>
          </cell>
          <cell r="Z305">
            <v>1498.8863999999999</v>
          </cell>
          <cell r="AA305">
            <v>1785.2267999999999</v>
          </cell>
          <cell r="AB305">
            <v>6182.64</v>
          </cell>
          <cell r="AC305">
            <v>1572</v>
          </cell>
          <cell r="AD305">
            <v>1480.2879</v>
          </cell>
          <cell r="AE305">
            <v>1425</v>
          </cell>
          <cell r="AF305">
            <v>1517.8751999999999</v>
          </cell>
          <cell r="AG305">
            <v>1799.1071999999999</v>
          </cell>
          <cell r="AH305">
            <v>-0.21877412981598698</v>
          </cell>
          <cell r="AI305"/>
          <cell r="AJ305">
            <v>271.81439999999998</v>
          </cell>
          <cell r="AK305">
            <v>0.36458333333333398</v>
          </cell>
          <cell r="AL305">
            <v>215.74079999999998</v>
          </cell>
          <cell r="AM305">
            <v>97.891199999999998</v>
          </cell>
          <cell r="AN305">
            <v>117.8496</v>
          </cell>
          <cell r="AO305" t="str">
            <v>WB</v>
          </cell>
        </row>
        <row r="306">
          <cell r="A306">
            <v>625</v>
          </cell>
          <cell r="B306" t="str">
            <v>C.R. 439</v>
          </cell>
          <cell r="C306" t="str">
            <v>0.25 Mi N OF S.R. 44</v>
          </cell>
          <cell r="D306" t="str">
            <v>D</v>
          </cell>
          <cell r="E306">
            <v>10</v>
          </cell>
          <cell r="F306">
            <v>19</v>
          </cell>
          <cell r="G306">
            <v>27</v>
          </cell>
          <cell r="H306">
            <v>3189</v>
          </cell>
          <cell r="I306">
            <v>3404</v>
          </cell>
          <cell r="J306">
            <v>3746</v>
          </cell>
          <cell r="K306">
            <v>3293</v>
          </cell>
          <cell r="L306">
            <v>3540</v>
          </cell>
          <cell r="M306">
            <v>3226</v>
          </cell>
          <cell r="N306">
            <v>3371</v>
          </cell>
          <cell r="O306">
            <v>3391</v>
          </cell>
          <cell r="P306">
            <v>3304</v>
          </cell>
          <cell r="Q306">
            <v>3071</v>
          </cell>
          <cell r="R306">
            <v>3470</v>
          </cell>
          <cell r="S306">
            <v>3223</v>
          </cell>
          <cell r="T306">
            <v>3211.6415999999995</v>
          </cell>
          <cell r="U306">
            <v>3173.0111999999999</v>
          </cell>
          <cell r="V306">
            <v>3247.68</v>
          </cell>
          <cell r="W306">
            <v>3780.6911999999998</v>
          </cell>
          <cell r="X306">
            <v>3736.1663999999996</v>
          </cell>
          <cell r="Y306">
            <v>4443.2640000000001</v>
          </cell>
          <cell r="Z306">
            <v>4386.7199999999993</v>
          </cell>
          <cell r="AA306">
            <v>4228.2687999999998</v>
          </cell>
          <cell r="AB306">
            <v>6182.64</v>
          </cell>
          <cell r="AC306">
            <v>4420.4164999999994</v>
          </cell>
          <cell r="AD306">
            <v>4449.6907000000001</v>
          </cell>
          <cell r="AE306">
            <v>5818</v>
          </cell>
          <cell r="AF306">
            <v>4606.1567999999997</v>
          </cell>
          <cell r="AG306">
            <v>4337.9712</v>
          </cell>
          <cell r="AH306">
            <v>-6.8414884330059045E-2</v>
          </cell>
          <cell r="AI306"/>
          <cell r="AJ306">
            <v>399.05279999999999</v>
          </cell>
          <cell r="AK306">
            <v>0.66666666666666696</v>
          </cell>
          <cell r="AL306">
            <v>399.05279999999999</v>
          </cell>
          <cell r="AM306">
            <v>126.25919999999998</v>
          </cell>
          <cell r="AN306">
            <v>272.79359999999997</v>
          </cell>
          <cell r="AO306" t="str">
            <v>NB</v>
          </cell>
        </row>
        <row r="307">
          <cell r="A307">
            <v>626</v>
          </cell>
          <cell r="B307" t="str">
            <v>C.R. 44</v>
          </cell>
          <cell r="C307" t="str">
            <v>0.10 Mi N OF S.R. 44</v>
          </cell>
          <cell r="D307" t="str">
            <v>C-1</v>
          </cell>
          <cell r="E307">
            <v>7</v>
          </cell>
          <cell r="F307">
            <v>19</v>
          </cell>
          <cell r="G307">
            <v>27</v>
          </cell>
          <cell r="H307">
            <v>6379</v>
          </cell>
          <cell r="I307">
            <v>7524</v>
          </cell>
          <cell r="J307">
            <v>7002</v>
          </cell>
          <cell r="K307">
            <v>7440</v>
          </cell>
          <cell r="L307">
            <v>7968</v>
          </cell>
          <cell r="M307">
            <v>7703</v>
          </cell>
          <cell r="N307">
            <v>8313</v>
          </cell>
          <cell r="O307">
            <v>8714</v>
          </cell>
          <cell r="P307">
            <v>7678</v>
          </cell>
          <cell r="Q307">
            <v>7039</v>
          </cell>
          <cell r="R307">
            <v>7970</v>
          </cell>
          <cell r="S307">
            <v>7602</v>
          </cell>
          <cell r="T307">
            <v>7916.7551999999996</v>
          </cell>
          <cell r="U307">
            <v>6890.7264000000005</v>
          </cell>
          <cell r="V307">
            <v>6783.7919999999995</v>
          </cell>
          <cell r="W307">
            <v>7595.5967999999993</v>
          </cell>
          <cell r="X307">
            <v>8145.0144</v>
          </cell>
          <cell r="Y307">
            <v>8417.7599999999984</v>
          </cell>
          <cell r="Z307">
            <v>11438.860799999999</v>
          </cell>
          <cell r="AA307">
            <v>10567.8202</v>
          </cell>
          <cell r="AB307">
            <v>6182.64</v>
          </cell>
          <cell r="AC307">
            <v>10582</v>
          </cell>
          <cell r="AD307">
            <v>8413.8963999999996</v>
          </cell>
          <cell r="AE307">
            <v>7437</v>
          </cell>
          <cell r="AF307">
            <v>7542.3743999999988</v>
          </cell>
          <cell r="AG307">
            <v>9604.9151999999995</v>
          </cell>
          <cell r="AH307">
            <v>9.2103792131727369E-2</v>
          </cell>
          <cell r="AI307"/>
          <cell r="AJ307">
            <v>793.49759999999992</v>
          </cell>
          <cell r="AK307">
            <v>0.69791666666666696</v>
          </cell>
          <cell r="AL307">
            <v>793.49759999999992</v>
          </cell>
          <cell r="AM307">
            <v>430.38719999999995</v>
          </cell>
          <cell r="AN307">
            <v>363.11039999999997</v>
          </cell>
          <cell r="AO307" t="str">
            <v>NB</v>
          </cell>
        </row>
        <row r="308">
          <cell r="A308">
            <v>627</v>
          </cell>
          <cell r="B308" t="str">
            <v>C.R. 437</v>
          </cell>
          <cell r="C308" t="str">
            <v>0.14 Mi S OF C.R. 44A</v>
          </cell>
          <cell r="D308" t="str">
            <v>D</v>
          </cell>
          <cell r="E308">
            <v>31</v>
          </cell>
          <cell r="F308">
            <v>18</v>
          </cell>
          <cell r="G308">
            <v>28</v>
          </cell>
          <cell r="H308" t="str">
            <v>*****</v>
          </cell>
          <cell r="I308" t="str">
            <v>*****</v>
          </cell>
          <cell r="J308">
            <v>3316</v>
          </cell>
          <cell r="K308">
            <v>3968</v>
          </cell>
          <cell r="L308">
            <v>4164</v>
          </cell>
          <cell r="M308">
            <v>4778</v>
          </cell>
          <cell r="N308">
            <v>4655</v>
          </cell>
          <cell r="O308">
            <v>5332</v>
          </cell>
          <cell r="P308">
            <v>4347</v>
          </cell>
          <cell r="Q308">
            <v>4162</v>
          </cell>
          <cell r="R308">
            <v>4765</v>
          </cell>
          <cell r="S308">
            <v>4513</v>
          </cell>
          <cell r="T308">
            <v>4691.5775999999996</v>
          </cell>
          <cell r="U308">
            <v>4803.84</v>
          </cell>
          <cell r="V308">
            <v>4816.32</v>
          </cell>
          <cell r="W308">
            <v>2701.9871999999996</v>
          </cell>
          <cell r="X308">
            <v>5178.2400000000007</v>
          </cell>
          <cell r="Y308">
            <v>5660.7839999999987</v>
          </cell>
          <cell r="Z308">
            <v>6010.8959999999997</v>
          </cell>
          <cell r="AA308">
            <v>5966.9161999999997</v>
          </cell>
          <cell r="AB308">
            <v>6182.64</v>
          </cell>
          <cell r="AC308">
            <v>5783.8659999999991</v>
          </cell>
          <cell r="AD308">
            <v>5477.1534999999994</v>
          </cell>
          <cell r="AE308">
            <v>8450</v>
          </cell>
          <cell r="AF308">
            <v>6209.4143999999987</v>
          </cell>
          <cell r="AG308" t="str">
            <v>N/A</v>
          </cell>
          <cell r="AH308" t="str">
            <v>N/A</v>
          </cell>
          <cell r="AI308"/>
          <cell r="AJ308" t="str">
            <v>N/A</v>
          </cell>
          <cell r="AK308">
            <v>0.70833333333333404</v>
          </cell>
          <cell r="AL308" t="str">
            <v>N/A</v>
          </cell>
          <cell r="AM308" t="str">
            <v>N/A</v>
          </cell>
          <cell r="AN308" t="str">
            <v>N/A</v>
          </cell>
          <cell r="AO308" t="str">
            <v>NB</v>
          </cell>
        </row>
        <row r="309">
          <cell r="A309">
            <v>628</v>
          </cell>
          <cell r="B309" t="str">
            <v>C.R. 44A</v>
          </cell>
          <cell r="C309" t="str">
            <v>0.25 Mi W OF ESTES RD</v>
          </cell>
          <cell r="D309" t="str">
            <v>C-1</v>
          </cell>
          <cell r="E309">
            <v>5</v>
          </cell>
          <cell r="F309">
            <v>19</v>
          </cell>
          <cell r="G309">
            <v>27</v>
          </cell>
          <cell r="H309">
            <v>4706</v>
          </cell>
          <cell r="I309">
            <v>5276</v>
          </cell>
          <cell r="J309">
            <v>5132</v>
          </cell>
          <cell r="K309">
            <v>5733</v>
          </cell>
          <cell r="L309">
            <v>5814</v>
          </cell>
          <cell r="M309">
            <v>5511</v>
          </cell>
          <cell r="N309">
            <v>5740</v>
          </cell>
          <cell r="O309">
            <v>5735</v>
          </cell>
          <cell r="P309">
            <v>5042</v>
          </cell>
          <cell r="Q309">
            <v>4412</v>
          </cell>
          <cell r="R309">
            <v>4758</v>
          </cell>
          <cell r="S309">
            <v>4641</v>
          </cell>
          <cell r="T309">
            <v>4537.2672000000002</v>
          </cell>
          <cell r="U309">
            <v>4730.88</v>
          </cell>
          <cell r="V309">
            <v>4277.0015999999996</v>
          </cell>
          <cell r="W309">
            <v>4879.3535999999995</v>
          </cell>
          <cell r="X309">
            <v>4512.576</v>
          </cell>
          <cell r="Y309">
            <v>4705.9199999999992</v>
          </cell>
          <cell r="Z309">
            <v>5103.9744000000001</v>
          </cell>
          <cell r="AA309">
            <v>4957.3789999999999</v>
          </cell>
          <cell r="AB309">
            <v>6182.64</v>
          </cell>
          <cell r="AC309">
            <v>5480.6639999999998</v>
          </cell>
          <cell r="AD309">
            <v>5191.1587</v>
          </cell>
          <cell r="AE309">
            <v>6650</v>
          </cell>
          <cell r="AF309">
            <v>6564.5567999999994</v>
          </cell>
          <cell r="AG309">
            <v>5797.44</v>
          </cell>
          <cell r="AH309">
            <v>-1.2783374376970968E-2</v>
          </cell>
          <cell r="AI309"/>
          <cell r="AJ309">
            <v>550.28160000000003</v>
          </cell>
          <cell r="AK309">
            <v>0.69791666666666696</v>
          </cell>
          <cell r="AL309">
            <v>550.28160000000003</v>
          </cell>
          <cell r="AM309">
            <v>278.46719999999999</v>
          </cell>
          <cell r="AN309">
            <v>271.81439999999998</v>
          </cell>
          <cell r="AO309" t="str">
            <v>WB</v>
          </cell>
        </row>
        <row r="310">
          <cell r="A310">
            <v>629</v>
          </cell>
          <cell r="B310" t="str">
            <v>CR 44A</v>
          </cell>
          <cell r="C310" t="str">
            <v>0.25 MI N. OF CR 44A</v>
          </cell>
          <cell r="D310" t="str">
            <v>C-1</v>
          </cell>
          <cell r="E310">
            <v>5</v>
          </cell>
          <cell r="F310">
            <v>19</v>
          </cell>
          <cell r="G310">
            <v>27</v>
          </cell>
          <cell r="H310" t="str">
            <v>*****</v>
          </cell>
          <cell r="I310" t="str">
            <v>*****</v>
          </cell>
          <cell r="J310" t="str">
            <v>*****</v>
          </cell>
          <cell r="K310" t="str">
            <v>*****</v>
          </cell>
          <cell r="L310" t="str">
            <v>*****</v>
          </cell>
          <cell r="M310" t="str">
            <v>*****</v>
          </cell>
          <cell r="N310" t="str">
            <v>*****</v>
          </cell>
          <cell r="O310" t="str">
            <v>*****</v>
          </cell>
          <cell r="P310" t="str">
            <v>*****</v>
          </cell>
          <cell r="Q310" t="str">
            <v>*****</v>
          </cell>
          <cell r="R310">
            <v>1672</v>
          </cell>
          <cell r="S310">
            <v>1604</v>
          </cell>
          <cell r="T310">
            <v>1632.4415999999999</v>
          </cell>
          <cell r="U310">
            <v>1660.8</v>
          </cell>
          <cell r="V310">
            <v>1817.1648</v>
          </cell>
          <cell r="W310">
            <v>1944.5183999999999</v>
          </cell>
          <cell r="X310">
            <v>1935.2639999999999</v>
          </cell>
          <cell r="Y310">
            <v>2092.1279999999997</v>
          </cell>
          <cell r="Z310">
            <v>2170.5599999999995</v>
          </cell>
          <cell r="AA310">
            <v>1960.1371999999999</v>
          </cell>
          <cell r="AB310">
            <v>6182.64</v>
          </cell>
          <cell r="AC310">
            <v>2273.0554999999999</v>
          </cell>
          <cell r="AD310">
            <v>2139.6648</v>
          </cell>
          <cell r="AE310">
            <v>2574</v>
          </cell>
          <cell r="AF310">
            <v>2286.4895999999999</v>
          </cell>
          <cell r="AG310">
            <v>2926.2815999999998</v>
          </cell>
          <cell r="AH310">
            <v>-0.13894988031293298</v>
          </cell>
          <cell r="AI310"/>
          <cell r="AJ310">
            <v>276.56639999999999</v>
          </cell>
          <cell r="AK310">
            <v>0.67708333333333404</v>
          </cell>
          <cell r="AL310">
            <v>276.56639999999999</v>
          </cell>
          <cell r="AM310">
            <v>158.71679999999998</v>
          </cell>
          <cell r="AN310">
            <v>117.8496</v>
          </cell>
          <cell r="AO310" t="str">
            <v>NB</v>
          </cell>
        </row>
        <row r="311">
          <cell r="A311">
            <v>630</v>
          </cell>
          <cell r="B311" t="str">
            <v>C.R. 44A</v>
          </cell>
          <cell r="C311" t="str">
            <v>0.18 Mi W OF C.R. 439</v>
          </cell>
          <cell r="D311" t="str">
            <v>D</v>
          </cell>
          <cell r="E311">
            <v>34</v>
          </cell>
          <cell r="F311">
            <v>18</v>
          </cell>
          <cell r="G311">
            <v>27</v>
          </cell>
          <cell r="H311">
            <v>3810</v>
          </cell>
          <cell r="I311">
            <v>4439</v>
          </cell>
          <cell r="J311">
            <v>4457</v>
          </cell>
          <cell r="K311">
            <v>5047</v>
          </cell>
          <cell r="L311">
            <v>5430</v>
          </cell>
          <cell r="M311">
            <v>5094</v>
          </cell>
          <cell r="N311">
            <v>4988</v>
          </cell>
          <cell r="O311">
            <v>5282</v>
          </cell>
          <cell r="P311">
            <v>4683</v>
          </cell>
          <cell r="Q311">
            <v>4134</v>
          </cell>
          <cell r="R311">
            <v>4518</v>
          </cell>
          <cell r="S311">
            <v>3968</v>
          </cell>
          <cell r="T311">
            <v>3831.5903999999996</v>
          </cell>
          <cell r="U311">
            <v>4113.5999999999995</v>
          </cell>
          <cell r="V311">
            <v>3789.12</v>
          </cell>
          <cell r="W311">
            <v>4174.1567999999997</v>
          </cell>
          <cell r="X311">
            <v>4151.424</v>
          </cell>
          <cell r="Y311">
            <v>4440.5279999999993</v>
          </cell>
          <cell r="Z311">
            <v>4741.4879999999994</v>
          </cell>
          <cell r="AA311">
            <v>4746.1247999999996</v>
          </cell>
          <cell r="AB311">
            <v>6182.64</v>
          </cell>
          <cell r="AC311">
            <v>4975</v>
          </cell>
          <cell r="AD311">
            <v>4319.0511000000006</v>
          </cell>
          <cell r="AE311">
            <v>5907</v>
          </cell>
          <cell r="AF311">
            <v>5703.7823999999991</v>
          </cell>
          <cell r="AG311">
            <v>5160.6720000000005</v>
          </cell>
          <cell r="AH311">
            <v>-3.5490611118646376E-2</v>
          </cell>
          <cell r="AI311"/>
          <cell r="AJ311">
            <v>521.76959999999997</v>
          </cell>
          <cell r="AK311">
            <v>0.69791666666666696</v>
          </cell>
          <cell r="AL311">
            <v>521.76959999999997</v>
          </cell>
          <cell r="AM311">
            <v>252.8064</v>
          </cell>
          <cell r="AN311">
            <v>268.96320000000003</v>
          </cell>
          <cell r="AO311" t="str">
            <v>EB</v>
          </cell>
        </row>
        <row r="312">
          <cell r="A312">
            <v>631</v>
          </cell>
          <cell r="B312" t="str">
            <v>C.R. 44A (EAST)</v>
          </cell>
          <cell r="C312" t="str">
            <v>0.6 Mi E OF C.R. 439</v>
          </cell>
          <cell r="D312" t="str">
            <v>D</v>
          </cell>
          <cell r="E312">
            <v>34</v>
          </cell>
          <cell r="F312">
            <v>18</v>
          </cell>
          <cell r="G312">
            <v>27</v>
          </cell>
          <cell r="H312" t="str">
            <v>*****</v>
          </cell>
          <cell r="I312" t="str">
            <v>*****</v>
          </cell>
          <cell r="J312" t="str">
            <v>*****</v>
          </cell>
          <cell r="K312" t="str">
            <v>*****</v>
          </cell>
          <cell r="L312" t="str">
            <v>*****</v>
          </cell>
          <cell r="M312" t="str">
            <v>*****</v>
          </cell>
          <cell r="N312" t="str">
            <v>*****</v>
          </cell>
          <cell r="O312">
            <v>5267</v>
          </cell>
          <cell r="P312">
            <v>4630</v>
          </cell>
          <cell r="Q312">
            <v>4117</v>
          </cell>
          <cell r="R312">
            <v>4429</v>
          </cell>
          <cell r="S312">
            <v>3814</v>
          </cell>
          <cell r="T312" t="str">
            <v>UC</v>
          </cell>
          <cell r="U312">
            <v>3740.3519999999999</v>
          </cell>
          <cell r="V312">
            <v>3352.3199999999997</v>
          </cell>
          <cell r="W312">
            <v>3751.2287999999999</v>
          </cell>
          <cell r="X312">
            <v>3797.0783999999999</v>
          </cell>
          <cell r="Y312">
            <v>3857.7599999999998</v>
          </cell>
          <cell r="Z312">
            <v>5653.4879999999994</v>
          </cell>
          <cell r="AA312">
            <v>4057.1608000000001</v>
          </cell>
          <cell r="AB312">
            <v>6182.64</v>
          </cell>
          <cell r="AC312">
            <v>3873.5014999999999</v>
          </cell>
          <cell r="AD312">
            <v>3747.9441999999999</v>
          </cell>
          <cell r="AE312">
            <v>4544</v>
          </cell>
          <cell r="AF312">
            <v>4381.2864</v>
          </cell>
          <cell r="AG312">
            <v>4252.2623999999996</v>
          </cell>
          <cell r="AH312">
            <v>-7.2125543045204132E-2</v>
          </cell>
          <cell r="AI312"/>
          <cell r="AJ312">
            <v>438.68159999999995</v>
          </cell>
          <cell r="AK312">
            <v>0.30208333333333398</v>
          </cell>
          <cell r="AL312">
            <v>396.28800000000001</v>
          </cell>
          <cell r="AM312">
            <v>181.55519999999999</v>
          </cell>
          <cell r="AN312">
            <v>214.73279999999997</v>
          </cell>
          <cell r="AO312" t="str">
            <v>WB</v>
          </cell>
        </row>
        <row r="313">
          <cell r="A313">
            <v>632</v>
          </cell>
          <cell r="B313" t="str">
            <v>C.R. 44A</v>
          </cell>
          <cell r="C313" t="str">
            <v>0.25 Mi W OF S.R. 44</v>
          </cell>
          <cell r="D313" t="str">
            <v>D</v>
          </cell>
          <cell r="E313">
            <v>35</v>
          </cell>
          <cell r="F313">
            <v>18</v>
          </cell>
          <cell r="G313">
            <v>28</v>
          </cell>
          <cell r="H313">
            <v>1251</v>
          </cell>
          <cell r="I313">
            <v>1471</v>
          </cell>
          <cell r="J313">
            <v>1331</v>
          </cell>
          <cell r="K313">
            <v>1584</v>
          </cell>
          <cell r="L313">
            <v>1690</v>
          </cell>
          <cell r="M313">
            <v>1450</v>
          </cell>
          <cell r="N313">
            <v>1569</v>
          </cell>
          <cell r="O313">
            <v>1669</v>
          </cell>
          <cell r="P313">
            <v>1336</v>
          </cell>
          <cell r="Q313">
            <v>1167</v>
          </cell>
          <cell r="R313">
            <v>1164</v>
          </cell>
          <cell r="S313">
            <v>1216</v>
          </cell>
          <cell r="T313">
            <v>1256.1407999999999</v>
          </cell>
          <cell r="U313">
            <v>1436.9664</v>
          </cell>
          <cell r="V313">
            <v>1128.96</v>
          </cell>
          <cell r="W313">
            <v>1146.1823999999999</v>
          </cell>
          <cell r="X313">
            <v>1193.8751999999999</v>
          </cell>
          <cell r="Y313">
            <v>1380.768</v>
          </cell>
          <cell r="Z313">
            <v>1520.3039999999999</v>
          </cell>
          <cell r="AA313">
            <v>1458.2203999999999</v>
          </cell>
          <cell r="AB313">
            <v>6182.64</v>
          </cell>
          <cell r="AC313">
            <v>1646.5019999999997</v>
          </cell>
          <cell r="AD313">
            <v>1791.8810000000001</v>
          </cell>
          <cell r="AE313">
            <v>2030</v>
          </cell>
          <cell r="AF313">
            <v>1860.7103999999999</v>
          </cell>
          <cell r="AG313">
            <v>2056.6655999999998</v>
          </cell>
          <cell r="AH313">
            <v>-0.19758702066352007</v>
          </cell>
          <cell r="AI313"/>
          <cell r="AJ313">
            <v>180.57599999999999</v>
          </cell>
          <cell r="AK313">
            <v>0.63541666666666696</v>
          </cell>
          <cell r="AL313">
            <v>180.57599999999999</v>
          </cell>
          <cell r="AM313">
            <v>99.792000000000002</v>
          </cell>
          <cell r="AN313">
            <v>80.783999999999992</v>
          </cell>
          <cell r="AO313" t="str">
            <v>EB</v>
          </cell>
        </row>
        <row r="314">
          <cell r="A314">
            <v>633</v>
          </cell>
          <cell r="B314" t="str">
            <v>C.R. 450A</v>
          </cell>
          <cell r="C314" t="str">
            <v>0.25 Mi W OF C.R. 44A NORTH</v>
          </cell>
          <cell r="D314" t="str">
            <v>D</v>
          </cell>
          <cell r="E314">
            <v>29</v>
          </cell>
          <cell r="F314">
            <v>18</v>
          </cell>
          <cell r="G314">
            <v>27</v>
          </cell>
          <cell r="H314">
            <v>1152</v>
          </cell>
          <cell r="I314">
            <v>1366</v>
          </cell>
          <cell r="J314">
            <v>1264</v>
          </cell>
          <cell r="K314">
            <v>1292</v>
          </cell>
          <cell r="L314">
            <v>1384</v>
          </cell>
          <cell r="M314">
            <v>1280</v>
          </cell>
          <cell r="N314">
            <v>2245</v>
          </cell>
          <cell r="O314">
            <v>1283</v>
          </cell>
          <cell r="P314">
            <v>1169</v>
          </cell>
          <cell r="Q314">
            <v>1107</v>
          </cell>
          <cell r="R314">
            <v>1278</v>
          </cell>
          <cell r="S314">
            <v>1148</v>
          </cell>
          <cell r="T314">
            <v>1162.2911999999999</v>
          </cell>
          <cell r="U314">
            <v>1104.96</v>
          </cell>
          <cell r="V314">
            <v>1132.8</v>
          </cell>
          <cell r="W314">
            <v>1302.9983999999999</v>
          </cell>
          <cell r="X314">
            <v>1327.4303999999997</v>
          </cell>
          <cell r="Y314">
            <v>1497.5039999999999</v>
          </cell>
          <cell r="Z314">
            <v>1767.4176</v>
          </cell>
          <cell r="AA314">
            <v>1800.2879999999998</v>
          </cell>
          <cell r="AB314">
            <v>6182.64</v>
          </cell>
          <cell r="AC314">
            <v>1822</v>
          </cell>
          <cell r="AD314">
            <v>1805.1215</v>
          </cell>
          <cell r="AE314">
            <v>2277</v>
          </cell>
          <cell r="AF314">
            <v>2027.52</v>
          </cell>
          <cell r="AG314">
            <v>2284.7615999999998</v>
          </cell>
          <cell r="AH314">
            <v>-0.18052938255196649</v>
          </cell>
          <cell r="AI314"/>
          <cell r="AJ314">
            <v>244.25280000000001</v>
          </cell>
          <cell r="AK314">
            <v>0.66666666666666696</v>
          </cell>
          <cell r="AL314">
            <v>244.25280000000001</v>
          </cell>
          <cell r="AM314">
            <v>134.00639999999999</v>
          </cell>
          <cell r="AN314">
            <v>110.24639999999999</v>
          </cell>
          <cell r="AO314" t="str">
            <v>WB</v>
          </cell>
        </row>
        <row r="315">
          <cell r="A315">
            <v>634</v>
          </cell>
          <cell r="B315" t="str">
            <v>C.R. 44A (NORTH)</v>
          </cell>
          <cell r="C315" t="str">
            <v>0.2 Mi N OF C.R. 450A</v>
          </cell>
          <cell r="D315" t="str">
            <v>D</v>
          </cell>
          <cell r="E315">
            <v>20</v>
          </cell>
          <cell r="F315">
            <v>18</v>
          </cell>
          <cell r="G315">
            <v>27</v>
          </cell>
          <cell r="H315" t="str">
            <v>*****</v>
          </cell>
          <cell r="I315" t="str">
            <v>*****</v>
          </cell>
          <cell r="J315" t="str">
            <v>*****</v>
          </cell>
          <cell r="K315" t="str">
            <v>*****</v>
          </cell>
          <cell r="L315" t="str">
            <v>*****</v>
          </cell>
          <cell r="M315" t="str">
            <v>*****</v>
          </cell>
          <cell r="N315" t="str">
            <v>*****</v>
          </cell>
          <cell r="O315">
            <v>1400</v>
          </cell>
          <cell r="P315">
            <v>1369</v>
          </cell>
          <cell r="Q315">
            <v>1300</v>
          </cell>
          <cell r="R315">
            <v>1560</v>
          </cell>
          <cell r="S315">
            <v>1543</v>
          </cell>
          <cell r="T315">
            <v>1433.0111999999999</v>
          </cell>
          <cell r="U315">
            <v>1451.52</v>
          </cell>
          <cell r="V315">
            <v>1547.2511999999999</v>
          </cell>
          <cell r="W315">
            <v>1651.7952</v>
          </cell>
          <cell r="X315">
            <v>1599.0527999999997</v>
          </cell>
          <cell r="Y315">
            <v>1836.7487999999998</v>
          </cell>
          <cell r="Z315">
            <v>1838.1887999999999</v>
          </cell>
          <cell r="AA315">
            <v>1749.8879999999999</v>
          </cell>
          <cell r="AB315">
            <v>6182.64</v>
          </cell>
          <cell r="AC315">
            <v>1943.9469999999999</v>
          </cell>
          <cell r="AD315">
            <v>1917.2244000000003</v>
          </cell>
          <cell r="AE315">
            <v>2292</v>
          </cell>
          <cell r="AF315">
            <v>2087.424</v>
          </cell>
          <cell r="AG315">
            <v>2198.0159999999996</v>
          </cell>
          <cell r="AH315">
            <v>-0.18684866747050655</v>
          </cell>
          <cell r="AI315"/>
          <cell r="AJ315">
            <v>216.57599999999999</v>
          </cell>
          <cell r="AK315">
            <v>0.28125</v>
          </cell>
          <cell r="AL315">
            <v>199.06559999999999</v>
          </cell>
          <cell r="AM315">
            <v>105.98399999999999</v>
          </cell>
          <cell r="AN315">
            <v>93.081599999999995</v>
          </cell>
          <cell r="AO315" t="str">
            <v>NB</v>
          </cell>
        </row>
        <row r="316">
          <cell r="A316">
            <v>635</v>
          </cell>
          <cell r="B316" t="str">
            <v>ROYAL TRAILS RD</v>
          </cell>
          <cell r="C316" t="str">
            <v>0.34 Mi N OF S.R. 44</v>
          </cell>
          <cell r="D316" t="str">
            <v>D</v>
          </cell>
          <cell r="E316">
            <v>18</v>
          </cell>
          <cell r="F316">
            <v>18</v>
          </cell>
          <cell r="G316">
            <v>29</v>
          </cell>
          <cell r="H316">
            <v>632</v>
          </cell>
          <cell r="I316">
            <v>849</v>
          </cell>
          <cell r="J316">
            <v>935</v>
          </cell>
          <cell r="K316">
            <v>919</v>
          </cell>
          <cell r="L316">
            <v>1133</v>
          </cell>
          <cell r="M316">
            <v>1329</v>
          </cell>
          <cell r="N316">
            <v>1592</v>
          </cell>
          <cell r="O316">
            <v>1606</v>
          </cell>
          <cell r="P316">
            <v>1418</v>
          </cell>
          <cell r="Q316">
            <v>1269</v>
          </cell>
          <cell r="R316">
            <v>1492</v>
          </cell>
          <cell r="S316">
            <v>1533</v>
          </cell>
          <cell r="T316">
            <v>1344.4704000000002</v>
          </cell>
          <cell r="U316">
            <v>1458.8639999999998</v>
          </cell>
          <cell r="V316">
            <v>1533.12</v>
          </cell>
          <cell r="W316">
            <v>1517.7887999999998</v>
          </cell>
          <cell r="X316">
            <v>1518.7391999999998</v>
          </cell>
          <cell r="Y316">
            <v>1765.6319999999998</v>
          </cell>
          <cell r="Z316">
            <v>1700.1215999999997</v>
          </cell>
          <cell r="AA316">
            <v>1674.0065999999997</v>
          </cell>
          <cell r="AB316">
            <v>6182.64</v>
          </cell>
          <cell r="AC316">
            <v>1759</v>
          </cell>
          <cell r="AD316">
            <v>1715.9687999999999</v>
          </cell>
          <cell r="AE316">
            <v>2101</v>
          </cell>
          <cell r="AF316">
            <v>2001.7151999999999</v>
          </cell>
          <cell r="AG316">
            <v>2335.1327999999999</v>
          </cell>
          <cell r="AH316">
            <v>-0.17694752549774106</v>
          </cell>
          <cell r="AI316"/>
          <cell r="AJ316">
            <v>217.64160000000001</v>
          </cell>
          <cell r="AK316">
            <v>0.69791666666666696</v>
          </cell>
          <cell r="AL316">
            <v>217.64160000000001</v>
          </cell>
          <cell r="AM316">
            <v>154.9152</v>
          </cell>
          <cell r="AN316">
            <v>62.726399999999998</v>
          </cell>
          <cell r="AO316" t="str">
            <v>EB</v>
          </cell>
        </row>
        <row r="317">
          <cell r="A317">
            <v>636</v>
          </cell>
          <cell r="B317" t="str">
            <v>C.R. 439</v>
          </cell>
          <cell r="C317" t="str">
            <v>0.25 Mi S OF C.R. 42</v>
          </cell>
          <cell r="D317" t="str">
            <v>D</v>
          </cell>
          <cell r="E317">
            <v>2</v>
          </cell>
          <cell r="F317">
            <v>18</v>
          </cell>
          <cell r="G317">
            <v>27</v>
          </cell>
          <cell r="H317">
            <v>2504</v>
          </cell>
          <cell r="I317">
            <v>2597</v>
          </cell>
          <cell r="J317">
            <v>2660</v>
          </cell>
          <cell r="K317">
            <v>2907</v>
          </cell>
          <cell r="L317">
            <v>2700</v>
          </cell>
          <cell r="M317">
            <v>2440</v>
          </cell>
          <cell r="N317">
            <v>2603</v>
          </cell>
          <cell r="O317">
            <v>2630</v>
          </cell>
          <cell r="P317">
            <v>2231</v>
          </cell>
          <cell r="Q317">
            <v>2220</v>
          </cell>
          <cell r="R317">
            <v>2362</v>
          </cell>
          <cell r="S317">
            <v>2214</v>
          </cell>
          <cell r="T317">
            <v>2375.1167999999998</v>
          </cell>
          <cell r="U317">
            <v>2422.08</v>
          </cell>
          <cell r="V317">
            <v>2343.36</v>
          </cell>
          <cell r="W317">
            <v>2500.5023999999999</v>
          </cell>
          <cell r="X317">
            <v>2743.2959999999998</v>
          </cell>
          <cell r="Y317">
            <v>3501.1679999999997</v>
          </cell>
          <cell r="Z317">
            <v>3708.8639999999996</v>
          </cell>
          <cell r="AA317">
            <v>3664.8054999999999</v>
          </cell>
          <cell r="AB317">
            <v>6182.64</v>
          </cell>
          <cell r="AC317">
            <v>11071.6705</v>
          </cell>
          <cell r="AD317">
            <v>3593.4717000000001</v>
          </cell>
          <cell r="AE317">
            <v>4701</v>
          </cell>
          <cell r="AF317">
            <v>3942.5759999999996</v>
          </cell>
          <cell r="AG317">
            <v>4576.1759999999995</v>
          </cell>
          <cell r="AH317">
            <v>-5.8401513086262291E-2</v>
          </cell>
          <cell r="AI317"/>
          <cell r="AJ317">
            <v>423.87839999999994</v>
          </cell>
          <cell r="AK317">
            <v>0.6875</v>
          </cell>
          <cell r="AL317">
            <v>423.8784</v>
          </cell>
          <cell r="AM317">
            <v>256.608</v>
          </cell>
          <cell r="AN317">
            <v>167.27039999999997</v>
          </cell>
          <cell r="AO317" t="str">
            <v>NB</v>
          </cell>
        </row>
        <row r="318">
          <cell r="A318">
            <v>637</v>
          </cell>
          <cell r="B318" t="str">
            <v>C.R. 42</v>
          </cell>
          <cell r="C318" t="str">
            <v>0.58 Mi E OF C.R. 450</v>
          </cell>
          <cell r="D318" t="str">
            <v>D</v>
          </cell>
          <cell r="E318">
            <v>33</v>
          </cell>
          <cell r="F318">
            <v>17</v>
          </cell>
          <cell r="G318">
            <v>27</v>
          </cell>
          <cell r="H318">
            <v>3790</v>
          </cell>
          <cell r="I318">
            <v>4454</v>
          </cell>
          <cell r="J318">
            <v>4438</v>
          </cell>
          <cell r="K318">
            <v>4453</v>
          </cell>
          <cell r="L318">
            <v>4701</v>
          </cell>
          <cell r="M318">
            <v>4070</v>
          </cell>
          <cell r="N318">
            <v>4233</v>
          </cell>
          <cell r="O318">
            <v>4419</v>
          </cell>
          <cell r="P318">
            <v>3489</v>
          </cell>
          <cell r="Q318">
            <v>3471</v>
          </cell>
          <cell r="R318">
            <v>3920</v>
          </cell>
          <cell r="S318">
            <v>3489</v>
          </cell>
          <cell r="T318">
            <v>3714.0480000000002</v>
          </cell>
          <cell r="U318">
            <v>3703.68</v>
          </cell>
          <cell r="V318">
            <v>3549.12</v>
          </cell>
          <cell r="W318">
            <v>3987.8783999999996</v>
          </cell>
          <cell r="X318">
            <v>4290.0096000000003</v>
          </cell>
          <cell r="Y318">
            <v>4969.4879999999994</v>
          </cell>
          <cell r="Z318">
            <v>5127.1872000000003</v>
          </cell>
          <cell r="AA318">
            <v>5378.3039999999992</v>
          </cell>
          <cell r="AB318">
            <v>6182.64</v>
          </cell>
          <cell r="AC318">
            <v>5734.9314999999997</v>
          </cell>
          <cell r="AD318">
            <v>5311.2058999999999</v>
          </cell>
          <cell r="AE318">
            <v>6757</v>
          </cell>
          <cell r="AF318">
            <v>5872.3679999999995</v>
          </cell>
          <cell r="AG318">
            <v>6410.4479999999994</v>
          </cell>
          <cell r="AH318">
            <v>7.2630075334243482E-3</v>
          </cell>
          <cell r="AI318"/>
          <cell r="AJ318">
            <v>555.03359999999998</v>
          </cell>
          <cell r="AK318">
            <v>0.67708333333333404</v>
          </cell>
          <cell r="AL318">
            <v>555.03359999999998</v>
          </cell>
          <cell r="AM318">
            <v>284.16959999999995</v>
          </cell>
          <cell r="AN318">
            <v>270.86399999999998</v>
          </cell>
          <cell r="AO318" t="str">
            <v>EB</v>
          </cell>
        </row>
        <row r="319">
          <cell r="A319">
            <v>638</v>
          </cell>
          <cell r="B319" t="str">
            <v>C.R. 42</v>
          </cell>
          <cell r="C319" t="str">
            <v>0.25 Mi W OF C.R. 450</v>
          </cell>
          <cell r="D319" t="str">
            <v>D</v>
          </cell>
          <cell r="E319">
            <v>32</v>
          </cell>
          <cell r="F319">
            <v>17</v>
          </cell>
          <cell r="G319">
            <v>27</v>
          </cell>
          <cell r="H319">
            <v>2469</v>
          </cell>
          <cell r="I319">
            <v>3285</v>
          </cell>
          <cell r="J319">
            <v>3226</v>
          </cell>
          <cell r="K319">
            <v>3520</v>
          </cell>
          <cell r="L319">
            <v>3311</v>
          </cell>
          <cell r="M319">
            <v>2934</v>
          </cell>
          <cell r="N319">
            <v>3341</v>
          </cell>
          <cell r="O319">
            <v>3317</v>
          </cell>
          <cell r="P319">
            <v>2739</v>
          </cell>
          <cell r="Q319">
            <v>2638</v>
          </cell>
          <cell r="R319">
            <v>2978</v>
          </cell>
          <cell r="S319" t="str">
            <v>U/C</v>
          </cell>
          <cell r="T319">
            <v>2305.152</v>
          </cell>
          <cell r="U319">
            <v>2738.1023999999998</v>
          </cell>
          <cell r="V319">
            <v>2583.36</v>
          </cell>
          <cell r="W319">
            <v>3016.5695999999998</v>
          </cell>
          <cell r="X319">
            <v>3335.1839999999997</v>
          </cell>
          <cell r="Y319">
            <v>3968.1119999999996</v>
          </cell>
          <cell r="Z319">
            <v>4127.7119999999995</v>
          </cell>
          <cell r="AA319">
            <v>4388.183</v>
          </cell>
          <cell r="AB319">
            <v>6182.64</v>
          </cell>
          <cell r="AC319">
            <v>5347.2934999999998</v>
          </cell>
          <cell r="AD319">
            <v>4383.4881999999998</v>
          </cell>
          <cell r="AE319">
            <v>5531</v>
          </cell>
          <cell r="AF319">
            <v>4244.4480000000003</v>
          </cell>
          <cell r="AG319">
            <v>5157.8208000000004</v>
          </cell>
          <cell r="AH319">
            <v>-3.5597210302161564E-2</v>
          </cell>
          <cell r="AI319"/>
          <cell r="AJ319">
            <v>466.64639999999997</v>
          </cell>
          <cell r="AK319">
            <v>0.69791666666666696</v>
          </cell>
          <cell r="AL319">
            <v>466.64639999999997</v>
          </cell>
          <cell r="AM319">
            <v>234.74879999999999</v>
          </cell>
          <cell r="AN319">
            <v>231.89759999999998</v>
          </cell>
          <cell r="AO319" t="str">
            <v>EB</v>
          </cell>
        </row>
        <row r="320">
          <cell r="A320">
            <v>639</v>
          </cell>
          <cell r="B320" t="str">
            <v>SORRENTO AVE</v>
          </cell>
          <cell r="C320" t="str">
            <v>B/W CR 437 N &amp; CR 437 S</v>
          </cell>
          <cell r="D320" t="str">
            <v>D</v>
          </cell>
          <cell r="E320">
            <v>30</v>
          </cell>
          <cell r="F320">
            <v>19</v>
          </cell>
          <cell r="G320">
            <v>28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6182.64</v>
          </cell>
          <cell r="AC320" t="str">
            <v>-</v>
          </cell>
          <cell r="AD320" t="str">
            <v>-</v>
          </cell>
          <cell r="AE320" t="str">
            <v>-</v>
          </cell>
          <cell r="AF320" t="str">
            <v>-</v>
          </cell>
          <cell r="AG320">
            <v>10870.271999999999</v>
          </cell>
          <cell r="AH320">
            <v>0.11947214132436423</v>
          </cell>
          <cell r="AI320"/>
          <cell r="AJ320">
            <v>916.07039999999995</v>
          </cell>
          <cell r="AK320">
            <v>0.70833333333333404</v>
          </cell>
          <cell r="AL320">
            <v>916.07039999999995</v>
          </cell>
          <cell r="AM320">
            <v>514.25279999999998</v>
          </cell>
          <cell r="AN320">
            <v>401.81759999999997</v>
          </cell>
          <cell r="AO320" t="str">
            <v>EB</v>
          </cell>
        </row>
        <row r="321">
          <cell r="A321">
            <v>801</v>
          </cell>
          <cell r="B321" t="str">
            <v>C.R. 42</v>
          </cell>
          <cell r="C321" t="str">
            <v>0.15 Mi N OF RANCHO LN</v>
          </cell>
          <cell r="D321" t="str">
            <v>E</v>
          </cell>
          <cell r="E321">
            <v>20</v>
          </cell>
          <cell r="F321">
            <v>17</v>
          </cell>
          <cell r="G321">
            <v>28</v>
          </cell>
          <cell r="H321">
            <v>2936</v>
          </cell>
          <cell r="I321">
            <v>3552</v>
          </cell>
          <cell r="J321">
            <v>3410</v>
          </cell>
          <cell r="K321">
            <v>2975</v>
          </cell>
          <cell r="L321">
            <v>3678</v>
          </cell>
          <cell r="M321">
            <v>3274</v>
          </cell>
          <cell r="N321">
            <v>3317</v>
          </cell>
          <cell r="O321">
            <v>3685</v>
          </cell>
          <cell r="P321">
            <v>3294</v>
          </cell>
          <cell r="Q321">
            <v>3008</v>
          </cell>
          <cell r="R321">
            <v>2551</v>
          </cell>
          <cell r="S321">
            <v>2755</v>
          </cell>
          <cell r="T321">
            <v>2510.4767999999995</v>
          </cell>
          <cell r="U321">
            <v>2568.9312</v>
          </cell>
          <cell r="V321">
            <v>2451.8207999999995</v>
          </cell>
          <cell r="W321">
            <v>2582.2367999999997</v>
          </cell>
          <cell r="X321">
            <v>2783.0015999999996</v>
          </cell>
          <cell r="Y321">
            <v>3152.7839999999997</v>
          </cell>
          <cell r="Z321">
            <v>3522.9695999999994</v>
          </cell>
          <cell r="AA321">
            <v>3503.1167999999998</v>
          </cell>
          <cell r="AB321">
            <v>6182.64</v>
          </cell>
          <cell r="AC321">
            <v>3385.116</v>
          </cell>
          <cell r="AD321">
            <v>3663.2049999999999</v>
          </cell>
          <cell r="AE321">
            <v>3960</v>
          </cell>
          <cell r="AF321">
            <v>3685.3919999999994</v>
          </cell>
          <cell r="AG321">
            <v>3664.7423999999996</v>
          </cell>
          <cell r="AH321">
            <v>-9.9312991131427109E-2</v>
          </cell>
          <cell r="AI321"/>
          <cell r="AJ321">
            <v>311.7312</v>
          </cell>
          <cell r="AK321">
            <v>0.70833333333333404</v>
          </cell>
          <cell r="AL321">
            <v>311.73119999999994</v>
          </cell>
          <cell r="AM321">
            <v>166.32</v>
          </cell>
          <cell r="AN321">
            <v>145.41120000000001</v>
          </cell>
          <cell r="AO321" t="str">
            <v>NB</v>
          </cell>
        </row>
        <row r="322">
          <cell r="A322">
            <v>802</v>
          </cell>
          <cell r="B322" t="str">
            <v>LAKE MACK DR</v>
          </cell>
          <cell r="C322" t="str">
            <v>0.04 Mi S OF C.R. 42</v>
          </cell>
          <cell r="D322" t="str">
            <v>E</v>
          </cell>
          <cell r="E322">
            <v>17</v>
          </cell>
          <cell r="F322">
            <v>17</v>
          </cell>
          <cell r="G322">
            <v>29</v>
          </cell>
          <cell r="H322" t="str">
            <v>*****</v>
          </cell>
          <cell r="I322" t="str">
            <v>*****</v>
          </cell>
          <cell r="J322" t="str">
            <v>*****</v>
          </cell>
          <cell r="K322" t="str">
            <v>*****</v>
          </cell>
          <cell r="L322" t="str">
            <v>*****</v>
          </cell>
          <cell r="M322" t="str">
            <v>*****</v>
          </cell>
          <cell r="N322">
            <v>1861</v>
          </cell>
          <cell r="O322">
            <v>1806</v>
          </cell>
          <cell r="P322">
            <v>1690</v>
          </cell>
          <cell r="Q322">
            <v>1476</v>
          </cell>
          <cell r="R322">
            <v>1607</v>
          </cell>
          <cell r="S322">
            <v>1591</v>
          </cell>
          <cell r="T322">
            <v>1645.9775999999999</v>
          </cell>
          <cell r="U322">
            <v>1435.1039999999998</v>
          </cell>
          <cell r="V322">
            <v>1398.72</v>
          </cell>
          <cell r="W322">
            <v>1571.0111999999999</v>
          </cell>
          <cell r="X322">
            <v>1368.9407999999999</v>
          </cell>
          <cell r="Y322">
            <v>1476.528</v>
          </cell>
          <cell r="Z322">
            <v>1349.088</v>
          </cell>
          <cell r="AA322">
            <v>1515.0816</v>
          </cell>
          <cell r="AB322">
            <v>6182.64</v>
          </cell>
          <cell r="AC322">
            <v>1515</v>
          </cell>
          <cell r="AD322">
            <v>1515</v>
          </cell>
          <cell r="AE322">
            <v>1515</v>
          </cell>
          <cell r="AF322">
            <v>1515</v>
          </cell>
          <cell r="AG322">
            <v>1515</v>
          </cell>
          <cell r="AH322">
            <v>-0.24517246413987037</v>
          </cell>
          <cell r="AI322"/>
          <cell r="AJ322" t="str">
            <v>N/A</v>
          </cell>
          <cell r="AK322">
            <v>0.69791666666666696</v>
          </cell>
          <cell r="AL322" t="str">
            <v>N/A</v>
          </cell>
          <cell r="AM322" t="str">
            <v>N/A</v>
          </cell>
          <cell r="AN322" t="str">
            <v>N/A</v>
          </cell>
          <cell r="AO322" t="str">
            <v>SB</v>
          </cell>
        </row>
        <row r="323">
          <cell r="A323">
            <v>803</v>
          </cell>
          <cell r="B323" t="str">
            <v>C.R. 42</v>
          </cell>
          <cell r="C323" t="str">
            <v>0.16 Mi W OF CROWS BLUFF RD</v>
          </cell>
          <cell r="D323" t="str">
            <v>E</v>
          </cell>
          <cell r="E323">
            <v>38</v>
          </cell>
          <cell r="F323">
            <v>17</v>
          </cell>
          <cell r="G323">
            <v>29</v>
          </cell>
          <cell r="H323">
            <v>4394</v>
          </cell>
          <cell r="I323">
            <v>4789</v>
          </cell>
          <cell r="J323">
            <v>4874</v>
          </cell>
          <cell r="K323">
            <v>4465</v>
          </cell>
          <cell r="L323">
            <v>4195</v>
          </cell>
          <cell r="M323">
            <v>4598</v>
          </cell>
          <cell r="N323">
            <v>4620</v>
          </cell>
          <cell r="O323">
            <v>5472</v>
          </cell>
          <cell r="P323">
            <v>5451</v>
          </cell>
          <cell r="Q323">
            <v>4021</v>
          </cell>
          <cell r="R323">
            <v>3937</v>
          </cell>
          <cell r="S323">
            <v>3992</v>
          </cell>
          <cell r="T323">
            <v>3707.9615999999996</v>
          </cell>
          <cell r="U323">
            <v>3680.8991999999998</v>
          </cell>
          <cell r="V323">
            <v>3691.2</v>
          </cell>
          <cell r="W323">
            <v>4203.6192000000001</v>
          </cell>
          <cell r="X323">
            <v>4160.9663999999993</v>
          </cell>
          <cell r="Y323">
            <v>4634.7839999999997</v>
          </cell>
          <cell r="Z323">
            <v>4979.5199999999995</v>
          </cell>
          <cell r="AA323">
            <v>4726.3832000000002</v>
          </cell>
          <cell r="AB323">
            <v>6182.64</v>
          </cell>
          <cell r="AC323">
            <v>5569.8975</v>
          </cell>
          <cell r="AD323">
            <v>5037.5689000000002</v>
          </cell>
          <cell r="AE323">
            <v>5380</v>
          </cell>
          <cell r="AF323">
            <v>5107.2</v>
          </cell>
          <cell r="AG323">
            <v>5395.4207999999999</v>
          </cell>
          <cell r="AH323">
            <v>-2.6871319426840401E-2</v>
          </cell>
          <cell r="AI323"/>
          <cell r="AJ323">
            <v>455.24159999999995</v>
          </cell>
          <cell r="AK323">
            <v>0.6875</v>
          </cell>
          <cell r="AL323">
            <v>455.24159999999995</v>
          </cell>
          <cell r="AM323">
            <v>181.5264</v>
          </cell>
          <cell r="AN323">
            <v>273.71520000000004</v>
          </cell>
          <cell r="AO323" t="str">
            <v>WB</v>
          </cell>
        </row>
        <row r="324">
          <cell r="A324">
            <v>804</v>
          </cell>
          <cell r="B324" t="str">
            <v>C.R. 445</v>
          </cell>
          <cell r="C324" t="str">
            <v>0.47 Mi E OF DEER RD EAST</v>
          </cell>
          <cell r="D324" t="str">
            <v>E</v>
          </cell>
          <cell r="E324">
            <v>4</v>
          </cell>
          <cell r="F324">
            <v>17</v>
          </cell>
          <cell r="G324">
            <v>27</v>
          </cell>
          <cell r="H324">
            <v>562</v>
          </cell>
          <cell r="I324">
            <v>852</v>
          </cell>
          <cell r="J324">
            <v>773</v>
          </cell>
          <cell r="K324">
            <v>740</v>
          </cell>
          <cell r="L324">
            <v>796</v>
          </cell>
          <cell r="M324">
            <v>616</v>
          </cell>
          <cell r="N324" t="str">
            <v>*****</v>
          </cell>
          <cell r="O324">
            <v>789</v>
          </cell>
          <cell r="P324">
            <v>872</v>
          </cell>
          <cell r="Q324">
            <v>607</v>
          </cell>
          <cell r="R324">
            <v>564</v>
          </cell>
          <cell r="S324">
            <v>560</v>
          </cell>
          <cell r="T324">
            <v>638.89919999999995</v>
          </cell>
          <cell r="U324">
            <v>453.12</v>
          </cell>
          <cell r="V324">
            <v>451.2</v>
          </cell>
          <cell r="W324">
            <v>658.62720000000002</v>
          </cell>
          <cell r="X324">
            <v>600.09599999999989</v>
          </cell>
          <cell r="Y324">
            <v>785.23199999999986</v>
          </cell>
          <cell r="Z324">
            <v>693.74399999999991</v>
          </cell>
          <cell r="AA324">
            <v>696.65399999999988</v>
          </cell>
          <cell r="AB324">
            <v>6182.64</v>
          </cell>
          <cell r="AC324">
            <v>630</v>
          </cell>
          <cell r="AD324">
            <v>630</v>
          </cell>
          <cell r="AE324">
            <v>630</v>
          </cell>
          <cell r="AF324">
            <v>630</v>
          </cell>
          <cell r="AG324">
            <v>630</v>
          </cell>
          <cell r="AH324">
            <v>-0.36666524949767854</v>
          </cell>
          <cell r="AI324"/>
          <cell r="AJ324" t="str">
            <v>N/A</v>
          </cell>
          <cell r="AK324">
            <v>0.63541666666666696</v>
          </cell>
          <cell r="AL324" t="str">
            <v>N/A</v>
          </cell>
          <cell r="AM324" t="str">
            <v>N/A</v>
          </cell>
          <cell r="AN324" t="str">
            <v>N/A</v>
          </cell>
          <cell r="AO324" t="str">
            <v>WB</v>
          </cell>
        </row>
        <row r="325">
          <cell r="A325">
            <v>805</v>
          </cell>
          <cell r="B325" t="str">
            <v>C.R. 445A</v>
          </cell>
          <cell r="C325" t="str">
            <v>0.25 Mi E OF S.R. 19</v>
          </cell>
          <cell r="D325" t="str">
            <v>E</v>
          </cell>
          <cell r="E325">
            <v>8</v>
          </cell>
          <cell r="F325">
            <v>16</v>
          </cell>
          <cell r="G325">
            <v>27</v>
          </cell>
          <cell r="H325">
            <v>1068</v>
          </cell>
          <cell r="I325">
            <v>1030</v>
          </cell>
          <cell r="J325">
            <v>902</v>
          </cell>
          <cell r="K325">
            <v>1138</v>
          </cell>
          <cell r="L325">
            <v>1296</v>
          </cell>
          <cell r="M325">
            <v>869</v>
          </cell>
          <cell r="N325">
            <v>969</v>
          </cell>
          <cell r="O325">
            <v>1002</v>
          </cell>
          <cell r="P325">
            <v>995</v>
          </cell>
          <cell r="Q325">
            <v>888</v>
          </cell>
          <cell r="R325">
            <v>945</v>
          </cell>
          <cell r="S325">
            <v>1237</v>
          </cell>
          <cell r="T325">
            <v>1040.4671999999998</v>
          </cell>
          <cell r="U325">
            <v>960.95999999999992</v>
          </cell>
          <cell r="V325">
            <v>1011.8399999999999</v>
          </cell>
          <cell r="W325">
            <v>1260.2303999999999</v>
          </cell>
          <cell r="X325">
            <v>1415.4239999999998</v>
          </cell>
          <cell r="Y325">
            <v>1789.3439999999998</v>
          </cell>
          <cell r="Z325">
            <v>1914.5472</v>
          </cell>
          <cell r="AA325">
            <v>2059.5524999999998</v>
          </cell>
          <cell r="AB325">
            <v>6182.64</v>
          </cell>
          <cell r="AC325">
            <v>1897.8909999999998</v>
          </cell>
          <cell r="AD325">
            <v>2009.0251999999998</v>
          </cell>
          <cell r="AE325">
            <v>2386</v>
          </cell>
          <cell r="AF325">
            <v>1855.0079999999998</v>
          </cell>
          <cell r="AG325">
            <v>2391.2064</v>
          </cell>
          <cell r="AH325">
            <v>-0.17303215916546066</v>
          </cell>
          <cell r="AI325"/>
          <cell r="AJ325">
            <v>224.2944</v>
          </cell>
          <cell r="AK325">
            <v>0.67708333333333404</v>
          </cell>
          <cell r="AL325">
            <v>224.29439999999997</v>
          </cell>
          <cell r="AM325">
            <v>128.304</v>
          </cell>
          <cell r="AN325">
            <v>95.990399999999994</v>
          </cell>
          <cell r="AO325" t="str">
            <v>NB</v>
          </cell>
        </row>
        <row r="326">
          <cell r="A326">
            <v>806</v>
          </cell>
          <cell r="B326" t="str">
            <v>C.R. 445A</v>
          </cell>
          <cell r="C326" t="str">
            <v>0.11 Mi W OF ASTOR PARK CUTOFF RD</v>
          </cell>
          <cell r="D326" t="str">
            <v>E</v>
          </cell>
          <cell r="E326">
            <v>37</v>
          </cell>
          <cell r="F326">
            <v>15</v>
          </cell>
          <cell r="G326">
            <v>27</v>
          </cell>
          <cell r="H326">
            <v>1508</v>
          </cell>
          <cell r="I326">
            <v>2061</v>
          </cell>
          <cell r="J326">
            <v>1759</v>
          </cell>
          <cell r="K326">
            <v>2075</v>
          </cell>
          <cell r="L326">
            <v>2114</v>
          </cell>
          <cell r="M326">
            <v>1512</v>
          </cell>
          <cell r="N326">
            <v>1679</v>
          </cell>
          <cell r="O326">
            <v>1915</v>
          </cell>
          <cell r="P326">
            <v>2067</v>
          </cell>
          <cell r="Q326">
            <v>1520</v>
          </cell>
          <cell r="R326">
            <v>1593</v>
          </cell>
          <cell r="S326">
            <v>1520</v>
          </cell>
          <cell r="T326">
            <v>1447.4495999999999</v>
          </cell>
          <cell r="U326">
            <v>1965.1200000000001</v>
          </cell>
          <cell r="V326">
            <v>1599.36</v>
          </cell>
          <cell r="W326">
            <v>1846.6271999999999</v>
          </cell>
          <cell r="X326">
            <v>2116.1279999999997</v>
          </cell>
          <cell r="Y326">
            <v>2362.9920000000002</v>
          </cell>
          <cell r="Z326">
            <v>2902.1183999999994</v>
          </cell>
          <cell r="AA326">
            <v>2656.6655999999998</v>
          </cell>
          <cell r="AB326">
            <v>6182.64</v>
          </cell>
          <cell r="AC326">
            <v>2531.1610000000001</v>
          </cell>
          <cell r="AD326">
            <v>2382.4072999999999</v>
          </cell>
          <cell r="AE326">
            <v>2860</v>
          </cell>
          <cell r="AF326">
            <v>2334.5088000000001</v>
          </cell>
          <cell r="AG326">
            <v>3087.8496</v>
          </cell>
          <cell r="AH326">
            <v>-0.12964498528787149</v>
          </cell>
          <cell r="AI326"/>
          <cell r="AJ326">
            <v>288.92159999999996</v>
          </cell>
          <cell r="AK326">
            <v>0.65625</v>
          </cell>
          <cell r="AL326">
            <v>288.92159999999996</v>
          </cell>
          <cell r="AM326">
            <v>146.36160000000001</v>
          </cell>
          <cell r="AN326">
            <v>142.56</v>
          </cell>
          <cell r="AO326" t="str">
            <v>NB</v>
          </cell>
        </row>
        <row r="327">
          <cell r="A327">
            <v>807</v>
          </cell>
          <cell r="B327" t="str">
            <v>S.R. 19</v>
          </cell>
          <cell r="C327" t="str">
            <v>AT MARION CO LINE</v>
          </cell>
          <cell r="D327" t="str">
            <v>E</v>
          </cell>
          <cell r="E327">
            <v>30</v>
          </cell>
          <cell r="F327">
            <v>15</v>
          </cell>
          <cell r="G327">
            <v>28</v>
          </cell>
          <cell r="H327">
            <v>2055</v>
          </cell>
          <cell r="I327">
            <v>3300</v>
          </cell>
          <cell r="J327">
            <v>1980</v>
          </cell>
          <cell r="K327">
            <v>2234</v>
          </cell>
          <cell r="L327">
            <v>2219</v>
          </cell>
          <cell r="M327">
            <v>2266</v>
          </cell>
          <cell r="N327">
            <v>2153</v>
          </cell>
          <cell r="O327">
            <v>1993</v>
          </cell>
          <cell r="P327">
            <v>1817</v>
          </cell>
          <cell r="Q327">
            <v>1611</v>
          </cell>
          <cell r="R327">
            <v>1988</v>
          </cell>
          <cell r="S327">
            <v>1853</v>
          </cell>
          <cell r="T327">
            <v>1499.4503999999997</v>
          </cell>
          <cell r="U327">
            <v>1978.5843000000002</v>
          </cell>
          <cell r="V327">
            <v>1284.1998000000001</v>
          </cell>
          <cell r="W327">
            <v>2074.3370999999997</v>
          </cell>
          <cell r="X327">
            <v>1408.2799999999997</v>
          </cell>
          <cell r="Y327">
            <v>2250.7209999999995</v>
          </cell>
          <cell r="Z327">
            <v>2085.9719999999998</v>
          </cell>
          <cell r="AA327">
            <v>2131.0020000000004</v>
          </cell>
          <cell r="AB327">
            <v>6182.64</v>
          </cell>
          <cell r="AC327">
            <v>1904.6075000000001</v>
          </cell>
          <cell r="AD327">
            <v>1800.4896000000001</v>
          </cell>
          <cell r="AE327">
            <v>2467</v>
          </cell>
          <cell r="AF327">
            <v>1862.7979999999998</v>
          </cell>
          <cell r="AG327">
            <v>2509.8281999999999</v>
          </cell>
          <cell r="AH327">
            <v>-0.16498551921691207</v>
          </cell>
          <cell r="AI327"/>
          <cell r="AJ327">
            <v>232.65</v>
          </cell>
          <cell r="AK327">
            <v>0.67708333333333404</v>
          </cell>
          <cell r="AL327">
            <v>232.64999999999998</v>
          </cell>
          <cell r="AM327">
            <v>93.06</v>
          </cell>
          <cell r="AN327">
            <v>139.59</v>
          </cell>
          <cell r="AO327" t="str">
            <v>SB</v>
          </cell>
        </row>
        <row r="328">
          <cell r="A328">
            <v>808</v>
          </cell>
          <cell r="B328" t="str">
            <v>S.R. 40</v>
          </cell>
          <cell r="C328" t="str">
            <v>AT MARION CO LINE</v>
          </cell>
          <cell r="D328" t="str">
            <v>E</v>
          </cell>
          <cell r="E328">
            <v>39</v>
          </cell>
          <cell r="F328">
            <v>15</v>
          </cell>
          <cell r="G328">
            <v>28</v>
          </cell>
          <cell r="H328">
            <v>5169</v>
          </cell>
          <cell r="I328">
            <v>6277</v>
          </cell>
          <cell r="J328">
            <v>4898</v>
          </cell>
          <cell r="K328">
            <v>5505</v>
          </cell>
          <cell r="L328">
            <v>5044</v>
          </cell>
          <cell r="M328">
            <v>4236</v>
          </cell>
          <cell r="N328">
            <v>5224</v>
          </cell>
          <cell r="O328">
            <v>6119</v>
          </cell>
          <cell r="P328">
            <v>5867</v>
          </cell>
          <cell r="Q328">
            <v>3935</v>
          </cell>
          <cell r="R328">
            <v>4120</v>
          </cell>
          <cell r="S328">
            <v>4730</v>
          </cell>
          <cell r="T328">
            <v>5266.3969999999999</v>
          </cell>
          <cell r="U328">
            <v>4917.6575999999995</v>
          </cell>
          <cell r="V328">
            <v>4087.8719999999998</v>
          </cell>
          <cell r="W328">
            <v>4256.8415999999997</v>
          </cell>
          <cell r="X328">
            <v>3432.7295999999997</v>
          </cell>
          <cell r="Y328">
            <v>4813.9920000000002</v>
          </cell>
          <cell r="Z328">
            <v>4469.6359999999995</v>
          </cell>
          <cell r="AA328">
            <v>4956.1784999999991</v>
          </cell>
          <cell r="AB328">
            <v>6182.64</v>
          </cell>
          <cell r="AC328">
            <v>6532.2760000000007</v>
          </cell>
          <cell r="AD328">
            <v>4477.9371000000001</v>
          </cell>
          <cell r="AE328">
            <v>3923</v>
          </cell>
          <cell r="AF328">
            <v>4433.3364999999994</v>
          </cell>
          <cell r="AG328">
            <v>5870.3138999999992</v>
          </cell>
          <cell r="AH328">
            <v>-1.0313894619937591E-2</v>
          </cell>
          <cell r="AI328"/>
          <cell r="AJ328">
            <v>508.959</v>
          </cell>
          <cell r="AK328">
            <v>0.65625</v>
          </cell>
          <cell r="AL328">
            <v>508.959</v>
          </cell>
          <cell r="AM328">
            <v>233.35289999999998</v>
          </cell>
          <cell r="AN328">
            <v>275.60609999999997</v>
          </cell>
          <cell r="AO328" t="str">
            <v>EB</v>
          </cell>
        </row>
        <row r="329">
          <cell r="B329"/>
          <cell r="C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</row>
        <row r="330">
          <cell r="B330" t="str">
            <v>Red text denotes the count was not performed in that year and the previous year data was input.</v>
          </cell>
          <cell r="E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</row>
        <row r="331">
          <cell r="B331" t="str">
            <v xml:space="preserve">   ***** - Data not available for that year</v>
          </cell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</row>
        <row r="332">
          <cell r="B332" t="str">
            <v xml:space="preserve"> N/A = not availablle due to lack of previous years data</v>
          </cell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</row>
        <row r="333">
          <cell r="B333" t="str">
            <v xml:space="preserve">   U/C Denotes station under construction during data collection period.</v>
          </cell>
          <cell r="AH333"/>
          <cell r="AI333"/>
        </row>
        <row r="334">
          <cell r="B334" t="str">
            <v xml:space="preserve">  5 -Year Annual Average Percentage Growth Rate is computed as follows:</v>
          </cell>
        </row>
        <row r="335">
          <cell r="B335" t="str">
            <v xml:space="preserve">           "5-Year Annual Average Percentage Growth Rate  = (1+( 2025 AADT - 2020 AADT)/(2020 AADT))^(1/(2025-2020))-1"</v>
          </cell>
          <cell r="D335"/>
          <cell r="AH335"/>
          <cell r="AI335"/>
        </row>
        <row r="336">
          <cell r="D336"/>
          <cell r="AH336"/>
          <cell r="AI336"/>
        </row>
        <row r="337">
          <cell r="A337"/>
          <cell r="D337"/>
          <cell r="E337"/>
          <cell r="AH337"/>
          <cell r="AI337"/>
        </row>
        <row r="338">
          <cell r="A338"/>
        </row>
        <row r="339">
          <cell r="A339"/>
        </row>
        <row r="340">
          <cell r="A340"/>
        </row>
        <row r="341">
          <cell r="A341"/>
        </row>
        <row r="342">
          <cell r="A342"/>
          <cell r="D342"/>
          <cell r="N342"/>
        </row>
        <row r="346">
          <cell r="D346"/>
        </row>
        <row r="347">
          <cell r="D347"/>
        </row>
        <row r="348">
          <cell r="D348"/>
        </row>
        <row r="349">
          <cell r="D349"/>
        </row>
        <row r="350">
          <cell r="D350"/>
        </row>
        <row r="366">
          <cell r="C366"/>
        </row>
        <row r="367">
          <cell r="C367"/>
        </row>
        <row r="368">
          <cell r="C368"/>
        </row>
        <row r="369">
          <cell r="D369"/>
        </row>
        <row r="370">
          <cell r="D370"/>
        </row>
        <row r="371">
          <cell r="D371"/>
        </row>
      </sheetData>
      <sheetData sheetId="7" refreshError="1">
        <row r="1">
          <cell r="B1" t="str">
            <v>COUNTY STATION</v>
          </cell>
          <cell r="C1" t="str">
            <v>FDOT STATION</v>
          </cell>
          <cell r="D1" t="str">
            <v>DATA SOURCE</v>
          </cell>
          <cell r="E1" t="str">
            <v>SPEED LIMIT</v>
          </cell>
          <cell r="F1" t="str">
            <v>SEGMENT LENGTH (MI)</v>
          </cell>
          <cell r="G1" t="str">
            <v>RD NAME</v>
          </cell>
          <cell r="H1" t="str">
            <v>FROM</v>
          </cell>
          <cell r="I1" t="str">
            <v>TO</v>
          </cell>
        </row>
        <row r="2">
          <cell r="A2">
            <v>10</v>
          </cell>
          <cell r="B2">
            <v>486</v>
          </cell>
          <cell r="C2">
            <v>117030</v>
          </cell>
          <cell r="D2" t="str">
            <v>County</v>
          </cell>
          <cell r="E2">
            <v>30</v>
          </cell>
          <cell r="F2">
            <v>1.37</v>
          </cell>
          <cell r="G2" t="str">
            <v>ABRAMS RD</v>
          </cell>
          <cell r="H2" t="str">
            <v>SR 44</v>
          </cell>
          <cell r="I2" t="str">
            <v>WAYCROSS AVE</v>
          </cell>
        </row>
        <row r="3">
          <cell r="A3">
            <v>20</v>
          </cell>
          <cell r="B3">
            <v>27</v>
          </cell>
          <cell r="C3"/>
          <cell r="D3" t="str">
            <v>County</v>
          </cell>
          <cell r="E3">
            <v>30</v>
          </cell>
          <cell r="F3">
            <v>0.67</v>
          </cell>
          <cell r="G3" t="str">
            <v>ANDERSON HILL RD</v>
          </cell>
          <cell r="H3" t="str">
            <v>LAKE SHORE DR</v>
          </cell>
          <cell r="I3" t="str">
            <v>US 27</v>
          </cell>
        </row>
        <row r="4">
          <cell r="A4">
            <v>30</v>
          </cell>
          <cell r="B4">
            <v>464</v>
          </cell>
          <cell r="C4"/>
          <cell r="D4" t="str">
            <v>County</v>
          </cell>
          <cell r="E4">
            <v>30</v>
          </cell>
          <cell r="F4">
            <v>0.38</v>
          </cell>
          <cell r="G4" t="str">
            <v>ARDICE AVE</v>
          </cell>
          <cell r="H4" t="str">
            <v>KURT ST</v>
          </cell>
          <cell r="I4" t="str">
            <v>SR 19</v>
          </cell>
        </row>
        <row r="5">
          <cell r="A5">
            <v>40</v>
          </cell>
          <cell r="B5">
            <v>518</v>
          </cell>
          <cell r="C5"/>
          <cell r="D5" t="str">
            <v>County</v>
          </cell>
          <cell r="E5">
            <v>25</v>
          </cell>
          <cell r="F5">
            <v>0.63</v>
          </cell>
          <cell r="G5" t="str">
            <v>ARLINGTON AVE</v>
          </cell>
          <cell r="H5" t="str">
            <v>W LADY LAKE BLVD</v>
          </cell>
          <cell r="I5" t="str">
            <v>SOUTH TERMINI</v>
          </cell>
        </row>
        <row r="6">
          <cell r="A6">
            <v>50</v>
          </cell>
          <cell r="B6">
            <v>246</v>
          </cell>
          <cell r="C6"/>
          <cell r="D6" t="str">
            <v>County</v>
          </cell>
          <cell r="E6">
            <v>40</v>
          </cell>
          <cell r="F6">
            <v>1.89</v>
          </cell>
          <cell r="G6" t="str">
            <v>AUSTIN MERRITT RD</v>
          </cell>
          <cell r="H6" t="str">
            <v>YOUTH CAMP RD</v>
          </cell>
          <cell r="I6" t="str">
            <v>CR 33</v>
          </cell>
        </row>
        <row r="7">
          <cell r="A7">
            <v>60</v>
          </cell>
          <cell r="B7">
            <v>489</v>
          </cell>
          <cell r="C7">
            <v>117004</v>
          </cell>
          <cell r="D7" t="str">
            <v>County</v>
          </cell>
          <cell r="E7">
            <v>25</v>
          </cell>
          <cell r="F7">
            <v>1.74</v>
          </cell>
          <cell r="G7" t="str">
            <v>BATES AVE</v>
          </cell>
          <cell r="H7" t="str">
            <v>N CENTER ST</v>
          </cell>
          <cell r="I7" t="str">
            <v>CR 44 / DELAND RD</v>
          </cell>
        </row>
        <row r="8">
          <cell r="A8">
            <v>70</v>
          </cell>
          <cell r="B8">
            <v>624</v>
          </cell>
          <cell r="C8"/>
          <cell r="D8" t="str">
            <v>County</v>
          </cell>
          <cell r="E8">
            <v>40</v>
          </cell>
          <cell r="F8">
            <v>0.88</v>
          </cell>
          <cell r="G8" t="str">
            <v>BATES AVE</v>
          </cell>
          <cell r="H8" t="str">
            <v>CR 44 / DELAND RD</v>
          </cell>
          <cell r="I8" t="str">
            <v>ESTES RD</v>
          </cell>
        </row>
        <row r="9">
          <cell r="A9">
            <v>80</v>
          </cell>
          <cell r="B9">
            <v>416</v>
          </cell>
          <cell r="C9"/>
          <cell r="D9" t="str">
            <v>County</v>
          </cell>
          <cell r="E9">
            <v>35</v>
          </cell>
          <cell r="F9">
            <v>0.82</v>
          </cell>
          <cell r="G9" t="str">
            <v>BAY RD</v>
          </cell>
          <cell r="H9" t="str">
            <v>BAY RD / CR 19A</v>
          </cell>
          <cell r="I9" t="str">
            <v>OLD US 441/ CR 500A</v>
          </cell>
        </row>
        <row r="10">
          <cell r="A10">
            <v>90</v>
          </cell>
          <cell r="B10">
            <v>411</v>
          </cell>
          <cell r="C10">
            <v>117006</v>
          </cell>
          <cell r="D10" t="str">
            <v>County</v>
          </cell>
          <cell r="E10">
            <v>35</v>
          </cell>
          <cell r="F10">
            <v>0.55000000000000004</v>
          </cell>
          <cell r="G10" t="str">
            <v>BAY RD</v>
          </cell>
          <cell r="H10" t="str">
            <v>OLD US 441/ CR 500A</v>
          </cell>
          <cell r="I10" t="str">
            <v>CR 452/ LAKESHORE DR</v>
          </cell>
        </row>
        <row r="11">
          <cell r="A11">
            <v>100</v>
          </cell>
          <cell r="B11">
            <v>212</v>
          </cell>
          <cell r="C11"/>
          <cell r="D11" t="str">
            <v>County</v>
          </cell>
          <cell r="E11">
            <v>35</v>
          </cell>
          <cell r="F11">
            <v>1.64</v>
          </cell>
          <cell r="G11" t="str">
            <v>BLACKSTILL LAKE RD</v>
          </cell>
          <cell r="H11" t="str">
            <v>FOSGATE RD</v>
          </cell>
          <cell r="I11" t="str">
            <v>CR 50</v>
          </cell>
        </row>
        <row r="12">
          <cell r="A12">
            <v>110</v>
          </cell>
          <cell r="B12">
            <v>247</v>
          </cell>
          <cell r="C12"/>
          <cell r="D12" t="str">
            <v>County</v>
          </cell>
          <cell r="E12">
            <v>40</v>
          </cell>
          <cell r="F12">
            <v>2.64</v>
          </cell>
          <cell r="G12" t="str">
            <v>BRIDGES RD</v>
          </cell>
          <cell r="H12" t="str">
            <v>SR 33</v>
          </cell>
          <cell r="I12" t="str">
            <v>US 27</v>
          </cell>
        </row>
        <row r="13">
          <cell r="A13">
            <v>120</v>
          </cell>
          <cell r="B13">
            <v>620</v>
          </cell>
          <cell r="C13">
            <v>117016</v>
          </cell>
          <cell r="D13" t="str">
            <v>County</v>
          </cell>
          <cell r="E13">
            <v>45</v>
          </cell>
          <cell r="F13">
            <v>1.1599999999999999</v>
          </cell>
          <cell r="G13" t="str">
            <v>BRITT RD</v>
          </cell>
          <cell r="H13" t="str">
            <v>SR 44</v>
          </cell>
          <cell r="I13" t="str">
            <v>HORSE RANCH RD</v>
          </cell>
        </row>
        <row r="14">
          <cell r="A14">
            <v>130</v>
          </cell>
          <cell r="B14">
            <v>620</v>
          </cell>
          <cell r="C14"/>
          <cell r="D14" t="str">
            <v>ADJACENT</v>
          </cell>
          <cell r="E14">
            <v>45</v>
          </cell>
          <cell r="F14">
            <v>1.47</v>
          </cell>
          <cell r="G14" t="str">
            <v>BRITT RD</v>
          </cell>
          <cell r="H14" t="str">
            <v>HORSE RANCH RD</v>
          </cell>
          <cell r="I14" t="str">
            <v>WOLF BRANCH RD</v>
          </cell>
        </row>
        <row r="15">
          <cell r="A15">
            <v>140</v>
          </cell>
          <cell r="B15">
            <v>412</v>
          </cell>
          <cell r="C15"/>
          <cell r="D15" t="str">
            <v>County</v>
          </cell>
          <cell r="E15">
            <v>35</v>
          </cell>
          <cell r="F15">
            <v>0.14000000000000001</v>
          </cell>
          <cell r="G15" t="str">
            <v>CR 19A (DORA AVE)</v>
          </cell>
          <cell r="H15" t="str">
            <v>LAKE DORA DR</v>
          </cell>
          <cell r="I15" t="str">
            <v>CR 500A/ OLD 441</v>
          </cell>
        </row>
        <row r="16">
          <cell r="A16">
            <v>150</v>
          </cell>
          <cell r="B16">
            <v>437</v>
          </cell>
          <cell r="C16"/>
          <cell r="D16" t="str">
            <v>County</v>
          </cell>
          <cell r="E16">
            <v>35</v>
          </cell>
          <cell r="F16">
            <v>1.35</v>
          </cell>
          <cell r="G16" t="str">
            <v>CR 19A (DORA AVE)</v>
          </cell>
          <cell r="H16" t="str">
            <v>CR 500A/ OLD 441</v>
          </cell>
          <cell r="I16" t="str">
            <v>DAVID WALKER RD</v>
          </cell>
        </row>
        <row r="17">
          <cell r="A17">
            <v>160</v>
          </cell>
          <cell r="B17">
            <v>445</v>
          </cell>
          <cell r="C17"/>
          <cell r="D17" t="str">
            <v>County</v>
          </cell>
          <cell r="E17">
            <v>20</v>
          </cell>
          <cell r="F17">
            <v>1</v>
          </cell>
          <cell r="G17" t="str">
            <v>CR 19A (DORA AVE)</v>
          </cell>
          <cell r="H17" t="str">
            <v>DAVID WALKER RD</v>
          </cell>
          <cell r="I17" t="str">
            <v>US 441</v>
          </cell>
        </row>
        <row r="18">
          <cell r="A18">
            <v>170</v>
          </cell>
          <cell r="B18">
            <v>507</v>
          </cell>
          <cell r="C18"/>
          <cell r="D18" t="str">
            <v>ADJACENT</v>
          </cell>
          <cell r="E18">
            <v>35</v>
          </cell>
          <cell r="F18">
            <v>0.48</v>
          </cell>
          <cell r="G18" t="str">
            <v>CR 19A</v>
          </cell>
          <cell r="H18" t="str">
            <v>CR 452</v>
          </cell>
          <cell r="I18" t="str">
            <v>CR 44</v>
          </cell>
        </row>
        <row r="19">
          <cell r="A19">
            <v>180</v>
          </cell>
          <cell r="B19">
            <v>507</v>
          </cell>
          <cell r="C19"/>
          <cell r="D19" t="str">
            <v>County</v>
          </cell>
          <cell r="E19">
            <v>45</v>
          </cell>
          <cell r="F19">
            <v>0.68</v>
          </cell>
          <cell r="G19" t="str">
            <v>CR 19A</v>
          </cell>
          <cell r="H19" t="str">
            <v>CR 44</v>
          </cell>
          <cell r="I19" t="str">
            <v>SR 19</v>
          </cell>
        </row>
        <row r="20">
          <cell r="A20">
            <v>190</v>
          </cell>
          <cell r="B20">
            <v>439</v>
          </cell>
          <cell r="C20"/>
          <cell r="D20" t="str">
            <v>County</v>
          </cell>
          <cell r="E20">
            <v>40</v>
          </cell>
          <cell r="F20">
            <v>0.53</v>
          </cell>
          <cell r="G20" t="str">
            <v>CR 19A</v>
          </cell>
          <cell r="H20" t="str">
            <v>US 441</v>
          </cell>
          <cell r="I20" t="str">
            <v>BAY RD</v>
          </cell>
        </row>
        <row r="21">
          <cell r="A21">
            <v>200</v>
          </cell>
          <cell r="B21">
            <v>424</v>
          </cell>
          <cell r="C21"/>
          <cell r="D21" t="str">
            <v>County</v>
          </cell>
          <cell r="E21">
            <v>45</v>
          </cell>
          <cell r="F21">
            <v>0.93</v>
          </cell>
          <cell r="G21" t="str">
            <v>CR 19A</v>
          </cell>
          <cell r="H21" t="str">
            <v>BAY RD / CR 19A</v>
          </cell>
          <cell r="I21" t="str">
            <v>CR 44C/ CR 500A</v>
          </cell>
        </row>
        <row r="22">
          <cell r="A22">
            <v>210</v>
          </cell>
          <cell r="B22">
            <v>540</v>
          </cell>
          <cell r="C22"/>
          <cell r="D22" t="str">
            <v>County</v>
          </cell>
          <cell r="E22">
            <v>35</v>
          </cell>
          <cell r="F22">
            <v>1.53</v>
          </cell>
          <cell r="G22" t="str">
            <v>CR 25</v>
          </cell>
          <cell r="H22" t="str">
            <v>MARION COUNTY LINE</v>
          </cell>
          <cell r="I22" t="str">
            <v>GRIFFIN AVE</v>
          </cell>
        </row>
        <row r="23">
          <cell r="A23">
            <v>220</v>
          </cell>
          <cell r="B23">
            <v>534</v>
          </cell>
          <cell r="C23">
            <v>117023</v>
          </cell>
          <cell r="D23" t="str">
            <v>County</v>
          </cell>
          <cell r="E23">
            <v>35</v>
          </cell>
          <cell r="F23">
            <v>1.27</v>
          </cell>
          <cell r="G23" t="str">
            <v>CR 25</v>
          </cell>
          <cell r="H23" t="str">
            <v>GRIFFIN AVE</v>
          </cell>
          <cell r="I23" t="str">
            <v>US 27 / US 441</v>
          </cell>
        </row>
        <row r="24">
          <cell r="A24">
            <v>230</v>
          </cell>
          <cell r="B24">
            <v>495</v>
          </cell>
          <cell r="C24"/>
          <cell r="D24" t="str">
            <v>County</v>
          </cell>
          <cell r="E24">
            <v>30</v>
          </cell>
          <cell r="F24">
            <v>0.43</v>
          </cell>
          <cell r="G24" t="str">
            <v>CR 25A</v>
          </cell>
          <cell r="H24" t="str">
            <v>US 27/US 441</v>
          </cell>
          <cell r="I24" t="str">
            <v>CR 466A</v>
          </cell>
        </row>
        <row r="25">
          <cell r="A25">
            <v>240</v>
          </cell>
          <cell r="B25">
            <v>482</v>
          </cell>
          <cell r="C25"/>
          <cell r="D25" t="str">
            <v>County</v>
          </cell>
          <cell r="E25">
            <v>30</v>
          </cell>
          <cell r="F25">
            <v>1.5</v>
          </cell>
          <cell r="G25" t="str">
            <v>CR 25A</v>
          </cell>
          <cell r="H25" t="str">
            <v>CR 466A</v>
          </cell>
          <cell r="I25" t="str">
            <v>US 27/US 441</v>
          </cell>
        </row>
        <row r="26">
          <cell r="A26">
            <v>250</v>
          </cell>
          <cell r="B26">
            <v>403</v>
          </cell>
          <cell r="C26">
            <v>117037</v>
          </cell>
          <cell r="D26" t="str">
            <v>County</v>
          </cell>
          <cell r="E26">
            <v>45</v>
          </cell>
          <cell r="F26">
            <v>1.65</v>
          </cell>
          <cell r="G26" t="str">
            <v>CR 25A</v>
          </cell>
          <cell r="H26" t="str">
            <v>US 27 (NORTH)</v>
          </cell>
          <cell r="I26" t="str">
            <v>US 27 (SOUTH)</v>
          </cell>
        </row>
        <row r="27">
          <cell r="A27">
            <v>260</v>
          </cell>
          <cell r="B27">
            <v>268</v>
          </cell>
          <cell r="C27"/>
          <cell r="D27" t="str">
            <v>County</v>
          </cell>
          <cell r="E27">
            <v>50</v>
          </cell>
          <cell r="F27">
            <v>1.49</v>
          </cell>
          <cell r="G27" t="str">
            <v>SR 33 / CR 33</v>
          </cell>
          <cell r="H27" t="str">
            <v>US 27</v>
          </cell>
          <cell r="I27" t="str">
            <v>CR 48 /CR 470</v>
          </cell>
        </row>
        <row r="28">
          <cell r="A28">
            <v>270</v>
          </cell>
          <cell r="B28">
            <v>260</v>
          </cell>
          <cell r="C28"/>
          <cell r="D28" t="str">
            <v>County</v>
          </cell>
          <cell r="E28">
            <v>45</v>
          </cell>
          <cell r="F28">
            <v>0.52</v>
          </cell>
          <cell r="G28" t="str">
            <v>SR 33 / SR 48 / CR 33 / CR 48</v>
          </cell>
          <cell r="H28" t="str">
            <v>CR 48 /CR 470</v>
          </cell>
          <cell r="I28" t="str">
            <v>CR 48</v>
          </cell>
        </row>
        <row r="29">
          <cell r="A29">
            <v>280</v>
          </cell>
          <cell r="B29">
            <v>249</v>
          </cell>
          <cell r="C29"/>
          <cell r="D29" t="str">
            <v>County</v>
          </cell>
          <cell r="E29">
            <v>55</v>
          </cell>
          <cell r="F29">
            <v>4.2699999999999996</v>
          </cell>
          <cell r="G29" t="str">
            <v>CR 33</v>
          </cell>
          <cell r="H29" t="str">
            <v>CR 48</v>
          </cell>
          <cell r="I29" t="str">
            <v>BRIDGES RD</v>
          </cell>
        </row>
        <row r="30">
          <cell r="A30">
            <v>290</v>
          </cell>
          <cell r="B30">
            <v>218</v>
          </cell>
          <cell r="C30"/>
          <cell r="D30" t="str">
            <v>ADJACENT</v>
          </cell>
          <cell r="E30">
            <v>35</v>
          </cell>
          <cell r="F30">
            <v>5.61</v>
          </cell>
          <cell r="G30" t="str">
            <v>CR 33</v>
          </cell>
          <cell r="H30" t="str">
            <v>BRIDGES RD</v>
          </cell>
          <cell r="I30" t="str">
            <v>PEBBLE ROCK RD</v>
          </cell>
        </row>
        <row r="31">
          <cell r="A31">
            <v>300</v>
          </cell>
          <cell r="B31">
            <v>218</v>
          </cell>
          <cell r="C31"/>
          <cell r="D31" t="str">
            <v>County</v>
          </cell>
          <cell r="E31">
            <v>35</v>
          </cell>
          <cell r="F31">
            <v>1.65</v>
          </cell>
          <cell r="G31" t="str">
            <v>SR 33 / CR 33</v>
          </cell>
          <cell r="H31" t="str">
            <v>PEBBLE ROCK RD</v>
          </cell>
          <cell r="I31" t="str">
            <v>SR 50</v>
          </cell>
        </row>
        <row r="32">
          <cell r="A32">
            <v>310</v>
          </cell>
          <cell r="B32">
            <v>542</v>
          </cell>
          <cell r="C32"/>
          <cell r="D32" t="str">
            <v>County</v>
          </cell>
          <cell r="E32">
            <v>45</v>
          </cell>
          <cell r="F32">
            <v>0.64</v>
          </cell>
          <cell r="G32" t="str">
            <v>CR 42</v>
          </cell>
          <cell r="H32" t="str">
            <v>MARION COUNTY LINE</v>
          </cell>
          <cell r="I32" t="str">
            <v>SR 19</v>
          </cell>
        </row>
        <row r="33">
          <cell r="A33">
            <v>320</v>
          </cell>
          <cell r="B33">
            <v>638</v>
          </cell>
          <cell r="C33"/>
          <cell r="D33" t="str">
            <v>County</v>
          </cell>
          <cell r="E33">
            <v>45</v>
          </cell>
          <cell r="F33">
            <v>1.41</v>
          </cell>
          <cell r="G33" t="str">
            <v>CR 42</v>
          </cell>
          <cell r="H33" t="str">
            <v>SR 19</v>
          </cell>
          <cell r="I33" t="str">
            <v>CR 450</v>
          </cell>
        </row>
        <row r="34">
          <cell r="A34">
            <v>330</v>
          </cell>
          <cell r="B34">
            <v>637</v>
          </cell>
          <cell r="C34"/>
          <cell r="D34" t="str">
            <v>County</v>
          </cell>
          <cell r="E34">
            <v>55</v>
          </cell>
          <cell r="F34">
            <v>2.0499999999999998</v>
          </cell>
          <cell r="G34" t="str">
            <v>CR 42</v>
          </cell>
          <cell r="H34" t="str">
            <v>CR 450</v>
          </cell>
          <cell r="I34" t="str">
            <v>CR 439</v>
          </cell>
        </row>
        <row r="35">
          <cell r="A35">
            <v>340</v>
          </cell>
          <cell r="B35">
            <v>801</v>
          </cell>
          <cell r="C35"/>
          <cell r="D35" t="str">
            <v>ADJACENT</v>
          </cell>
          <cell r="E35">
            <v>40</v>
          </cell>
          <cell r="F35">
            <v>3.58</v>
          </cell>
          <cell r="G35" t="str">
            <v>CR 42</v>
          </cell>
          <cell r="H35" t="str">
            <v>CR 439</v>
          </cell>
          <cell r="I35" t="str">
            <v>CENTRAL AVE</v>
          </cell>
        </row>
        <row r="36">
          <cell r="A36">
            <v>350</v>
          </cell>
          <cell r="B36">
            <v>801</v>
          </cell>
          <cell r="C36"/>
          <cell r="D36" t="str">
            <v>County</v>
          </cell>
          <cell r="E36">
            <v>40</v>
          </cell>
          <cell r="F36">
            <v>4.93</v>
          </cell>
          <cell r="G36" t="str">
            <v>CR 42</v>
          </cell>
          <cell r="H36" t="str">
            <v>CENTRAL AVE</v>
          </cell>
          <cell r="I36" t="str">
            <v>PALMETTO ST</v>
          </cell>
        </row>
        <row r="37">
          <cell r="A37">
            <v>360</v>
          </cell>
          <cell r="B37">
            <v>803</v>
          </cell>
          <cell r="C37"/>
          <cell r="D37" t="str">
            <v>ADJACENT</v>
          </cell>
          <cell r="E37">
            <v>55</v>
          </cell>
          <cell r="F37">
            <v>3.6</v>
          </cell>
          <cell r="G37" t="str">
            <v>CR 42</v>
          </cell>
          <cell r="H37" t="str">
            <v>PALMETTO ST</v>
          </cell>
          <cell r="I37" t="str">
            <v>LAKE MACK DR</v>
          </cell>
        </row>
        <row r="38">
          <cell r="A38">
            <v>370</v>
          </cell>
          <cell r="B38">
            <v>803</v>
          </cell>
          <cell r="C38"/>
          <cell r="D38" t="str">
            <v>County</v>
          </cell>
          <cell r="E38">
            <v>55</v>
          </cell>
          <cell r="F38">
            <v>3.06</v>
          </cell>
          <cell r="G38" t="str">
            <v>CR 42</v>
          </cell>
          <cell r="H38" t="str">
            <v>LAKE MACK DR</v>
          </cell>
          <cell r="I38" t="str">
            <v>SR 44</v>
          </cell>
        </row>
        <row r="39">
          <cell r="A39">
            <v>380</v>
          </cell>
          <cell r="B39">
            <v>607</v>
          </cell>
          <cell r="C39"/>
          <cell r="D39" t="str">
            <v>County</v>
          </cell>
          <cell r="E39">
            <v>40</v>
          </cell>
          <cell r="F39">
            <v>0.86</v>
          </cell>
          <cell r="G39" t="str">
            <v>CR 435</v>
          </cell>
          <cell r="H39" t="str">
            <v>SR 46</v>
          </cell>
          <cell r="I39" t="str">
            <v>DUBSDREAD DR</v>
          </cell>
        </row>
        <row r="40">
          <cell r="A40">
            <v>390</v>
          </cell>
          <cell r="B40">
            <v>601</v>
          </cell>
          <cell r="C40"/>
          <cell r="D40" t="str">
            <v>County</v>
          </cell>
          <cell r="E40">
            <v>40</v>
          </cell>
          <cell r="F40">
            <v>0.81</v>
          </cell>
          <cell r="G40" t="str">
            <v>CR 435</v>
          </cell>
          <cell r="H40" t="str">
            <v>DUBSDREAD DR</v>
          </cell>
          <cell r="I40" t="str">
            <v>ORANGE COUNTY LINE</v>
          </cell>
        </row>
        <row r="41">
          <cell r="A41">
            <v>400</v>
          </cell>
          <cell r="B41">
            <v>627</v>
          </cell>
          <cell r="C41"/>
          <cell r="D41" t="str">
            <v>County</v>
          </cell>
          <cell r="E41">
            <v>55</v>
          </cell>
          <cell r="F41">
            <v>1.74</v>
          </cell>
          <cell r="G41" t="str">
            <v>CR 437</v>
          </cell>
          <cell r="H41" t="str">
            <v>CR 44A</v>
          </cell>
          <cell r="I41" t="str">
            <v>SR 44</v>
          </cell>
        </row>
        <row r="42">
          <cell r="A42">
            <v>410</v>
          </cell>
          <cell r="B42">
            <v>619</v>
          </cell>
          <cell r="C42"/>
          <cell r="D42" t="str">
            <v>County</v>
          </cell>
          <cell r="E42">
            <v>45</v>
          </cell>
          <cell r="F42">
            <v>2.52</v>
          </cell>
          <cell r="G42" t="str">
            <v>CR 437</v>
          </cell>
          <cell r="H42" t="str">
            <v>SR 44</v>
          </cell>
          <cell r="I42" t="str">
            <v>WOLF BRANCH RD</v>
          </cell>
        </row>
        <row r="43">
          <cell r="A43">
            <v>420</v>
          </cell>
          <cell r="B43">
            <v>609</v>
          </cell>
          <cell r="C43"/>
          <cell r="D43" t="str">
            <v>County</v>
          </cell>
          <cell r="E43">
            <v>45</v>
          </cell>
          <cell r="F43">
            <v>0.49</v>
          </cell>
          <cell r="G43" t="str">
            <v>CR 437</v>
          </cell>
          <cell r="H43" t="str">
            <v>WOLF BRANCH RD</v>
          </cell>
          <cell r="I43" t="str">
            <v>SR 46</v>
          </cell>
        </row>
        <row r="44">
          <cell r="A44">
            <v>430</v>
          </cell>
          <cell r="B44">
            <v>606</v>
          </cell>
          <cell r="C44"/>
          <cell r="D44" t="str">
            <v>County</v>
          </cell>
          <cell r="E44">
            <v>45</v>
          </cell>
          <cell r="F44">
            <v>1.5</v>
          </cell>
          <cell r="G44" t="str">
            <v>CR 437</v>
          </cell>
          <cell r="H44" t="str">
            <v>SR 46</v>
          </cell>
          <cell r="I44" t="str">
            <v>ORANGE COUNTY LINE</v>
          </cell>
        </row>
        <row r="45">
          <cell r="A45">
            <v>440</v>
          </cell>
          <cell r="B45">
            <v>636</v>
          </cell>
          <cell r="C45"/>
          <cell r="D45" t="str">
            <v>County</v>
          </cell>
          <cell r="E45">
            <v>55</v>
          </cell>
          <cell r="F45">
            <v>6.25</v>
          </cell>
          <cell r="G45" t="str">
            <v>CR 439</v>
          </cell>
          <cell r="H45" t="str">
            <v>CR 42</v>
          </cell>
          <cell r="I45" t="str">
            <v>CR 44A</v>
          </cell>
        </row>
        <row r="46">
          <cell r="A46">
            <v>450</v>
          </cell>
          <cell r="B46">
            <v>625</v>
          </cell>
          <cell r="C46"/>
          <cell r="D46" t="str">
            <v>County</v>
          </cell>
          <cell r="E46">
            <v>45</v>
          </cell>
          <cell r="F46">
            <v>1.53</v>
          </cell>
          <cell r="G46" t="str">
            <v>CR 439</v>
          </cell>
          <cell r="H46" t="str">
            <v>CR 44A</v>
          </cell>
          <cell r="I46" t="str">
            <v>SR 44</v>
          </cell>
        </row>
        <row r="47">
          <cell r="A47">
            <v>460</v>
          </cell>
          <cell r="B47">
            <v>458</v>
          </cell>
          <cell r="C47"/>
          <cell r="D47" t="str">
            <v>County</v>
          </cell>
          <cell r="E47">
            <v>55</v>
          </cell>
          <cell r="F47">
            <v>1.46</v>
          </cell>
          <cell r="G47" t="str">
            <v>CR 44</v>
          </cell>
          <cell r="H47" t="str">
            <v>US 441</v>
          </cell>
          <cell r="I47" t="str">
            <v>SILVER LAKE RD</v>
          </cell>
        </row>
        <row r="48">
          <cell r="A48">
            <v>470</v>
          </cell>
          <cell r="B48">
            <v>483</v>
          </cell>
          <cell r="C48"/>
          <cell r="D48" t="str">
            <v>County</v>
          </cell>
          <cell r="E48">
            <v>55</v>
          </cell>
          <cell r="F48">
            <v>2.79</v>
          </cell>
          <cell r="G48" t="str">
            <v>CR 44</v>
          </cell>
          <cell r="H48" t="str">
            <v>SILVER LAKE RD</v>
          </cell>
          <cell r="I48" t="str">
            <v>CR 473</v>
          </cell>
        </row>
        <row r="49">
          <cell r="A49">
            <v>480</v>
          </cell>
          <cell r="B49">
            <v>500</v>
          </cell>
          <cell r="C49"/>
          <cell r="D49" t="str">
            <v>County</v>
          </cell>
          <cell r="E49">
            <v>40</v>
          </cell>
          <cell r="F49">
            <v>3.17</v>
          </cell>
          <cell r="G49" t="str">
            <v>CR 44</v>
          </cell>
          <cell r="H49" t="str">
            <v>CR 473</v>
          </cell>
          <cell r="I49" t="str">
            <v>APIARY RD</v>
          </cell>
        </row>
        <row r="50">
          <cell r="A50">
            <v>490</v>
          </cell>
          <cell r="B50">
            <v>506</v>
          </cell>
          <cell r="C50"/>
          <cell r="D50" t="str">
            <v>County</v>
          </cell>
          <cell r="E50">
            <v>45</v>
          </cell>
          <cell r="F50">
            <v>2.75</v>
          </cell>
          <cell r="G50" t="str">
            <v>CR 44</v>
          </cell>
          <cell r="H50" t="str">
            <v>APIARY RD</v>
          </cell>
          <cell r="I50" t="str">
            <v>CR 452</v>
          </cell>
        </row>
        <row r="51">
          <cell r="A51">
            <v>500</v>
          </cell>
          <cell r="B51">
            <v>502</v>
          </cell>
          <cell r="C51"/>
          <cell r="D51" t="str">
            <v>County</v>
          </cell>
          <cell r="E51">
            <v>30</v>
          </cell>
          <cell r="F51">
            <v>0.68</v>
          </cell>
          <cell r="G51" t="str">
            <v>CR 44</v>
          </cell>
          <cell r="H51" t="str">
            <v>CR 452</v>
          </cell>
          <cell r="I51" t="str">
            <v>SR 19</v>
          </cell>
        </row>
        <row r="52">
          <cell r="A52">
            <v>510</v>
          </cell>
          <cell r="B52">
            <v>503</v>
          </cell>
          <cell r="C52"/>
          <cell r="D52" t="str">
            <v>County</v>
          </cell>
          <cell r="E52">
            <v>45</v>
          </cell>
          <cell r="F52">
            <v>1.01</v>
          </cell>
          <cell r="G52" t="str">
            <v>CR 44</v>
          </cell>
          <cell r="H52" t="str">
            <v>SR 19</v>
          </cell>
          <cell r="I52" t="str">
            <v>HICKS DITCH RD</v>
          </cell>
        </row>
        <row r="53">
          <cell r="A53">
            <v>520</v>
          </cell>
          <cell r="B53">
            <v>498</v>
          </cell>
          <cell r="C53"/>
          <cell r="D53" t="str">
            <v>County</v>
          </cell>
          <cell r="E53">
            <v>45</v>
          </cell>
          <cell r="F53">
            <v>1.21</v>
          </cell>
          <cell r="G53" t="str">
            <v>CR 44</v>
          </cell>
          <cell r="H53" t="str">
            <v>HICKS DITCH RD</v>
          </cell>
          <cell r="I53" t="str">
            <v>CR 44A</v>
          </cell>
        </row>
        <row r="54">
          <cell r="A54">
            <v>530</v>
          </cell>
          <cell r="B54">
            <v>626</v>
          </cell>
          <cell r="C54"/>
          <cell r="D54" t="str">
            <v>County</v>
          </cell>
          <cell r="E54">
            <v>55</v>
          </cell>
          <cell r="F54">
            <v>1.1200000000000001</v>
          </cell>
          <cell r="G54" t="str">
            <v>CR 44</v>
          </cell>
          <cell r="H54" t="str">
            <v>CR 44A</v>
          </cell>
          <cell r="I54" t="str">
            <v>ORANGE AVE</v>
          </cell>
        </row>
        <row r="55">
          <cell r="A55">
            <v>540</v>
          </cell>
          <cell r="B55">
            <v>467</v>
          </cell>
          <cell r="C55"/>
          <cell r="D55" t="str">
            <v>County</v>
          </cell>
          <cell r="E55">
            <v>45</v>
          </cell>
          <cell r="F55">
            <v>0.42</v>
          </cell>
          <cell r="G55" t="str">
            <v>CR 44 LEG A</v>
          </cell>
          <cell r="H55" t="str">
            <v>CR 44</v>
          </cell>
          <cell r="I55" t="str">
            <v>US 441</v>
          </cell>
        </row>
        <row r="56">
          <cell r="A56">
            <v>550</v>
          </cell>
          <cell r="B56">
            <v>804</v>
          </cell>
          <cell r="C56"/>
          <cell r="D56" t="str">
            <v>County</v>
          </cell>
          <cell r="E56">
            <v>55</v>
          </cell>
          <cell r="F56">
            <v>6.13</v>
          </cell>
          <cell r="G56" t="str">
            <v>CR 445</v>
          </cell>
          <cell r="H56" t="str">
            <v>SR 19</v>
          </cell>
          <cell r="I56" t="str">
            <v>NF 552</v>
          </cell>
        </row>
        <row r="57">
          <cell r="A57">
            <v>560</v>
          </cell>
          <cell r="B57">
            <v>804</v>
          </cell>
          <cell r="C57"/>
          <cell r="D57" t="str">
            <v>ADJACENT</v>
          </cell>
          <cell r="E57">
            <v>55</v>
          </cell>
          <cell r="F57">
            <v>4.74</v>
          </cell>
          <cell r="G57" t="str">
            <v>CR 445</v>
          </cell>
          <cell r="H57" t="str">
            <v>NF 552</v>
          </cell>
          <cell r="I57" t="str">
            <v>CR 445A</v>
          </cell>
        </row>
        <row r="58">
          <cell r="A58">
            <v>570</v>
          </cell>
          <cell r="B58">
            <v>805</v>
          </cell>
          <cell r="C58"/>
          <cell r="D58" t="str">
            <v>County</v>
          </cell>
          <cell r="E58">
            <v>55</v>
          </cell>
          <cell r="F58">
            <v>3.55</v>
          </cell>
          <cell r="G58" t="str">
            <v>CR 445A</v>
          </cell>
          <cell r="H58" t="str">
            <v>SR 19</v>
          </cell>
          <cell r="I58" t="str">
            <v>CR 445</v>
          </cell>
        </row>
        <row r="59">
          <cell r="A59">
            <v>580</v>
          </cell>
          <cell r="B59">
            <v>806</v>
          </cell>
          <cell r="C59"/>
          <cell r="D59" t="str">
            <v>County</v>
          </cell>
          <cell r="E59">
            <v>45</v>
          </cell>
          <cell r="F59">
            <v>0.55000000000000004</v>
          </cell>
          <cell r="G59" t="str">
            <v>CR 445A</v>
          </cell>
          <cell r="H59" t="str">
            <v>CR 445</v>
          </cell>
          <cell r="I59" t="str">
            <v>SR 40</v>
          </cell>
        </row>
        <row r="60">
          <cell r="A60">
            <v>590</v>
          </cell>
          <cell r="B60">
            <v>269</v>
          </cell>
          <cell r="C60"/>
          <cell r="D60" t="str">
            <v>County</v>
          </cell>
          <cell r="E60">
            <v>55</v>
          </cell>
          <cell r="F60">
            <v>1.08</v>
          </cell>
          <cell r="G60" t="str">
            <v>CR 448</v>
          </cell>
          <cell r="H60" t="str">
            <v>SR 19</v>
          </cell>
          <cell r="I60" t="str">
            <v>CR 561</v>
          </cell>
        </row>
        <row r="61">
          <cell r="A61">
            <v>600</v>
          </cell>
          <cell r="B61">
            <v>270</v>
          </cell>
          <cell r="C61"/>
          <cell r="D61" t="str">
            <v>County</v>
          </cell>
          <cell r="E61">
            <v>55</v>
          </cell>
          <cell r="F61">
            <v>0.65</v>
          </cell>
          <cell r="G61" t="str">
            <v>CR 448</v>
          </cell>
          <cell r="H61" t="str">
            <v>CR 561</v>
          </cell>
          <cell r="I61" t="str">
            <v>LAKE INDUSTRIAL BLVD</v>
          </cell>
        </row>
        <row r="62">
          <cell r="A62">
            <v>610</v>
          </cell>
          <cell r="B62">
            <v>261</v>
          </cell>
          <cell r="C62"/>
          <cell r="D62" t="str">
            <v>County</v>
          </cell>
          <cell r="E62">
            <v>45</v>
          </cell>
          <cell r="F62">
            <v>4.6900000000000004</v>
          </cell>
          <cell r="G62" t="str">
            <v>CR 448</v>
          </cell>
          <cell r="H62" t="str">
            <v>LAKE INDUSTRIAL BLVD</v>
          </cell>
          <cell r="I62" t="str">
            <v>ORANGE COUNTY LINE</v>
          </cell>
        </row>
        <row r="63">
          <cell r="A63">
            <v>620</v>
          </cell>
          <cell r="B63">
            <v>256</v>
          </cell>
          <cell r="C63"/>
          <cell r="D63" t="str">
            <v>County</v>
          </cell>
          <cell r="E63">
            <v>45</v>
          </cell>
          <cell r="F63">
            <v>1.42</v>
          </cell>
          <cell r="G63" t="str">
            <v>CR 448A</v>
          </cell>
          <cell r="H63" t="str">
            <v>CR 448</v>
          </cell>
          <cell r="I63" t="str">
            <v>CR 48</v>
          </cell>
        </row>
        <row r="64">
          <cell r="A64">
            <v>630</v>
          </cell>
          <cell r="B64">
            <v>254</v>
          </cell>
          <cell r="C64"/>
          <cell r="D64" t="str">
            <v>County</v>
          </cell>
          <cell r="E64">
            <v>55</v>
          </cell>
          <cell r="F64">
            <v>1.38</v>
          </cell>
          <cell r="G64" t="str">
            <v>CR 448A</v>
          </cell>
          <cell r="H64" t="str">
            <v>CR 48</v>
          </cell>
          <cell r="I64" t="str">
            <v>SOUTH TERMINI</v>
          </cell>
        </row>
        <row r="65">
          <cell r="A65">
            <v>640</v>
          </cell>
          <cell r="B65">
            <v>468</v>
          </cell>
          <cell r="C65"/>
          <cell r="D65" t="str">
            <v>ADJACENT</v>
          </cell>
          <cell r="E65">
            <v>45</v>
          </cell>
          <cell r="F65">
            <v>1.8</v>
          </cell>
          <cell r="G65" t="str">
            <v>CR 449 (SILVER LAKE)</v>
          </cell>
          <cell r="H65" t="str">
            <v>CR 44</v>
          </cell>
          <cell r="I65" t="str">
            <v>MORNINGSIDE DR</v>
          </cell>
        </row>
        <row r="66">
          <cell r="A66">
            <v>650</v>
          </cell>
          <cell r="B66">
            <v>468</v>
          </cell>
          <cell r="C66"/>
          <cell r="D66" t="str">
            <v>County</v>
          </cell>
          <cell r="E66">
            <v>45</v>
          </cell>
          <cell r="F66">
            <v>1.25</v>
          </cell>
          <cell r="G66" t="str">
            <v>CR 449 (SILVER LAKE)</v>
          </cell>
          <cell r="H66" t="str">
            <v>MORNINGSIDE DR</v>
          </cell>
          <cell r="I66" t="str">
            <v>US 441</v>
          </cell>
        </row>
        <row r="67">
          <cell r="A67">
            <v>660</v>
          </cell>
          <cell r="B67">
            <v>528</v>
          </cell>
          <cell r="C67"/>
          <cell r="D67" t="str">
            <v>County</v>
          </cell>
          <cell r="E67">
            <v>25</v>
          </cell>
          <cell r="F67">
            <v>1.34</v>
          </cell>
          <cell r="G67" t="str">
            <v>CR 44A (LAKESIDE AVE/ ROSE ST</v>
          </cell>
          <cell r="H67" t="str">
            <v>SR 19</v>
          </cell>
          <cell r="I67" t="str">
            <v>SKYLINE DR</v>
          </cell>
        </row>
        <row r="68">
          <cell r="A68">
            <v>670</v>
          </cell>
          <cell r="B68">
            <v>634</v>
          </cell>
          <cell r="C68"/>
          <cell r="D68" t="str">
            <v>County</v>
          </cell>
          <cell r="E68">
            <v>45</v>
          </cell>
          <cell r="F68">
            <v>2.04</v>
          </cell>
          <cell r="G68" t="str">
            <v>CR 44A</v>
          </cell>
          <cell r="H68" t="str">
            <v>SKYLINE DR</v>
          </cell>
          <cell r="I68" t="str">
            <v>CR 450A/ CR44A</v>
          </cell>
        </row>
        <row r="69">
          <cell r="A69">
            <v>680</v>
          </cell>
          <cell r="B69">
            <v>629</v>
          </cell>
          <cell r="C69"/>
          <cell r="D69" t="str">
            <v>County</v>
          </cell>
          <cell r="E69">
            <v>45</v>
          </cell>
          <cell r="F69">
            <v>2.83</v>
          </cell>
          <cell r="G69" t="str">
            <v>CR 44A</v>
          </cell>
          <cell r="H69" t="str">
            <v>CR 450A</v>
          </cell>
          <cell r="I69" t="str">
            <v>CR 44A</v>
          </cell>
        </row>
        <row r="70">
          <cell r="A70">
            <v>690</v>
          </cell>
          <cell r="B70">
            <v>460</v>
          </cell>
          <cell r="C70"/>
          <cell r="D70" t="str">
            <v>County</v>
          </cell>
          <cell r="E70">
            <v>35</v>
          </cell>
          <cell r="F70">
            <v>1.01</v>
          </cell>
          <cell r="G70" t="str">
            <v>CR 44A (GRIFFIN RD)</v>
          </cell>
          <cell r="H70" t="str">
            <v>THOMAS RD</v>
          </cell>
          <cell r="I70" t="str">
            <v>US 27/US 441</v>
          </cell>
        </row>
        <row r="71">
          <cell r="A71">
            <v>700</v>
          </cell>
          <cell r="B71">
            <v>628</v>
          </cell>
          <cell r="C71"/>
          <cell r="D71" t="str">
            <v>County</v>
          </cell>
          <cell r="E71">
            <v>55</v>
          </cell>
          <cell r="F71">
            <v>0.88</v>
          </cell>
          <cell r="G71" t="str">
            <v>CR 44A</v>
          </cell>
          <cell r="H71" t="str">
            <v>CR 44 / DELAND RD</v>
          </cell>
          <cell r="I71" t="str">
            <v>ESTES RD</v>
          </cell>
        </row>
        <row r="72">
          <cell r="A72">
            <v>710</v>
          </cell>
          <cell r="B72">
            <v>630</v>
          </cell>
          <cell r="C72"/>
          <cell r="D72" t="str">
            <v>County</v>
          </cell>
          <cell r="E72">
            <v>55</v>
          </cell>
          <cell r="F72">
            <v>2.29</v>
          </cell>
          <cell r="G72" t="str">
            <v>CR 44A</v>
          </cell>
          <cell r="H72" t="str">
            <v>ESTES RD</v>
          </cell>
          <cell r="I72" t="str">
            <v>CR 439</v>
          </cell>
        </row>
        <row r="73">
          <cell r="A73">
            <v>720</v>
          </cell>
          <cell r="B73">
            <v>631</v>
          </cell>
          <cell r="C73"/>
          <cell r="D73" t="str">
            <v>County</v>
          </cell>
          <cell r="E73">
            <v>45</v>
          </cell>
          <cell r="F73">
            <v>3.18</v>
          </cell>
          <cell r="G73" t="str">
            <v>CR 44A</v>
          </cell>
          <cell r="H73" t="str">
            <v>CR 439</v>
          </cell>
          <cell r="I73" t="str">
            <v>CR 437</v>
          </cell>
        </row>
        <row r="74">
          <cell r="A74">
            <v>730</v>
          </cell>
          <cell r="B74">
            <v>632</v>
          </cell>
          <cell r="C74"/>
          <cell r="D74" t="str">
            <v>County</v>
          </cell>
          <cell r="E74">
            <v>55</v>
          </cell>
          <cell r="F74">
            <v>4.03</v>
          </cell>
          <cell r="G74" t="str">
            <v>CR 44A</v>
          </cell>
          <cell r="H74" t="str">
            <v>CR 437</v>
          </cell>
          <cell r="I74" t="str">
            <v>SR 44</v>
          </cell>
        </row>
        <row r="75">
          <cell r="A75">
            <v>760</v>
          </cell>
          <cell r="B75">
            <v>440</v>
          </cell>
          <cell r="C75"/>
          <cell r="D75" t="str">
            <v>County</v>
          </cell>
          <cell r="E75">
            <v>25</v>
          </cell>
          <cell r="F75">
            <v>0.91</v>
          </cell>
          <cell r="G75" t="str">
            <v>CR 44C (EUDORA RD)</v>
          </cell>
          <cell r="H75" t="str">
            <v>US 441</v>
          </cell>
          <cell r="I75" t="str">
            <v>CR 500A</v>
          </cell>
        </row>
        <row r="76">
          <cell r="A76">
            <v>770</v>
          </cell>
          <cell r="B76">
            <v>461</v>
          </cell>
          <cell r="C76"/>
          <cell r="D76" t="str">
            <v>County</v>
          </cell>
          <cell r="E76">
            <v>35</v>
          </cell>
          <cell r="F76">
            <v>0.75</v>
          </cell>
          <cell r="G76" t="str">
            <v>CR 44C (GRIFFIN RD)</v>
          </cell>
          <cell r="H76" t="str">
            <v>CR 468</v>
          </cell>
          <cell r="I76" t="str">
            <v>THOMAS RD</v>
          </cell>
        </row>
        <row r="77">
          <cell r="A77">
            <v>780</v>
          </cell>
          <cell r="B77">
            <v>541</v>
          </cell>
          <cell r="C77"/>
          <cell r="D77" t="str">
            <v>County</v>
          </cell>
          <cell r="E77">
            <v>55</v>
          </cell>
          <cell r="F77">
            <v>4.55</v>
          </cell>
          <cell r="G77" t="str">
            <v>CR 450</v>
          </cell>
          <cell r="H77" t="str">
            <v>MARION COUNTY LINE</v>
          </cell>
          <cell r="I77" t="str">
            <v>BABB RD</v>
          </cell>
        </row>
        <row r="78">
          <cell r="A78">
            <v>790</v>
          </cell>
          <cell r="B78">
            <v>531</v>
          </cell>
          <cell r="C78"/>
          <cell r="D78" t="str">
            <v>County</v>
          </cell>
          <cell r="E78">
            <v>35</v>
          </cell>
          <cell r="F78">
            <v>0.96</v>
          </cell>
          <cell r="G78" t="str">
            <v>CR 450</v>
          </cell>
          <cell r="H78" t="str">
            <v>BABB RD</v>
          </cell>
          <cell r="I78" t="str">
            <v>SR 19</v>
          </cell>
        </row>
        <row r="79">
          <cell r="A79">
            <v>800</v>
          </cell>
          <cell r="B79">
            <v>533</v>
          </cell>
          <cell r="C79"/>
          <cell r="D79" t="str">
            <v>County</v>
          </cell>
          <cell r="E79">
            <v>35</v>
          </cell>
          <cell r="F79">
            <v>2.06</v>
          </cell>
          <cell r="G79" t="str">
            <v>CR 450</v>
          </cell>
          <cell r="H79" t="str">
            <v>SR 19</v>
          </cell>
          <cell r="I79" t="str">
            <v>E UMATILLA BLVD/ W 7TH ST</v>
          </cell>
        </row>
        <row r="80">
          <cell r="A80">
            <v>810</v>
          </cell>
          <cell r="B80">
            <v>533</v>
          </cell>
          <cell r="C80"/>
          <cell r="D80" t="str">
            <v>ADJACENT</v>
          </cell>
          <cell r="E80">
            <v>35</v>
          </cell>
          <cell r="F80">
            <v>1.36</v>
          </cell>
          <cell r="G80" t="str">
            <v>CR 450</v>
          </cell>
          <cell r="H80" t="str">
            <v>E UMATILLA BLVD/ W 7TH ST</v>
          </cell>
          <cell r="I80" t="str">
            <v>CR 42</v>
          </cell>
        </row>
        <row r="81">
          <cell r="A81">
            <v>820</v>
          </cell>
          <cell r="B81">
            <v>633</v>
          </cell>
          <cell r="C81"/>
          <cell r="D81" t="str">
            <v>County</v>
          </cell>
          <cell r="E81">
            <v>55</v>
          </cell>
          <cell r="F81">
            <v>2.72</v>
          </cell>
          <cell r="G81" t="str">
            <v>CR 450A</v>
          </cell>
          <cell r="H81" t="str">
            <v>SR 19</v>
          </cell>
          <cell r="I81" t="str">
            <v>CR 44A NORTH</v>
          </cell>
        </row>
        <row r="82">
          <cell r="A82">
            <v>830</v>
          </cell>
          <cell r="B82">
            <v>532</v>
          </cell>
          <cell r="C82"/>
          <cell r="D82" t="str">
            <v>County</v>
          </cell>
          <cell r="E82">
            <v>55</v>
          </cell>
          <cell r="F82">
            <v>3.93</v>
          </cell>
          <cell r="G82" t="str">
            <v>CR 452</v>
          </cell>
          <cell r="H82" t="str">
            <v>MARION COUNTY LINE</v>
          </cell>
          <cell r="I82" t="str">
            <v>FELKINS RD</v>
          </cell>
        </row>
        <row r="83">
          <cell r="A83">
            <v>840</v>
          </cell>
          <cell r="B83">
            <v>532</v>
          </cell>
          <cell r="C83"/>
          <cell r="D83" t="str">
            <v>ADJACENT</v>
          </cell>
          <cell r="E83">
            <v>55</v>
          </cell>
          <cell r="F83">
            <v>1.72</v>
          </cell>
          <cell r="G83" t="str">
            <v>CR 452</v>
          </cell>
          <cell r="H83" t="str">
            <v>FELKINS RD</v>
          </cell>
          <cell r="I83" t="str">
            <v>SANDY LANE</v>
          </cell>
        </row>
        <row r="84">
          <cell r="A84">
            <v>850</v>
          </cell>
          <cell r="B84">
            <v>504</v>
          </cell>
          <cell r="C84"/>
          <cell r="D84" t="str">
            <v>ADJACENT</v>
          </cell>
          <cell r="E84">
            <v>45</v>
          </cell>
          <cell r="F84">
            <v>2.5499999999999998</v>
          </cell>
          <cell r="G84" t="str">
            <v>CR 452</v>
          </cell>
          <cell r="H84" t="str">
            <v>SANDY LANE</v>
          </cell>
          <cell r="I84" t="str">
            <v>LAKE LANDING BLVD</v>
          </cell>
        </row>
        <row r="85">
          <cell r="A85">
            <v>860</v>
          </cell>
          <cell r="B85">
            <v>504</v>
          </cell>
          <cell r="C85"/>
          <cell r="D85" t="str">
            <v>County</v>
          </cell>
          <cell r="E85">
            <v>45</v>
          </cell>
          <cell r="F85">
            <v>1.06</v>
          </cell>
          <cell r="G85" t="str">
            <v>CR 452</v>
          </cell>
          <cell r="H85" t="str">
            <v>LAKE LANDING BLVD</v>
          </cell>
          <cell r="I85" t="str">
            <v>CR 44</v>
          </cell>
        </row>
        <row r="86">
          <cell r="A86">
            <v>870</v>
          </cell>
          <cell r="B86">
            <v>496</v>
          </cell>
          <cell r="C86">
            <v>117026</v>
          </cell>
          <cell r="D86" t="str">
            <v>County</v>
          </cell>
          <cell r="E86">
            <v>40</v>
          </cell>
          <cell r="F86">
            <v>0.99</v>
          </cell>
          <cell r="G86" t="str">
            <v>CR 452 (EUSTIS)</v>
          </cell>
          <cell r="H86" t="str">
            <v>CR 44 / CR 452</v>
          </cell>
          <cell r="I86" t="str">
            <v>SR 19</v>
          </cell>
        </row>
        <row r="87">
          <cell r="A87">
            <v>880</v>
          </cell>
          <cell r="B87">
            <v>418</v>
          </cell>
          <cell r="C87"/>
          <cell r="D87" t="str">
            <v>County</v>
          </cell>
          <cell r="E87">
            <v>30</v>
          </cell>
          <cell r="F87">
            <v>0.84</v>
          </cell>
          <cell r="G87" t="str">
            <v>ST CLAIR ABRAMS AVE</v>
          </cell>
          <cell r="H87" t="str">
            <v>US 441</v>
          </cell>
          <cell r="I87" t="str">
            <v>CR 500A</v>
          </cell>
        </row>
        <row r="88">
          <cell r="A88">
            <v>890</v>
          </cell>
          <cell r="B88">
            <v>418</v>
          </cell>
          <cell r="C88"/>
          <cell r="D88" t="str">
            <v>ADJACENT</v>
          </cell>
          <cell r="E88">
            <v>30</v>
          </cell>
          <cell r="F88">
            <v>0.13</v>
          </cell>
          <cell r="G88" t="str">
            <v>ST CLAIR ABRAMS AVE</v>
          </cell>
          <cell r="H88" t="str">
            <v>CR 500A</v>
          </cell>
          <cell r="I88" t="str">
            <v>CR 452 / EAST MAIN ST</v>
          </cell>
        </row>
        <row r="89">
          <cell r="A89">
            <v>900</v>
          </cell>
          <cell r="B89">
            <v>409</v>
          </cell>
          <cell r="C89"/>
          <cell r="D89" t="str">
            <v>County</v>
          </cell>
          <cell r="E89">
            <v>35</v>
          </cell>
          <cell r="F89">
            <v>0.4</v>
          </cell>
          <cell r="G89" t="str">
            <v>CR 452 (E MAIN ST)</v>
          </cell>
          <cell r="H89" t="str">
            <v>ST CLAIR ABRAMS AVE</v>
          </cell>
          <cell r="I89" t="str">
            <v>DORA AVE</v>
          </cell>
        </row>
        <row r="90">
          <cell r="A90">
            <v>910</v>
          </cell>
          <cell r="B90">
            <v>407</v>
          </cell>
          <cell r="C90"/>
          <cell r="D90" t="str">
            <v>County</v>
          </cell>
          <cell r="E90">
            <v>35</v>
          </cell>
          <cell r="F90">
            <v>1.58</v>
          </cell>
          <cell r="G90" t="str">
            <v>CR 452 (LAKE DORA DR)</v>
          </cell>
          <cell r="H90" t="str">
            <v>DORA AVE</v>
          </cell>
          <cell r="I90" t="str">
            <v>LAKE AVE</v>
          </cell>
        </row>
        <row r="91">
          <cell r="A91">
            <v>920</v>
          </cell>
          <cell r="B91">
            <v>404</v>
          </cell>
          <cell r="C91"/>
          <cell r="D91" t="str">
            <v>ADJACENT</v>
          </cell>
          <cell r="E91">
            <v>35</v>
          </cell>
          <cell r="F91">
            <v>0.53</v>
          </cell>
          <cell r="G91" t="str">
            <v>CR 452 (LAKESHORE DR)</v>
          </cell>
          <cell r="H91" t="str">
            <v>LAKE AVE</v>
          </cell>
          <cell r="I91" t="str">
            <v>BAY RD</v>
          </cell>
        </row>
        <row r="92">
          <cell r="A92">
            <v>930</v>
          </cell>
          <cell r="B92">
            <v>404</v>
          </cell>
          <cell r="C92"/>
          <cell r="D92" t="str">
            <v>County</v>
          </cell>
          <cell r="E92">
            <v>35</v>
          </cell>
          <cell r="F92">
            <v>2.19</v>
          </cell>
          <cell r="G92" t="str">
            <v>CR 452 (LAKESHORE DR)</v>
          </cell>
          <cell r="H92" t="str">
            <v>BAY RD</v>
          </cell>
          <cell r="I92" t="str">
            <v>OLD US 441 / CR 500A</v>
          </cell>
        </row>
        <row r="93">
          <cell r="A93">
            <v>940</v>
          </cell>
          <cell r="B93">
            <v>419</v>
          </cell>
          <cell r="C93"/>
          <cell r="D93" t="str">
            <v>County</v>
          </cell>
          <cell r="E93">
            <v>25</v>
          </cell>
          <cell r="F93">
            <v>0.15</v>
          </cell>
          <cell r="G93" t="str">
            <v>CR 452 (LAKESHORE DR)</v>
          </cell>
          <cell r="H93" t="str">
            <v>OLD US 441 / CR 500A</v>
          </cell>
          <cell r="I93" t="str">
            <v>11TH AVE</v>
          </cell>
        </row>
        <row r="94">
          <cell r="A94">
            <v>950</v>
          </cell>
          <cell r="B94">
            <v>245</v>
          </cell>
          <cell r="C94"/>
          <cell r="D94" t="str">
            <v>County</v>
          </cell>
          <cell r="E94">
            <v>45</v>
          </cell>
          <cell r="F94">
            <v>2.73</v>
          </cell>
          <cell r="G94" t="str">
            <v>CR 455</v>
          </cell>
          <cell r="H94" t="str">
            <v>SR 19</v>
          </cell>
          <cell r="I94" t="str">
            <v>CR 561</v>
          </cell>
        </row>
        <row r="95">
          <cell r="A95">
            <v>960</v>
          </cell>
          <cell r="B95">
            <v>243</v>
          </cell>
          <cell r="C95"/>
          <cell r="D95" t="str">
            <v>County</v>
          </cell>
          <cell r="E95">
            <v>25</v>
          </cell>
          <cell r="F95">
            <v>4.49</v>
          </cell>
          <cell r="G95" t="str">
            <v>CR 455</v>
          </cell>
          <cell r="H95" t="str">
            <v>CR 561</v>
          </cell>
          <cell r="I95" t="str">
            <v>CR 561A</v>
          </cell>
        </row>
        <row r="96">
          <cell r="A96">
            <v>970</v>
          </cell>
          <cell r="B96">
            <v>227</v>
          </cell>
          <cell r="C96"/>
          <cell r="D96" t="str">
            <v>County</v>
          </cell>
          <cell r="E96">
            <v>45</v>
          </cell>
          <cell r="F96">
            <v>3.46</v>
          </cell>
          <cell r="G96" t="str">
            <v>CR 455</v>
          </cell>
          <cell r="H96" t="str">
            <v>CR 561A</v>
          </cell>
          <cell r="I96" t="str">
            <v>RIDGEWOOD AVE</v>
          </cell>
        </row>
        <row r="97">
          <cell r="A97">
            <v>980</v>
          </cell>
          <cell r="B97">
            <v>204</v>
          </cell>
          <cell r="C97"/>
          <cell r="D97" t="str">
            <v>County</v>
          </cell>
          <cell r="E97">
            <v>35</v>
          </cell>
          <cell r="F97">
            <v>2.61</v>
          </cell>
          <cell r="G97" t="str">
            <v>CR 455</v>
          </cell>
          <cell r="H97" t="str">
            <v>RIDGEWOOD AVE</v>
          </cell>
          <cell r="I97" t="str">
            <v>CR 455/ CR 50</v>
          </cell>
        </row>
        <row r="98">
          <cell r="A98">
            <v>990</v>
          </cell>
          <cell r="B98">
            <v>43</v>
          </cell>
          <cell r="C98"/>
          <cell r="D98" t="str">
            <v>County</v>
          </cell>
          <cell r="E98">
            <v>45</v>
          </cell>
          <cell r="F98">
            <v>0.95</v>
          </cell>
          <cell r="G98" t="str">
            <v>CR 455</v>
          </cell>
          <cell r="H98" t="str">
            <v>CR 455 / CR 50</v>
          </cell>
          <cell r="I98" t="str">
            <v>SR 50</v>
          </cell>
        </row>
        <row r="99">
          <cell r="A99">
            <v>1000</v>
          </cell>
          <cell r="B99">
            <v>603</v>
          </cell>
          <cell r="C99">
            <v>110416</v>
          </cell>
          <cell r="D99" t="str">
            <v>County</v>
          </cell>
          <cell r="E99">
            <v>35</v>
          </cell>
          <cell r="F99">
            <v>0.68</v>
          </cell>
          <cell r="G99" t="str">
            <v>CR 46 (SANFORD RD)</v>
          </cell>
          <cell r="H99" t="str">
            <v>HIGHLAND ST</v>
          </cell>
          <cell r="I99" t="str">
            <v>US 441</v>
          </cell>
        </row>
        <row r="100">
          <cell r="A100">
            <v>1010</v>
          </cell>
          <cell r="B100">
            <v>475</v>
          </cell>
          <cell r="C100"/>
          <cell r="D100" t="str">
            <v>County</v>
          </cell>
          <cell r="E100">
            <v>35</v>
          </cell>
          <cell r="F100">
            <v>0.44</v>
          </cell>
          <cell r="G100" t="str">
            <v>CR 460 (MARTIN LUTHER KING BLVD</v>
          </cell>
          <cell r="H100" t="str">
            <v>THOMAS RD</v>
          </cell>
          <cell r="I100" t="str">
            <v>US 27</v>
          </cell>
        </row>
        <row r="101">
          <cell r="A101">
            <v>1020</v>
          </cell>
          <cell r="B101">
            <v>522</v>
          </cell>
          <cell r="C101">
            <v>117033</v>
          </cell>
          <cell r="D101" t="str">
            <v>County</v>
          </cell>
          <cell r="E101">
            <v>45</v>
          </cell>
          <cell r="F101">
            <v>1.02</v>
          </cell>
          <cell r="G101" t="str">
            <v>CR 466</v>
          </cell>
          <cell r="H101" t="str">
            <v>SUMTER COUNTY LINE RD</v>
          </cell>
          <cell r="I101" t="str">
            <v>ROLLING ACRES RD</v>
          </cell>
        </row>
        <row r="102">
          <cell r="A102">
            <v>1030</v>
          </cell>
          <cell r="B102">
            <v>523</v>
          </cell>
          <cell r="C102">
            <v>117034</v>
          </cell>
          <cell r="D102" t="str">
            <v>County</v>
          </cell>
          <cell r="E102">
            <v>45</v>
          </cell>
          <cell r="F102">
            <v>0.88</v>
          </cell>
          <cell r="G102" t="str">
            <v>CR 466</v>
          </cell>
          <cell r="H102" t="str">
            <v>ROLLING ACRES RD</v>
          </cell>
          <cell r="I102" t="str">
            <v>US 27</v>
          </cell>
        </row>
        <row r="103">
          <cell r="A103">
            <v>1040</v>
          </cell>
          <cell r="B103">
            <v>527</v>
          </cell>
          <cell r="C103"/>
          <cell r="D103" t="str">
            <v>County</v>
          </cell>
          <cell r="E103">
            <v>25</v>
          </cell>
          <cell r="F103">
            <v>2.4500000000000002</v>
          </cell>
          <cell r="G103" t="str">
            <v>CR 466 / LAKE GRIFFIN RD</v>
          </cell>
          <cell r="H103" t="str">
            <v>US 27/ US 441</v>
          </cell>
          <cell r="I103" t="str">
            <v>GRAYS AIRPORT RD</v>
          </cell>
        </row>
        <row r="104">
          <cell r="A104">
            <v>1050</v>
          </cell>
          <cell r="B104">
            <v>527</v>
          </cell>
          <cell r="C104"/>
          <cell r="D104" t="str">
            <v>ADJACENT</v>
          </cell>
          <cell r="E104">
            <v>25</v>
          </cell>
          <cell r="F104">
            <v>1.67</v>
          </cell>
          <cell r="G104" t="str">
            <v>CR 466 / LAKE GRIFFIN RD</v>
          </cell>
          <cell r="H104" t="str">
            <v>GRAYS AIRPORT RD</v>
          </cell>
          <cell r="I104" t="str">
            <v>MARION COUNTY RD</v>
          </cell>
        </row>
        <row r="105">
          <cell r="A105">
            <v>1060</v>
          </cell>
          <cell r="B105">
            <v>492</v>
          </cell>
          <cell r="C105">
            <v>117031</v>
          </cell>
          <cell r="D105" t="str">
            <v>County</v>
          </cell>
          <cell r="E105">
            <v>45</v>
          </cell>
          <cell r="F105">
            <v>1.01</v>
          </cell>
          <cell r="G105" t="str">
            <v>CR 466A</v>
          </cell>
          <cell r="H105" t="str">
            <v>SUMTER COUNTY LINE</v>
          </cell>
          <cell r="I105" t="str">
            <v>TIMBERTOP LN</v>
          </cell>
        </row>
        <row r="106">
          <cell r="A106">
            <v>1065</v>
          </cell>
          <cell r="B106">
            <v>492</v>
          </cell>
          <cell r="C106">
            <v>117031</v>
          </cell>
          <cell r="D106" t="str">
            <v>ADJACENT</v>
          </cell>
          <cell r="E106">
            <v>45</v>
          </cell>
          <cell r="F106">
            <v>1.38</v>
          </cell>
          <cell r="G106" t="str">
            <v>CR 466A</v>
          </cell>
          <cell r="H106" t="str">
            <v>TIMBERTOP LN</v>
          </cell>
          <cell r="I106" t="str">
            <v>CR 468 / ROSE AVE</v>
          </cell>
        </row>
        <row r="107">
          <cell r="A107">
            <v>1070</v>
          </cell>
          <cell r="B107">
            <v>491</v>
          </cell>
          <cell r="C107"/>
          <cell r="D107" t="str">
            <v>County</v>
          </cell>
          <cell r="E107">
            <v>35</v>
          </cell>
          <cell r="F107">
            <v>0.64</v>
          </cell>
          <cell r="G107" t="str">
            <v>CR 466A</v>
          </cell>
          <cell r="H107" t="str">
            <v>CR 468 / ROSE AVE</v>
          </cell>
          <cell r="I107" t="str">
            <v>US 27</v>
          </cell>
        </row>
        <row r="108">
          <cell r="A108">
            <v>1080</v>
          </cell>
          <cell r="B108">
            <v>474</v>
          </cell>
          <cell r="C108"/>
          <cell r="D108" t="str">
            <v>County</v>
          </cell>
          <cell r="E108">
            <v>40</v>
          </cell>
          <cell r="F108">
            <v>1.94</v>
          </cell>
          <cell r="G108" t="str">
            <v>CR 466A (PICCIOLA RD)</v>
          </cell>
          <cell r="H108" t="str">
            <v>US 27</v>
          </cell>
          <cell r="I108" t="str">
            <v>CR 466B</v>
          </cell>
        </row>
        <row r="109">
          <cell r="A109">
            <v>1090</v>
          </cell>
          <cell r="B109">
            <v>474</v>
          </cell>
          <cell r="C109"/>
          <cell r="D109" t="str">
            <v>ADJACENT</v>
          </cell>
          <cell r="E109">
            <v>40</v>
          </cell>
          <cell r="F109">
            <v>1.35</v>
          </cell>
          <cell r="G109" t="str">
            <v>CR 466A (PICCIOLA RD)</v>
          </cell>
          <cell r="H109" t="str">
            <v>CR 466B</v>
          </cell>
          <cell r="I109" t="str">
            <v>COUNTY RD TERMINI</v>
          </cell>
        </row>
        <row r="110">
          <cell r="A110">
            <v>1100</v>
          </cell>
          <cell r="B110">
            <v>497</v>
          </cell>
          <cell r="C110"/>
          <cell r="D110" t="str">
            <v>County</v>
          </cell>
          <cell r="E110">
            <v>35</v>
          </cell>
          <cell r="F110">
            <v>1.75</v>
          </cell>
          <cell r="G110" t="str">
            <v>CR 466B</v>
          </cell>
          <cell r="H110" t="str">
            <v>EAGLE NEST RD</v>
          </cell>
          <cell r="I110" t="str">
            <v>CR 466A</v>
          </cell>
        </row>
        <row r="111">
          <cell r="A111">
            <v>1110</v>
          </cell>
          <cell r="B111">
            <v>490</v>
          </cell>
          <cell r="C111"/>
          <cell r="D111" t="str">
            <v>County</v>
          </cell>
          <cell r="E111">
            <v>35</v>
          </cell>
          <cell r="F111">
            <v>0.55000000000000004</v>
          </cell>
          <cell r="G111" t="str">
            <v>CR 468</v>
          </cell>
          <cell r="H111" t="str">
            <v>CR 466A</v>
          </cell>
          <cell r="I111" t="str">
            <v>PINE RIDGE DAIRY RD</v>
          </cell>
        </row>
        <row r="112">
          <cell r="A112">
            <v>1120</v>
          </cell>
          <cell r="B112">
            <v>480</v>
          </cell>
          <cell r="C112"/>
          <cell r="D112" t="str">
            <v>County</v>
          </cell>
          <cell r="E112">
            <v>35</v>
          </cell>
          <cell r="F112">
            <v>1.8</v>
          </cell>
          <cell r="G112" t="str">
            <v>CR 468</v>
          </cell>
          <cell r="H112" t="str">
            <v>PINE RIDGE DAIRY RD</v>
          </cell>
          <cell r="I112" t="str">
            <v>GRIFFIN RD</v>
          </cell>
        </row>
        <row r="113">
          <cell r="A113">
            <v>1130</v>
          </cell>
          <cell r="B113">
            <v>436</v>
          </cell>
          <cell r="C113"/>
          <cell r="D113" t="str">
            <v>County</v>
          </cell>
          <cell r="E113">
            <v>45</v>
          </cell>
          <cell r="F113">
            <v>1.1299999999999999</v>
          </cell>
          <cell r="G113" t="str">
            <v>CR 468</v>
          </cell>
          <cell r="H113" t="str">
            <v>GRIFFIN RD</v>
          </cell>
          <cell r="I113" t="str">
            <v>SR 44</v>
          </cell>
        </row>
        <row r="114">
          <cell r="A114">
            <v>1145</v>
          </cell>
          <cell r="B114">
            <v>612</v>
          </cell>
          <cell r="C114"/>
          <cell r="D114" t="str">
            <v>County</v>
          </cell>
          <cell r="E114">
            <v>55</v>
          </cell>
          <cell r="F114">
            <v>3.65</v>
          </cell>
          <cell r="G114" t="str">
            <v>CR 46A REALIGNMENT</v>
          </cell>
          <cell r="H114" t="str">
            <v>SR 44</v>
          </cell>
          <cell r="I114" t="str">
            <v>SR 46</v>
          </cell>
        </row>
        <row r="115">
          <cell r="A115">
            <v>1150</v>
          </cell>
          <cell r="B115">
            <v>267</v>
          </cell>
          <cell r="C115"/>
          <cell r="D115" t="str">
            <v>County</v>
          </cell>
          <cell r="E115">
            <v>55</v>
          </cell>
          <cell r="F115">
            <v>0.94</v>
          </cell>
          <cell r="G115" t="str">
            <v>CR 470</v>
          </cell>
          <cell r="H115" t="str">
            <v>SUMTER COUNTY LINE</v>
          </cell>
          <cell r="I115" t="str">
            <v>FLORIDA TURNPIKE</v>
          </cell>
        </row>
        <row r="116">
          <cell r="A116">
            <v>1155</v>
          </cell>
          <cell r="B116">
            <v>266</v>
          </cell>
          <cell r="C116"/>
          <cell r="D116" t="str">
            <v>County</v>
          </cell>
          <cell r="E116">
            <v>55</v>
          </cell>
          <cell r="F116">
            <v>2.39</v>
          </cell>
          <cell r="G116" t="str">
            <v>CR 470</v>
          </cell>
          <cell r="H116" t="str">
            <v>FLORIDA TURNPIKE</v>
          </cell>
          <cell r="I116" t="str">
            <v>BAY AVE</v>
          </cell>
        </row>
        <row r="117">
          <cell r="A117">
            <v>1160</v>
          </cell>
          <cell r="B117">
            <v>266</v>
          </cell>
          <cell r="C117"/>
          <cell r="D117" t="str">
            <v>ADJACENT</v>
          </cell>
          <cell r="E117">
            <v>55</v>
          </cell>
          <cell r="F117">
            <v>0.54</v>
          </cell>
          <cell r="G117" t="str">
            <v>CR 470</v>
          </cell>
          <cell r="H117" t="str">
            <v>BAY AVE</v>
          </cell>
          <cell r="I117" t="str">
            <v>CR 33</v>
          </cell>
        </row>
        <row r="118">
          <cell r="A118">
            <v>1170</v>
          </cell>
          <cell r="B118">
            <v>499</v>
          </cell>
          <cell r="C118"/>
          <cell r="D118" t="str">
            <v>County</v>
          </cell>
          <cell r="E118">
            <v>35</v>
          </cell>
          <cell r="F118">
            <v>2.99</v>
          </cell>
          <cell r="G118" t="str">
            <v>CR 473</v>
          </cell>
          <cell r="H118" t="str">
            <v>CR 44</v>
          </cell>
          <cell r="I118" t="str">
            <v>FOUNTAIN LAKE BLVD</v>
          </cell>
        </row>
        <row r="119">
          <cell r="A119">
            <v>1180</v>
          </cell>
          <cell r="B119">
            <v>443</v>
          </cell>
          <cell r="C119"/>
          <cell r="D119" t="str">
            <v>County</v>
          </cell>
          <cell r="E119">
            <v>40</v>
          </cell>
          <cell r="F119">
            <v>1.03</v>
          </cell>
          <cell r="G119" t="str">
            <v>CR 473</v>
          </cell>
          <cell r="H119" t="str">
            <v>FOUNTAIN LAKE BLVD</v>
          </cell>
          <cell r="I119" t="str">
            <v>US 441</v>
          </cell>
        </row>
        <row r="120">
          <cell r="A120">
            <v>1190</v>
          </cell>
          <cell r="B120">
            <v>4</v>
          </cell>
          <cell r="C120"/>
          <cell r="D120" t="str">
            <v>County</v>
          </cell>
          <cell r="E120">
            <v>55</v>
          </cell>
          <cell r="F120">
            <v>5.21</v>
          </cell>
          <cell r="G120" t="str">
            <v>CR 474</v>
          </cell>
          <cell r="H120" t="str">
            <v>SR 33</v>
          </cell>
          <cell r="I120" t="str">
            <v>GREEN SWAMP RD</v>
          </cell>
        </row>
        <row r="121">
          <cell r="A121">
            <v>1200</v>
          </cell>
          <cell r="B121">
            <v>3</v>
          </cell>
          <cell r="C121"/>
          <cell r="D121" t="str">
            <v>County</v>
          </cell>
          <cell r="E121">
            <v>55</v>
          </cell>
          <cell r="F121">
            <v>3.35</v>
          </cell>
          <cell r="G121" t="str">
            <v>CR 474</v>
          </cell>
          <cell r="H121" t="str">
            <v>GREEN SWAMP RD</v>
          </cell>
          <cell r="I121" t="str">
            <v>US 27</v>
          </cell>
        </row>
        <row r="122">
          <cell r="A122">
            <v>1210</v>
          </cell>
          <cell r="B122">
            <v>222</v>
          </cell>
          <cell r="C122"/>
          <cell r="D122" t="str">
            <v>County</v>
          </cell>
          <cell r="E122">
            <v>45</v>
          </cell>
          <cell r="F122">
            <v>5.99</v>
          </cell>
          <cell r="G122" t="str">
            <v>CR 478</v>
          </cell>
          <cell r="H122" t="str">
            <v>SR 19</v>
          </cell>
          <cell r="I122" t="str">
            <v>JAMARLY RD</v>
          </cell>
        </row>
        <row r="123">
          <cell r="A123">
            <v>1220</v>
          </cell>
          <cell r="B123">
            <v>259</v>
          </cell>
          <cell r="C123"/>
          <cell r="D123" t="str">
            <v>County</v>
          </cell>
          <cell r="E123">
            <v>55</v>
          </cell>
          <cell r="F123">
            <v>3.17</v>
          </cell>
          <cell r="G123" t="str">
            <v>CR 48</v>
          </cell>
          <cell r="H123" t="str">
            <v>SUMTER COUNTY LINE</v>
          </cell>
          <cell r="I123" t="str">
            <v>CLEARWATER LAKE RD</v>
          </cell>
        </row>
        <row r="124">
          <cell r="A124">
            <v>1225</v>
          </cell>
          <cell r="B124">
            <v>248</v>
          </cell>
          <cell r="C124"/>
          <cell r="D124" t="str">
            <v>County</v>
          </cell>
          <cell r="E124">
            <v>55</v>
          </cell>
          <cell r="F124">
            <v>2.41</v>
          </cell>
          <cell r="G124" t="str">
            <v>CR 48</v>
          </cell>
          <cell r="H124" t="str">
            <v>CLEARWATER LAKE RD</v>
          </cell>
          <cell r="I124" t="str">
            <v>CR 33</v>
          </cell>
        </row>
        <row r="125">
          <cell r="A125">
            <v>1230</v>
          </cell>
          <cell r="B125">
            <v>263</v>
          </cell>
          <cell r="C125"/>
          <cell r="D125" t="str">
            <v>County</v>
          </cell>
          <cell r="E125">
            <v>45</v>
          </cell>
          <cell r="F125">
            <v>0.46</v>
          </cell>
          <cell r="G125" t="str">
            <v>CR 48</v>
          </cell>
          <cell r="H125" t="str">
            <v>CR 33</v>
          </cell>
          <cell r="I125" t="str">
            <v>HAYWOOD WORM FARM RD</v>
          </cell>
        </row>
        <row r="126">
          <cell r="A126">
            <v>1235</v>
          </cell>
          <cell r="B126">
            <v>262</v>
          </cell>
          <cell r="C126"/>
          <cell r="D126" t="str">
            <v>County</v>
          </cell>
          <cell r="E126">
            <v>45</v>
          </cell>
          <cell r="F126">
            <v>0.68</v>
          </cell>
          <cell r="G126" t="str">
            <v>CR 48</v>
          </cell>
          <cell r="H126" t="str">
            <v>HAYWOOD WORM FARM RD</v>
          </cell>
          <cell r="I126" t="str">
            <v>US 27</v>
          </cell>
        </row>
        <row r="127">
          <cell r="A127">
            <v>1240</v>
          </cell>
          <cell r="B127">
            <v>264</v>
          </cell>
          <cell r="C127"/>
          <cell r="D127" t="str">
            <v>County</v>
          </cell>
          <cell r="E127">
            <v>40</v>
          </cell>
          <cell r="F127">
            <v>4.8899999999999997</v>
          </cell>
          <cell r="G127" t="str">
            <v>CR 48</v>
          </cell>
          <cell r="H127" t="str">
            <v>US 27</v>
          </cell>
          <cell r="I127" t="str">
            <v>LIME AVE</v>
          </cell>
        </row>
        <row r="128">
          <cell r="A128">
            <v>1250</v>
          </cell>
          <cell r="B128">
            <v>255</v>
          </cell>
          <cell r="C128"/>
          <cell r="D128" t="str">
            <v>County</v>
          </cell>
          <cell r="E128">
            <v>40</v>
          </cell>
          <cell r="F128">
            <v>2.04</v>
          </cell>
          <cell r="G128" t="str">
            <v>CR 48</v>
          </cell>
          <cell r="H128" t="str">
            <v>LIME AVE</v>
          </cell>
          <cell r="I128" t="str">
            <v>SR 19</v>
          </cell>
        </row>
        <row r="129">
          <cell r="A129">
            <v>1260</v>
          </cell>
          <cell r="B129">
            <v>253</v>
          </cell>
          <cell r="C129"/>
          <cell r="D129" t="str">
            <v>County</v>
          </cell>
          <cell r="E129">
            <v>40</v>
          </cell>
          <cell r="F129">
            <v>1.1399999999999999</v>
          </cell>
          <cell r="G129" t="str">
            <v>CR 48</v>
          </cell>
          <cell r="H129" t="str">
            <v>CR 561</v>
          </cell>
          <cell r="I129" t="str">
            <v>RANCH RD</v>
          </cell>
        </row>
        <row r="130">
          <cell r="A130">
            <v>1270</v>
          </cell>
          <cell r="B130">
            <v>253</v>
          </cell>
          <cell r="C130"/>
          <cell r="D130" t="str">
            <v>ADJACENT</v>
          </cell>
          <cell r="E130">
            <v>40</v>
          </cell>
          <cell r="F130">
            <v>3.17</v>
          </cell>
          <cell r="G130" t="str">
            <v>CR 48</v>
          </cell>
          <cell r="H130" t="str">
            <v>RANCH RD</v>
          </cell>
          <cell r="I130" t="str">
            <v>CR 448A</v>
          </cell>
        </row>
        <row r="131">
          <cell r="A131">
            <v>1280</v>
          </cell>
          <cell r="B131">
            <v>217</v>
          </cell>
          <cell r="C131"/>
          <cell r="D131" t="str">
            <v>County</v>
          </cell>
          <cell r="E131">
            <v>30</v>
          </cell>
          <cell r="F131">
            <v>0.71</v>
          </cell>
          <cell r="G131" t="str">
            <v>CR 50 (SUNSET AVE)</v>
          </cell>
          <cell r="H131" t="str">
            <v>CR 33</v>
          </cell>
          <cell r="I131" t="str">
            <v>SR 50</v>
          </cell>
        </row>
        <row r="132">
          <cell r="A132">
            <v>1290</v>
          </cell>
          <cell r="B132">
            <v>210</v>
          </cell>
          <cell r="C132"/>
          <cell r="D132" t="str">
            <v>County</v>
          </cell>
          <cell r="E132">
            <v>45</v>
          </cell>
          <cell r="F132">
            <v>1.74</v>
          </cell>
          <cell r="G132" t="str">
            <v>CR 50</v>
          </cell>
          <cell r="H132" t="str">
            <v>US 27</v>
          </cell>
          <cell r="I132" t="str">
            <v>N HANCOCK RD</v>
          </cell>
        </row>
        <row r="133">
          <cell r="A133">
            <v>1300</v>
          </cell>
          <cell r="B133">
            <v>202</v>
          </cell>
          <cell r="C133"/>
          <cell r="D133" t="str">
            <v>County</v>
          </cell>
          <cell r="E133">
            <v>45</v>
          </cell>
          <cell r="F133">
            <v>2.4700000000000002</v>
          </cell>
          <cell r="G133" t="str">
            <v>CR 50</v>
          </cell>
          <cell r="H133" t="str">
            <v>N HANCOCK RD</v>
          </cell>
          <cell r="I133" t="str">
            <v>CR 455</v>
          </cell>
        </row>
        <row r="134">
          <cell r="A134">
            <v>1310</v>
          </cell>
          <cell r="B134">
            <v>42</v>
          </cell>
          <cell r="C134"/>
          <cell r="D134" t="str">
            <v>County</v>
          </cell>
          <cell r="E134">
            <v>45</v>
          </cell>
          <cell r="F134">
            <v>1.92</v>
          </cell>
          <cell r="G134" t="str">
            <v>CR 50</v>
          </cell>
          <cell r="H134" t="str">
            <v>CR 455</v>
          </cell>
          <cell r="I134" t="str">
            <v>ORANGE COUNTY LINE</v>
          </cell>
        </row>
        <row r="135">
          <cell r="A135">
            <v>1320</v>
          </cell>
          <cell r="B135">
            <v>417</v>
          </cell>
          <cell r="C135"/>
          <cell r="D135" t="str">
            <v>County</v>
          </cell>
          <cell r="E135">
            <v>35</v>
          </cell>
          <cell r="F135">
            <v>1.08</v>
          </cell>
          <cell r="G135" t="str">
            <v>CR 500A/ OLD 441</v>
          </cell>
          <cell r="H135" t="str">
            <v>SR 19</v>
          </cell>
          <cell r="I135" t="str">
            <v>DORA AVE</v>
          </cell>
        </row>
        <row r="136">
          <cell r="A136">
            <v>1325</v>
          </cell>
          <cell r="B136">
            <v>417</v>
          </cell>
          <cell r="C136"/>
          <cell r="D136" t="str">
            <v>County</v>
          </cell>
          <cell r="E136">
            <v>35</v>
          </cell>
          <cell r="F136">
            <v>1.08</v>
          </cell>
          <cell r="G136" t="str">
            <v>CR 500A/ OLD 441</v>
          </cell>
          <cell r="H136" t="str">
            <v>DORA AVE</v>
          </cell>
          <cell r="I136" t="str">
            <v>SR 19</v>
          </cell>
        </row>
        <row r="137">
          <cell r="A137">
            <v>1330</v>
          </cell>
          <cell r="B137">
            <v>413</v>
          </cell>
          <cell r="C137">
            <v>115084</v>
          </cell>
          <cell r="D137" t="str">
            <v>County</v>
          </cell>
          <cell r="E137">
            <v>45</v>
          </cell>
          <cell r="F137">
            <v>1.94</v>
          </cell>
          <cell r="G137" t="str">
            <v>CR 500A/OLD 441/ALFRED ST</v>
          </cell>
          <cell r="H137" t="str">
            <v>DORA AVE</v>
          </cell>
          <cell r="I137" t="str">
            <v>BAY RD</v>
          </cell>
        </row>
        <row r="138">
          <cell r="A138">
            <v>1340</v>
          </cell>
          <cell r="B138">
            <v>420</v>
          </cell>
          <cell r="C138"/>
          <cell r="D138" t="str">
            <v>County</v>
          </cell>
          <cell r="E138">
            <v>35</v>
          </cell>
          <cell r="F138">
            <v>0.79</v>
          </cell>
          <cell r="G138" t="str">
            <v>CR 500A/OLD 441</v>
          </cell>
          <cell r="H138" t="str">
            <v>BAY RD</v>
          </cell>
          <cell r="I138" t="str">
            <v>CR 44C / EUDORA AVE</v>
          </cell>
        </row>
        <row r="139">
          <cell r="A139">
            <v>1350</v>
          </cell>
          <cell r="B139">
            <v>421</v>
          </cell>
          <cell r="C139"/>
          <cell r="D139" t="str">
            <v>County</v>
          </cell>
          <cell r="E139">
            <v>35</v>
          </cell>
          <cell r="F139">
            <v>1.06</v>
          </cell>
          <cell r="G139" t="str">
            <v>CR 500A/OLD 441</v>
          </cell>
          <cell r="H139" t="str">
            <v>CR 44C / EUDORA DR</v>
          </cell>
          <cell r="I139" t="str">
            <v>LAKESHORE DR</v>
          </cell>
        </row>
        <row r="140">
          <cell r="A140">
            <v>1360</v>
          </cell>
          <cell r="B140">
            <v>415</v>
          </cell>
          <cell r="C140"/>
          <cell r="D140" t="str">
            <v>County</v>
          </cell>
          <cell r="E140">
            <v>35</v>
          </cell>
          <cell r="F140">
            <v>0.79</v>
          </cell>
          <cell r="G140" t="str">
            <v>CR 500A/OLD 441</v>
          </cell>
          <cell r="H140" t="str">
            <v>LAKESHORE DR</v>
          </cell>
          <cell r="I140" t="str">
            <v>5TH AVE</v>
          </cell>
        </row>
        <row r="141">
          <cell r="A141">
            <v>1370</v>
          </cell>
          <cell r="B141">
            <v>415</v>
          </cell>
          <cell r="C141"/>
          <cell r="D141" t="str">
            <v>ADJACENT</v>
          </cell>
          <cell r="E141">
            <v>25</v>
          </cell>
          <cell r="F141">
            <v>0.63</v>
          </cell>
          <cell r="G141" t="str">
            <v>CR 500A/ 5TH AVE</v>
          </cell>
          <cell r="H141" t="str">
            <v>OLD 441</v>
          </cell>
          <cell r="I141" t="str">
            <v>N HIGHLAND ST</v>
          </cell>
        </row>
        <row r="142">
          <cell r="A142">
            <v>1380</v>
          </cell>
          <cell r="B142">
            <v>605</v>
          </cell>
          <cell r="C142"/>
          <cell r="D142" t="str">
            <v>ADJACENT</v>
          </cell>
          <cell r="E142">
            <v>30</v>
          </cell>
          <cell r="F142">
            <v>0.26</v>
          </cell>
          <cell r="G142" t="str">
            <v>CR 500A (HIGHLAND ST)</v>
          </cell>
          <cell r="H142" t="str">
            <v>5TH AVE</v>
          </cell>
          <cell r="I142" t="str">
            <v>SR 46</v>
          </cell>
        </row>
        <row r="143">
          <cell r="A143">
            <v>1390</v>
          </cell>
          <cell r="B143">
            <v>602</v>
          </cell>
          <cell r="C143">
            <v>115004</v>
          </cell>
          <cell r="D143" t="str">
            <v>County</v>
          </cell>
          <cell r="E143">
            <v>35</v>
          </cell>
          <cell r="F143">
            <v>0.75</v>
          </cell>
          <cell r="G143" t="str">
            <v>CR 500A/ OLD 441</v>
          </cell>
          <cell r="H143" t="str">
            <v>SR 46</v>
          </cell>
          <cell r="I143" t="str">
            <v>ORANGE COUNTY LINE</v>
          </cell>
        </row>
        <row r="144">
          <cell r="A144">
            <v>1400</v>
          </cell>
          <cell r="B144">
            <v>401</v>
          </cell>
          <cell r="C144"/>
          <cell r="D144" t="str">
            <v>County</v>
          </cell>
          <cell r="E144">
            <v>45</v>
          </cell>
          <cell r="F144">
            <v>1.62</v>
          </cell>
          <cell r="G144" t="str">
            <v>CR 561</v>
          </cell>
          <cell r="H144" t="str">
            <v>SR 19</v>
          </cell>
          <cell r="I144" t="str">
            <v>CR 448</v>
          </cell>
        </row>
        <row r="145">
          <cell r="A145">
            <v>1410</v>
          </cell>
          <cell r="B145">
            <v>257</v>
          </cell>
          <cell r="C145"/>
          <cell r="D145" t="str">
            <v>County</v>
          </cell>
          <cell r="E145">
            <v>50</v>
          </cell>
          <cell r="F145">
            <v>3.93</v>
          </cell>
          <cell r="G145" t="str">
            <v>CR 561</v>
          </cell>
          <cell r="H145" t="str">
            <v>CR 448</v>
          </cell>
          <cell r="I145" t="str">
            <v>CR 48</v>
          </cell>
        </row>
        <row r="146">
          <cell r="A146">
            <v>1420</v>
          </cell>
          <cell r="B146">
            <v>252</v>
          </cell>
          <cell r="C146"/>
          <cell r="D146" t="str">
            <v>County</v>
          </cell>
          <cell r="E146">
            <v>40</v>
          </cell>
          <cell r="F146">
            <v>0.63</v>
          </cell>
          <cell r="G146" t="str">
            <v>CR 561</v>
          </cell>
          <cell r="H146" t="str">
            <v>CR 48</v>
          </cell>
          <cell r="I146" t="str">
            <v>SOUTH ASTATULA CITY LIMIT</v>
          </cell>
        </row>
        <row r="147">
          <cell r="A147">
            <v>1430</v>
          </cell>
          <cell r="B147">
            <v>252</v>
          </cell>
          <cell r="C147"/>
          <cell r="D147" t="str">
            <v>ADJACENT</v>
          </cell>
          <cell r="E147">
            <v>40</v>
          </cell>
          <cell r="F147">
            <v>2.4900000000000002</v>
          </cell>
          <cell r="G147" t="str">
            <v>CR 561</v>
          </cell>
          <cell r="H147" t="str">
            <v>SOUTH ASTATULA CITY LIMIT</v>
          </cell>
          <cell r="I147" t="str">
            <v>CR 455</v>
          </cell>
        </row>
        <row r="148">
          <cell r="A148">
            <v>1440</v>
          </cell>
          <cell r="B148">
            <v>242</v>
          </cell>
          <cell r="C148"/>
          <cell r="D148" t="str">
            <v>County</v>
          </cell>
          <cell r="E148">
            <v>35</v>
          </cell>
          <cell r="F148">
            <v>1.74</v>
          </cell>
          <cell r="G148" t="str">
            <v>CR 561</v>
          </cell>
          <cell r="H148" t="str">
            <v>CR 455</v>
          </cell>
          <cell r="I148" t="str">
            <v>HOWEY CROSS RD</v>
          </cell>
        </row>
        <row r="149">
          <cell r="A149">
            <v>1450</v>
          </cell>
          <cell r="B149">
            <v>238</v>
          </cell>
          <cell r="C149"/>
          <cell r="D149" t="str">
            <v>County</v>
          </cell>
          <cell r="E149">
            <v>40</v>
          </cell>
          <cell r="F149">
            <v>1.77</v>
          </cell>
          <cell r="G149" t="str">
            <v>CR 561</v>
          </cell>
          <cell r="H149" t="str">
            <v>HOWEY CROSS RD</v>
          </cell>
          <cell r="I149" t="str">
            <v>TURNPIKE RD / CR 561A</v>
          </cell>
        </row>
        <row r="150">
          <cell r="A150">
            <v>1460</v>
          </cell>
          <cell r="B150">
            <v>235</v>
          </cell>
          <cell r="C150"/>
          <cell r="D150" t="str">
            <v>County</v>
          </cell>
          <cell r="E150">
            <v>45</v>
          </cell>
          <cell r="F150">
            <v>0.46</v>
          </cell>
          <cell r="G150" t="str">
            <v>CR 561 / CR 561A</v>
          </cell>
          <cell r="H150" t="str">
            <v>TURNPIKE RD / CR 561A</v>
          </cell>
          <cell r="I150" t="str">
            <v>US 27</v>
          </cell>
        </row>
        <row r="151">
          <cell r="A151">
            <v>1470</v>
          </cell>
          <cell r="B151">
            <v>214</v>
          </cell>
          <cell r="C151"/>
          <cell r="D151" t="str">
            <v>County</v>
          </cell>
          <cell r="E151">
            <v>30</v>
          </cell>
          <cell r="F151">
            <v>1.78</v>
          </cell>
          <cell r="G151" t="str">
            <v>EAST AVE/LAKE MINNEOLA DR/MAIN AVE</v>
          </cell>
          <cell r="H151" t="str">
            <v>US 27</v>
          </cell>
          <cell r="I151" t="str">
            <v>EAST AVE</v>
          </cell>
        </row>
        <row r="152">
          <cell r="A152">
            <v>1480</v>
          </cell>
          <cell r="B152">
            <v>214</v>
          </cell>
          <cell r="C152"/>
          <cell r="D152" t="str">
            <v>ADJACENT</v>
          </cell>
          <cell r="E152">
            <v>30</v>
          </cell>
          <cell r="F152">
            <v>1.05</v>
          </cell>
          <cell r="G152" t="str">
            <v>8TH ST/OSCEOLA ST/4TH ST/CARROL ST/3R</v>
          </cell>
          <cell r="H152" t="str">
            <v>EAST AVE</v>
          </cell>
          <cell r="I152" t="str">
            <v>W MINNEOLA AVE</v>
          </cell>
        </row>
        <row r="153">
          <cell r="A153">
            <v>1490</v>
          </cell>
          <cell r="B153">
            <v>115065</v>
          </cell>
          <cell r="C153">
            <v>115065</v>
          </cell>
          <cell r="D153" t="str">
            <v>State</v>
          </cell>
          <cell r="E153" t="str">
            <v>-</v>
          </cell>
          <cell r="F153">
            <v>0.42</v>
          </cell>
          <cell r="G153" t="str">
            <v>CR 561 (W MINNEOLA AVE)</v>
          </cell>
          <cell r="H153" t="str">
            <v>8TH ST</v>
          </cell>
          <cell r="I153" t="str">
            <v>CR 561A</v>
          </cell>
        </row>
        <row r="154">
          <cell r="A154">
            <v>1500</v>
          </cell>
          <cell r="B154">
            <v>203</v>
          </cell>
          <cell r="C154"/>
          <cell r="D154" t="str">
            <v>ADJACENT</v>
          </cell>
          <cell r="E154">
            <v>35</v>
          </cell>
          <cell r="F154">
            <v>0.23</v>
          </cell>
          <cell r="G154" t="str">
            <v>CR 561</v>
          </cell>
          <cell r="H154" t="str">
            <v>CR 561A</v>
          </cell>
          <cell r="I154" t="str">
            <v>SR 50</v>
          </cell>
        </row>
        <row r="155">
          <cell r="A155">
            <v>1510</v>
          </cell>
          <cell r="B155">
            <v>45</v>
          </cell>
          <cell r="C155"/>
          <cell r="D155" t="str">
            <v>County</v>
          </cell>
          <cell r="E155">
            <v>25</v>
          </cell>
          <cell r="F155">
            <v>4.3099999999999996</v>
          </cell>
          <cell r="G155" t="str">
            <v>CR 561</v>
          </cell>
          <cell r="H155" t="str">
            <v>SR 50</v>
          </cell>
          <cell r="I155" t="str">
            <v>LOG HOUSE RD</v>
          </cell>
        </row>
        <row r="156">
          <cell r="A156">
            <v>1520</v>
          </cell>
          <cell r="B156">
            <v>10</v>
          </cell>
          <cell r="C156"/>
          <cell r="D156" t="str">
            <v>County</v>
          </cell>
          <cell r="E156">
            <v>55</v>
          </cell>
          <cell r="F156">
            <v>1.56</v>
          </cell>
          <cell r="G156" t="str">
            <v>CR 561</v>
          </cell>
          <cell r="H156" t="str">
            <v>LOG HOUSE RD</v>
          </cell>
          <cell r="I156" t="str">
            <v>FLORIDA BOYS RANCH RD</v>
          </cell>
        </row>
        <row r="157">
          <cell r="A157">
            <v>1530</v>
          </cell>
          <cell r="B157">
            <v>6</v>
          </cell>
          <cell r="C157"/>
          <cell r="D157" t="str">
            <v>County</v>
          </cell>
          <cell r="E157">
            <v>55</v>
          </cell>
          <cell r="F157">
            <v>5.87</v>
          </cell>
          <cell r="G157" t="str">
            <v>CR 561</v>
          </cell>
          <cell r="H157" t="str">
            <v>FLORIDA BOYS RANCH RD</v>
          </cell>
          <cell r="I157" t="str">
            <v>SR 33</v>
          </cell>
        </row>
        <row r="158">
          <cell r="A158">
            <v>1540</v>
          </cell>
          <cell r="B158">
            <v>237</v>
          </cell>
          <cell r="C158"/>
          <cell r="D158" t="str">
            <v>County</v>
          </cell>
          <cell r="E158">
            <v>55</v>
          </cell>
          <cell r="F158">
            <v>1.1599999999999999</v>
          </cell>
          <cell r="G158" t="str">
            <v>CR 561A</v>
          </cell>
          <cell r="H158" t="str">
            <v>TURNPIKE RD / CR 561</v>
          </cell>
          <cell r="I158" t="str">
            <v>SCRUB JAY LN</v>
          </cell>
        </row>
        <row r="159">
          <cell r="A159">
            <v>1545</v>
          </cell>
          <cell r="B159">
            <v>234</v>
          </cell>
          <cell r="C159"/>
          <cell r="D159" t="str">
            <v>County</v>
          </cell>
          <cell r="E159">
            <v>55</v>
          </cell>
          <cell r="F159">
            <v>0.69</v>
          </cell>
          <cell r="G159" t="str">
            <v>CR 561A</v>
          </cell>
          <cell r="H159" t="str">
            <v>SCRUB JAY LN</v>
          </cell>
          <cell r="I159" t="str">
            <v>N HANCOCK RD</v>
          </cell>
        </row>
        <row r="160">
          <cell r="A160">
            <v>1546</v>
          </cell>
          <cell r="B160">
            <v>234</v>
          </cell>
          <cell r="C160"/>
          <cell r="D160" t="str">
            <v>ADJACENT</v>
          </cell>
          <cell r="E160">
            <v>55</v>
          </cell>
          <cell r="F160">
            <v>1.37</v>
          </cell>
          <cell r="G160" t="str">
            <v>CR 561A</v>
          </cell>
          <cell r="H160" t="str">
            <v>N HANCOCK RD</v>
          </cell>
          <cell r="I160" t="str">
            <v>CR 455</v>
          </cell>
        </row>
        <row r="161">
          <cell r="A161">
            <v>1550</v>
          </cell>
          <cell r="B161">
            <v>203</v>
          </cell>
          <cell r="C161"/>
          <cell r="D161" t="str">
            <v>County</v>
          </cell>
          <cell r="E161">
            <v>35</v>
          </cell>
          <cell r="F161">
            <v>1.69</v>
          </cell>
          <cell r="G161" t="str">
            <v>CR 561</v>
          </cell>
          <cell r="H161" t="str">
            <v>W MINNEOLA AVE</v>
          </cell>
          <cell r="I161" t="str">
            <v>CR 565A</v>
          </cell>
        </row>
        <row r="162">
          <cell r="A162">
            <v>1560</v>
          </cell>
          <cell r="B162">
            <v>213</v>
          </cell>
          <cell r="C162"/>
          <cell r="D162" t="str">
            <v>County</v>
          </cell>
          <cell r="E162">
            <v>40</v>
          </cell>
          <cell r="F162">
            <v>1.67</v>
          </cell>
          <cell r="G162" t="str">
            <v>CR 561A</v>
          </cell>
          <cell r="H162" t="str">
            <v>CR 565A</v>
          </cell>
          <cell r="I162" t="str">
            <v>JALARMY RD</v>
          </cell>
        </row>
        <row r="163">
          <cell r="A163">
            <v>1570</v>
          </cell>
          <cell r="B163">
            <v>223</v>
          </cell>
          <cell r="C163"/>
          <cell r="D163" t="str">
            <v>County</v>
          </cell>
          <cell r="E163">
            <v>40</v>
          </cell>
          <cell r="F163">
            <v>1.1100000000000001</v>
          </cell>
          <cell r="G163" t="str">
            <v>CR 561 (LAKE MINNEOLA SHORES)</v>
          </cell>
          <cell r="H163" t="str">
            <v>JALARMY RD</v>
          </cell>
          <cell r="I163" t="str">
            <v>US 27</v>
          </cell>
        </row>
        <row r="164">
          <cell r="A164">
            <v>1580</v>
          </cell>
          <cell r="B164">
            <v>241</v>
          </cell>
          <cell r="C164"/>
          <cell r="D164" t="str">
            <v>County</v>
          </cell>
          <cell r="E164">
            <v>55</v>
          </cell>
          <cell r="F164">
            <v>7.01</v>
          </cell>
          <cell r="G164" t="str">
            <v>CR 565</v>
          </cell>
          <cell r="H164" t="str">
            <v>US 27</v>
          </cell>
          <cell r="I164" t="str">
            <v>KJELLSTROM LANE</v>
          </cell>
        </row>
        <row r="165">
          <cell r="A165">
            <v>1590</v>
          </cell>
          <cell r="B165">
            <v>208</v>
          </cell>
          <cell r="C165"/>
          <cell r="D165" t="str">
            <v>County</v>
          </cell>
          <cell r="E165">
            <v>40</v>
          </cell>
          <cell r="F165">
            <v>0.63</v>
          </cell>
          <cell r="G165" t="str">
            <v>CR 565 (VILLA CITY RD)</v>
          </cell>
          <cell r="H165" t="str">
            <v>KJELLSTROM LANE</v>
          </cell>
          <cell r="I165" t="str">
            <v>SR 50</v>
          </cell>
        </row>
        <row r="166">
          <cell r="A166">
            <v>1600</v>
          </cell>
          <cell r="B166">
            <v>118063</v>
          </cell>
          <cell r="C166">
            <v>118063</v>
          </cell>
          <cell r="D166" t="str">
            <v>ADJACENT</v>
          </cell>
          <cell r="E166">
            <v>45</v>
          </cell>
          <cell r="F166">
            <v>1.96</v>
          </cell>
          <cell r="G166" t="str">
            <v>CR 565</v>
          </cell>
          <cell r="H166" t="str">
            <v>SR 50</v>
          </cell>
          <cell r="I166" t="str">
            <v>SLOANS RIDGE</v>
          </cell>
        </row>
        <row r="167">
          <cell r="A167">
            <v>1610</v>
          </cell>
          <cell r="B167">
            <v>118063</v>
          </cell>
          <cell r="C167">
            <v>118063</v>
          </cell>
          <cell r="D167" t="str">
            <v>State</v>
          </cell>
          <cell r="E167">
            <v>45</v>
          </cell>
          <cell r="F167">
            <v>5.44</v>
          </cell>
          <cell r="G167" t="str">
            <v>CR 565</v>
          </cell>
          <cell r="H167" t="str">
            <v>SLOANS RIDGE</v>
          </cell>
          <cell r="I167" t="str">
            <v>LAKE ERIE RD</v>
          </cell>
        </row>
        <row r="168">
          <cell r="A168">
            <v>1620</v>
          </cell>
          <cell r="B168">
            <v>201</v>
          </cell>
          <cell r="C168"/>
          <cell r="D168" t="str">
            <v>County</v>
          </cell>
          <cell r="E168">
            <v>40</v>
          </cell>
          <cell r="F168">
            <v>2.78</v>
          </cell>
          <cell r="G168" t="str">
            <v>CR 565A</v>
          </cell>
          <cell r="H168" t="str">
            <v>SR 50</v>
          </cell>
          <cell r="I168" t="str">
            <v>CR 561A</v>
          </cell>
        </row>
        <row r="169">
          <cell r="A169">
            <v>1630</v>
          </cell>
          <cell r="B169">
            <v>47</v>
          </cell>
          <cell r="C169"/>
          <cell r="D169" t="str">
            <v>County</v>
          </cell>
          <cell r="E169">
            <v>55</v>
          </cell>
          <cell r="F169">
            <v>4.5999999999999996</v>
          </cell>
          <cell r="G169" t="str">
            <v>CR 565A</v>
          </cell>
          <cell r="H169" t="str">
            <v>SR 50</v>
          </cell>
          <cell r="I169" t="str">
            <v>CR 565B</v>
          </cell>
        </row>
        <row r="170">
          <cell r="A170">
            <v>1640</v>
          </cell>
          <cell r="B170">
            <v>18</v>
          </cell>
          <cell r="C170"/>
          <cell r="D170" t="str">
            <v>County</v>
          </cell>
          <cell r="E170">
            <v>45</v>
          </cell>
          <cell r="F170">
            <v>3.66</v>
          </cell>
          <cell r="G170" t="str">
            <v>CR 565B</v>
          </cell>
          <cell r="H170" t="str">
            <v>SR 33</v>
          </cell>
          <cell r="I170" t="str">
            <v>CR 561</v>
          </cell>
        </row>
        <row r="171">
          <cell r="A171">
            <v>1650</v>
          </cell>
          <cell r="B171">
            <v>434</v>
          </cell>
          <cell r="C171"/>
          <cell r="D171" t="str">
            <v>County</v>
          </cell>
          <cell r="E171">
            <v>25</v>
          </cell>
          <cell r="F171">
            <v>0.3</v>
          </cell>
          <cell r="G171" t="str">
            <v>CANAL ST</v>
          </cell>
          <cell r="H171" t="str">
            <v>US 441</v>
          </cell>
          <cell r="I171" t="str">
            <v>MAIN ST</v>
          </cell>
        </row>
        <row r="172">
          <cell r="A172">
            <v>1660</v>
          </cell>
          <cell r="B172">
            <v>426</v>
          </cell>
          <cell r="C172"/>
          <cell r="D172" t="str">
            <v>County</v>
          </cell>
          <cell r="E172">
            <v>25</v>
          </cell>
          <cell r="F172">
            <v>0.31</v>
          </cell>
          <cell r="G172" t="str">
            <v>CANAL ST</v>
          </cell>
          <cell r="H172" t="str">
            <v>MAIN ST</v>
          </cell>
          <cell r="I172" t="str">
            <v>SR 44</v>
          </cell>
        </row>
        <row r="173">
          <cell r="A173">
            <v>1670</v>
          </cell>
          <cell r="B173">
            <v>205</v>
          </cell>
          <cell r="C173"/>
          <cell r="D173" t="str">
            <v>County</v>
          </cell>
          <cell r="E173">
            <v>35</v>
          </cell>
          <cell r="F173">
            <v>1.8</v>
          </cell>
          <cell r="G173" t="str">
            <v>CITRUS TOWER BLVD</v>
          </cell>
          <cell r="H173" t="str">
            <v>US 27</v>
          </cell>
          <cell r="I173" t="str">
            <v>OAKLEY SEAVER DR</v>
          </cell>
        </row>
        <row r="174">
          <cell r="A174">
            <v>1680</v>
          </cell>
          <cell r="B174">
            <v>44</v>
          </cell>
          <cell r="C174"/>
          <cell r="D174" t="str">
            <v>County</v>
          </cell>
          <cell r="E174">
            <v>30</v>
          </cell>
          <cell r="F174">
            <v>0.47</v>
          </cell>
          <cell r="G174" t="str">
            <v>CITRUS TOWER BLVD</v>
          </cell>
          <cell r="H174" t="str">
            <v>OAKLEY SEAVER DR</v>
          </cell>
          <cell r="I174" t="str">
            <v>SR 50</v>
          </cell>
        </row>
        <row r="175">
          <cell r="A175">
            <v>1690</v>
          </cell>
          <cell r="B175">
            <v>28</v>
          </cell>
          <cell r="C175"/>
          <cell r="D175" t="str">
            <v>County</v>
          </cell>
          <cell r="E175">
            <v>40</v>
          </cell>
          <cell r="F175">
            <v>0.28000000000000003</v>
          </cell>
          <cell r="G175" t="str">
            <v>CITRUS TOWER BLVD</v>
          </cell>
          <cell r="H175" t="str">
            <v>SR 50</v>
          </cell>
          <cell r="I175" t="str">
            <v>HOOKS ST</v>
          </cell>
        </row>
        <row r="176">
          <cell r="A176">
            <v>1692</v>
          </cell>
          <cell r="B176">
            <v>36</v>
          </cell>
          <cell r="C176"/>
          <cell r="D176" t="str">
            <v>County</v>
          </cell>
          <cell r="E176">
            <v>30</v>
          </cell>
          <cell r="F176">
            <v>1.1599999999999999</v>
          </cell>
          <cell r="G176" t="str">
            <v>CITRUS TOWER BLVD</v>
          </cell>
          <cell r="H176" t="str">
            <v>HOOKS ST</v>
          </cell>
          <cell r="I176" t="str">
            <v>JOHNS LAKE RD</v>
          </cell>
        </row>
        <row r="177">
          <cell r="A177">
            <v>1695</v>
          </cell>
          <cell r="B177">
            <v>24</v>
          </cell>
          <cell r="C177"/>
          <cell r="D177" t="str">
            <v>County</v>
          </cell>
          <cell r="E177">
            <v>40</v>
          </cell>
          <cell r="F177">
            <v>0.6</v>
          </cell>
          <cell r="G177" t="str">
            <v>CITRUS TOWER BLVD</v>
          </cell>
          <cell r="H177" t="str">
            <v>JOHNS LAKE RD</v>
          </cell>
          <cell r="I177" t="str">
            <v>US 27</v>
          </cell>
        </row>
        <row r="178">
          <cell r="A178">
            <v>1700</v>
          </cell>
          <cell r="B178">
            <v>442</v>
          </cell>
          <cell r="C178"/>
          <cell r="D178" t="str">
            <v>ADJACENT</v>
          </cell>
          <cell r="E178">
            <v>35</v>
          </cell>
          <cell r="F178">
            <v>0.95</v>
          </cell>
          <cell r="G178" t="str">
            <v>DAVID WALKER DR</v>
          </cell>
          <cell r="H178" t="str">
            <v>OLD US 441 / CR 500A</v>
          </cell>
          <cell r="I178" t="str">
            <v>CR 19A</v>
          </cell>
        </row>
        <row r="179">
          <cell r="A179">
            <v>1710</v>
          </cell>
          <cell r="B179">
            <v>442</v>
          </cell>
          <cell r="C179"/>
          <cell r="D179" t="str">
            <v>County</v>
          </cell>
          <cell r="E179">
            <v>35</v>
          </cell>
          <cell r="F179">
            <v>0.44</v>
          </cell>
          <cell r="G179" t="str">
            <v>DAVID WALKER DR</v>
          </cell>
          <cell r="H179" t="str">
            <v>CR 19A</v>
          </cell>
          <cell r="I179" t="str">
            <v>US 441</v>
          </cell>
        </row>
        <row r="180">
          <cell r="A180">
            <v>1720</v>
          </cell>
          <cell r="B180">
            <v>449</v>
          </cell>
          <cell r="C180"/>
          <cell r="D180" t="str">
            <v>County</v>
          </cell>
          <cell r="E180">
            <v>35</v>
          </cell>
          <cell r="F180">
            <v>0.53</v>
          </cell>
          <cell r="G180" t="str">
            <v>DAVID WALKER DR</v>
          </cell>
          <cell r="H180" t="str">
            <v>US 441</v>
          </cell>
          <cell r="I180" t="str">
            <v>MOUNT HOMER RD</v>
          </cell>
        </row>
        <row r="181">
          <cell r="A181">
            <v>1730</v>
          </cell>
          <cell r="B181">
            <v>471</v>
          </cell>
          <cell r="C181"/>
          <cell r="D181" t="str">
            <v>County</v>
          </cell>
          <cell r="E181">
            <v>20</v>
          </cell>
          <cell r="F181">
            <v>0.74</v>
          </cell>
          <cell r="G181" t="str">
            <v>DAVID WALKER DR</v>
          </cell>
          <cell r="H181" t="str">
            <v>MOUNT HOMER RD</v>
          </cell>
          <cell r="I181" t="str">
            <v>FLINKS AVE/KURT AVE</v>
          </cell>
        </row>
        <row r="182">
          <cell r="A182">
            <v>1740</v>
          </cell>
          <cell r="B182">
            <v>406</v>
          </cell>
          <cell r="C182">
            <v>117014</v>
          </cell>
          <cell r="D182" t="str">
            <v>County</v>
          </cell>
          <cell r="E182">
            <v>35</v>
          </cell>
          <cell r="F182">
            <v>2.29</v>
          </cell>
          <cell r="G182" t="str">
            <v>DEAD RIVER RD</v>
          </cell>
          <cell r="H182" t="str">
            <v>WEST TERMINI</v>
          </cell>
          <cell r="I182" t="str">
            <v>SR 19</v>
          </cell>
        </row>
        <row r="183">
          <cell r="A183">
            <v>1750</v>
          </cell>
          <cell r="B183">
            <v>617</v>
          </cell>
          <cell r="C183"/>
          <cell r="D183" t="str">
            <v>County</v>
          </cell>
          <cell r="E183">
            <v>35</v>
          </cell>
          <cell r="F183">
            <v>1.25</v>
          </cell>
          <cell r="G183" t="str">
            <v>DONNELLY ST</v>
          </cell>
          <cell r="H183" t="str">
            <v>US 441</v>
          </cell>
          <cell r="I183" t="str">
            <v>11TH AVE</v>
          </cell>
        </row>
        <row r="184">
          <cell r="A184">
            <v>1760</v>
          </cell>
          <cell r="B184">
            <v>617</v>
          </cell>
          <cell r="C184"/>
          <cell r="D184" t="str">
            <v>ADJACENT</v>
          </cell>
          <cell r="E184">
            <v>35</v>
          </cell>
          <cell r="F184">
            <v>0.38</v>
          </cell>
          <cell r="G184" t="str">
            <v>DONNELLY ST</v>
          </cell>
          <cell r="H184" t="str">
            <v>11TH AVE</v>
          </cell>
          <cell r="I184" t="str">
            <v>5TH AVE</v>
          </cell>
        </row>
        <row r="185">
          <cell r="A185">
            <v>1770</v>
          </cell>
          <cell r="B185">
            <v>258</v>
          </cell>
          <cell r="C185"/>
          <cell r="D185" t="str">
            <v>County</v>
          </cell>
          <cell r="E185">
            <v>55</v>
          </cell>
          <cell r="F185">
            <v>0.64</v>
          </cell>
          <cell r="G185" t="str">
            <v>DUDA RD</v>
          </cell>
          <cell r="H185" t="str">
            <v>CR 448A</v>
          </cell>
          <cell r="I185" t="str">
            <v>ORANGE COUNTY LINE</v>
          </cell>
        </row>
        <row r="186">
          <cell r="A186">
            <v>1780</v>
          </cell>
          <cell r="B186">
            <v>510</v>
          </cell>
          <cell r="C186"/>
          <cell r="D186" t="str">
            <v>County</v>
          </cell>
          <cell r="E186">
            <v>40</v>
          </cell>
          <cell r="F186">
            <v>1.43</v>
          </cell>
          <cell r="G186" t="str">
            <v>EAGLES NEST RD</v>
          </cell>
          <cell r="H186" t="str">
            <v>US 27</v>
          </cell>
          <cell r="I186" t="str">
            <v>CR 466B</v>
          </cell>
        </row>
        <row r="187">
          <cell r="A187">
            <v>1790</v>
          </cell>
          <cell r="B187">
            <v>46</v>
          </cell>
          <cell r="C187"/>
          <cell r="D187" t="str">
            <v>County</v>
          </cell>
          <cell r="E187">
            <v>30</v>
          </cell>
          <cell r="F187">
            <v>0.73</v>
          </cell>
          <cell r="G187" t="str">
            <v>EAST AVE</v>
          </cell>
          <cell r="H187" t="str">
            <v>CR 561</v>
          </cell>
          <cell r="I187" t="str">
            <v>SR 50</v>
          </cell>
        </row>
        <row r="188">
          <cell r="A188">
            <v>1800</v>
          </cell>
          <cell r="B188">
            <v>454</v>
          </cell>
          <cell r="C188"/>
          <cell r="D188" t="str">
            <v>ADJACENT</v>
          </cell>
          <cell r="E188">
            <v>25</v>
          </cell>
          <cell r="F188">
            <v>0.85</v>
          </cell>
          <cell r="G188" t="str">
            <v>EAST CROOKED LAKE RD</v>
          </cell>
          <cell r="H188" t="str">
            <v>LAKEVIEW DR</v>
          </cell>
          <cell r="I188" t="str">
            <v>BRDVIEW AVE</v>
          </cell>
        </row>
        <row r="189">
          <cell r="A189">
            <v>1810</v>
          </cell>
          <cell r="B189">
            <v>454</v>
          </cell>
          <cell r="C189"/>
          <cell r="D189" t="str">
            <v>County</v>
          </cell>
          <cell r="E189">
            <v>25</v>
          </cell>
          <cell r="F189">
            <v>0.78</v>
          </cell>
          <cell r="G189" t="str">
            <v>EAST CROOKED LAKE RD</v>
          </cell>
          <cell r="H189" t="str">
            <v>BRDVIEW AVE</v>
          </cell>
          <cell r="I189" t="str">
            <v>US 441</v>
          </cell>
        </row>
        <row r="190">
          <cell r="A190">
            <v>1820</v>
          </cell>
          <cell r="B190">
            <v>501</v>
          </cell>
          <cell r="C190"/>
          <cell r="D190" t="str">
            <v>County</v>
          </cell>
          <cell r="E190">
            <v>35</v>
          </cell>
          <cell r="F190">
            <v>0.77</v>
          </cell>
          <cell r="G190" t="str">
            <v>EMERALDA AVE</v>
          </cell>
          <cell r="H190" t="str">
            <v>EMERALDA ISLAND RD</v>
          </cell>
          <cell r="I190" t="str">
            <v>CR 44</v>
          </cell>
        </row>
        <row r="191">
          <cell r="A191">
            <v>1830</v>
          </cell>
          <cell r="B191">
            <v>41</v>
          </cell>
          <cell r="C191"/>
          <cell r="D191" t="str">
            <v>County</v>
          </cell>
          <cell r="E191">
            <v>40</v>
          </cell>
          <cell r="F191">
            <v>4.26</v>
          </cell>
          <cell r="G191" t="str">
            <v>EMPIRE CHURCH RD</v>
          </cell>
          <cell r="H191" t="str">
            <v>CR 565</v>
          </cell>
          <cell r="I191" t="str">
            <v>ANDERSON RD</v>
          </cell>
        </row>
        <row r="192">
          <cell r="A192">
            <v>1840</v>
          </cell>
          <cell r="B192">
            <v>622</v>
          </cell>
          <cell r="C192"/>
          <cell r="D192" t="str">
            <v>ADJACENT</v>
          </cell>
          <cell r="E192">
            <v>40</v>
          </cell>
          <cell r="F192">
            <v>0.76</v>
          </cell>
          <cell r="G192" t="str">
            <v>ESTES RD</v>
          </cell>
          <cell r="H192" t="str">
            <v>CR 44A</v>
          </cell>
          <cell r="I192" t="str">
            <v>LAKE LINCOLN LANE</v>
          </cell>
        </row>
        <row r="193">
          <cell r="A193">
            <v>1850</v>
          </cell>
          <cell r="B193">
            <v>622</v>
          </cell>
          <cell r="C193"/>
          <cell r="D193" t="str">
            <v>County</v>
          </cell>
          <cell r="E193">
            <v>40</v>
          </cell>
          <cell r="F193">
            <v>0.49</v>
          </cell>
          <cell r="G193" t="str">
            <v>ESTES RD</v>
          </cell>
          <cell r="H193" t="str">
            <v>LAKE LINCOLN LANE</v>
          </cell>
          <cell r="I193" t="str">
            <v>SR 44</v>
          </cell>
        </row>
        <row r="194">
          <cell r="A194">
            <v>1860</v>
          </cell>
          <cell r="B194">
            <v>452</v>
          </cell>
          <cell r="C194"/>
          <cell r="D194" t="str">
            <v>County</v>
          </cell>
          <cell r="E194">
            <v>35</v>
          </cell>
          <cell r="F194">
            <v>0.52</v>
          </cell>
          <cell r="G194" t="str">
            <v>EUDORA RD</v>
          </cell>
          <cell r="H194" t="str">
            <v>OLD MT DORA RD</v>
          </cell>
          <cell r="I194" t="str">
            <v>US 441</v>
          </cell>
        </row>
        <row r="195">
          <cell r="A195">
            <v>1865</v>
          </cell>
          <cell r="B195">
            <v>30</v>
          </cell>
          <cell r="C195"/>
          <cell r="D195" t="str">
            <v>County</v>
          </cell>
          <cell r="E195">
            <v>35</v>
          </cell>
          <cell r="F195">
            <v>0.73</v>
          </cell>
          <cell r="G195" t="str">
            <v>EXCALLIBUR RD</v>
          </cell>
          <cell r="H195" t="str">
            <v>HOOKS ST</v>
          </cell>
          <cell r="I195" t="str">
            <v>CITRUS TOWER BLVD</v>
          </cell>
        </row>
        <row r="196">
          <cell r="A196">
            <v>1870</v>
          </cell>
          <cell r="B196">
            <v>508</v>
          </cell>
          <cell r="C196"/>
          <cell r="D196" t="str">
            <v>County</v>
          </cell>
          <cell r="E196">
            <v>35</v>
          </cell>
          <cell r="F196">
            <v>0.63</v>
          </cell>
          <cell r="G196" t="str">
            <v>FISH CAMP RD</v>
          </cell>
          <cell r="H196" t="str">
            <v>CR 452</v>
          </cell>
          <cell r="I196" t="str">
            <v>CR 44</v>
          </cell>
        </row>
        <row r="197">
          <cell r="A197">
            <v>1875</v>
          </cell>
          <cell r="B197">
            <v>221</v>
          </cell>
          <cell r="C197"/>
          <cell r="D197" t="str">
            <v>County</v>
          </cell>
          <cell r="E197">
            <v>40</v>
          </cell>
          <cell r="F197">
            <v>1.69</v>
          </cell>
          <cell r="G197" t="str">
            <v>GRASSY LAKE RD/FOSGATE RD</v>
          </cell>
          <cell r="H197" t="str">
            <v>CR 50 (WASHINGTON ST)</v>
          </cell>
          <cell r="I197" t="str">
            <v>HANCOCK RD</v>
          </cell>
        </row>
        <row r="198">
          <cell r="A198">
            <v>1880</v>
          </cell>
          <cell r="B198">
            <v>470</v>
          </cell>
          <cell r="C198"/>
          <cell r="D198" t="str">
            <v>County</v>
          </cell>
          <cell r="E198">
            <v>30</v>
          </cell>
          <cell r="F198">
            <v>0.39</v>
          </cell>
          <cell r="G198" t="str">
            <v>GOLFLINKS AVE</v>
          </cell>
          <cell r="H198" t="str">
            <v>KURT ST</v>
          </cell>
          <cell r="I198" t="str">
            <v>SR 19 / BAY ST</v>
          </cell>
        </row>
        <row r="199">
          <cell r="A199">
            <v>1890</v>
          </cell>
          <cell r="B199">
            <v>470</v>
          </cell>
          <cell r="C199"/>
          <cell r="D199" t="str">
            <v>ADJACENT</v>
          </cell>
          <cell r="E199" t="str">
            <v>-</v>
          </cell>
          <cell r="F199">
            <v>0.38</v>
          </cell>
          <cell r="G199" t="str">
            <v>GOLFLINKS AVE</v>
          </cell>
          <cell r="H199" t="str">
            <v>SR 19 / BAY ST</v>
          </cell>
          <cell r="I199" t="str">
            <v>MARY ST</v>
          </cell>
        </row>
        <row r="200">
          <cell r="A200">
            <v>1900</v>
          </cell>
          <cell r="B200">
            <v>514</v>
          </cell>
          <cell r="C200"/>
          <cell r="D200" t="str">
            <v>County</v>
          </cell>
          <cell r="E200">
            <v>45</v>
          </cell>
          <cell r="F200">
            <v>1.86</v>
          </cell>
          <cell r="G200" t="str">
            <v>GOOSE PRAIRIE RD</v>
          </cell>
          <cell r="H200" t="str">
            <v>EMERALDA AVE</v>
          </cell>
          <cell r="I200" t="str">
            <v>CR 452</v>
          </cell>
        </row>
        <row r="201">
          <cell r="A201">
            <v>1910</v>
          </cell>
          <cell r="B201">
            <v>40</v>
          </cell>
          <cell r="C201"/>
          <cell r="D201" t="str">
            <v>County</v>
          </cell>
          <cell r="E201">
            <v>35</v>
          </cell>
          <cell r="F201">
            <v>1.23</v>
          </cell>
          <cell r="G201" t="str">
            <v>GRAND HIGHWAY</v>
          </cell>
          <cell r="H201" t="str">
            <v>CITRUS TOWER BLVD</v>
          </cell>
          <cell r="I201" t="str">
            <v>SR 50</v>
          </cell>
        </row>
        <row r="202">
          <cell r="A202">
            <v>1915</v>
          </cell>
          <cell r="B202">
            <v>37</v>
          </cell>
          <cell r="C202"/>
          <cell r="D202" t="str">
            <v>County</v>
          </cell>
          <cell r="E202">
            <v>25</v>
          </cell>
          <cell r="F202">
            <v>0.26</v>
          </cell>
          <cell r="G202" t="str">
            <v>S. GRAND HIGHWAY</v>
          </cell>
          <cell r="H202" t="str">
            <v>SR 50</v>
          </cell>
          <cell r="I202" t="str">
            <v>HOOKS ST</v>
          </cell>
        </row>
        <row r="203">
          <cell r="A203">
            <v>1920</v>
          </cell>
          <cell r="B203">
            <v>226</v>
          </cell>
          <cell r="C203"/>
          <cell r="D203" t="str">
            <v>County</v>
          </cell>
          <cell r="E203">
            <v>40</v>
          </cell>
          <cell r="F203">
            <v>1.66</v>
          </cell>
          <cell r="G203" t="str">
            <v>CITRUS GROVE RD</v>
          </cell>
          <cell r="H203" t="str">
            <v>US 27</v>
          </cell>
          <cell r="I203" t="str">
            <v>GRASSY LAKE RD</v>
          </cell>
        </row>
        <row r="204">
          <cell r="A204">
            <v>1930</v>
          </cell>
          <cell r="B204">
            <v>517</v>
          </cell>
          <cell r="C204">
            <v>117007</v>
          </cell>
          <cell r="D204" t="str">
            <v>ADJACENT</v>
          </cell>
          <cell r="E204">
            <v>45</v>
          </cell>
          <cell r="F204">
            <v>1.76</v>
          </cell>
          <cell r="G204" t="str">
            <v>GRAYS AIRPORT RD</v>
          </cell>
          <cell r="H204" t="str">
            <v>MARION COUNTY RD</v>
          </cell>
          <cell r="I204" t="str">
            <v>CR 466</v>
          </cell>
        </row>
        <row r="205">
          <cell r="A205">
            <v>1940</v>
          </cell>
          <cell r="B205">
            <v>517</v>
          </cell>
          <cell r="C205">
            <v>117007</v>
          </cell>
          <cell r="D205" t="str">
            <v>County</v>
          </cell>
          <cell r="E205">
            <v>45</v>
          </cell>
          <cell r="F205">
            <v>1.25</v>
          </cell>
          <cell r="G205" t="str">
            <v>GRAYS AIRPORT RD</v>
          </cell>
          <cell r="H205" t="str">
            <v>CR 466</v>
          </cell>
          <cell r="I205" t="str">
            <v>GRIFFIN VIEW DR</v>
          </cell>
        </row>
        <row r="206">
          <cell r="A206">
            <v>1950</v>
          </cell>
          <cell r="B206">
            <v>512</v>
          </cell>
          <cell r="C206">
            <v>117007</v>
          </cell>
          <cell r="D206" t="str">
            <v>County</v>
          </cell>
          <cell r="E206">
            <v>45</v>
          </cell>
          <cell r="F206">
            <v>1.75</v>
          </cell>
          <cell r="G206" t="str">
            <v>S GRAYS AIRPORT RD</v>
          </cell>
          <cell r="H206" t="str">
            <v>GRIFFIN VIEW DR</v>
          </cell>
          <cell r="I206" t="str">
            <v>EAGLES NEST RD</v>
          </cell>
        </row>
        <row r="207">
          <cell r="A207">
            <v>1960</v>
          </cell>
          <cell r="B207">
            <v>505</v>
          </cell>
          <cell r="C207"/>
          <cell r="D207" t="str">
            <v>County</v>
          </cell>
          <cell r="E207">
            <v>45</v>
          </cell>
          <cell r="F207">
            <v>1.43</v>
          </cell>
          <cell r="G207" t="str">
            <v>S GRAYS AIRPORT RD</v>
          </cell>
          <cell r="H207" t="str">
            <v>EAGLES NEST RD</v>
          </cell>
          <cell r="I207" t="str">
            <v>US 27 / US 412</v>
          </cell>
        </row>
        <row r="208">
          <cell r="A208">
            <v>1970</v>
          </cell>
          <cell r="B208">
            <v>536</v>
          </cell>
          <cell r="C208">
            <v>117008</v>
          </cell>
          <cell r="D208" t="str">
            <v>County</v>
          </cell>
          <cell r="E208">
            <v>35</v>
          </cell>
          <cell r="F208">
            <v>0.85</v>
          </cell>
          <cell r="G208" t="str">
            <v>GRIFFIN AVE</v>
          </cell>
          <cell r="H208" t="str">
            <v>US 27 / US 411</v>
          </cell>
          <cell r="I208" t="str">
            <v>CR 25</v>
          </cell>
        </row>
        <row r="209">
          <cell r="A209">
            <v>1980</v>
          </cell>
          <cell r="B209">
            <v>535</v>
          </cell>
          <cell r="C209"/>
          <cell r="D209" t="str">
            <v>County</v>
          </cell>
          <cell r="E209">
            <v>35</v>
          </cell>
          <cell r="F209">
            <v>1.19</v>
          </cell>
          <cell r="G209" t="str">
            <v>GRIFFIN AVE</v>
          </cell>
          <cell r="H209" t="str">
            <v>CR 25</v>
          </cell>
          <cell r="I209" t="str">
            <v>UNCLE DONALDS LANE</v>
          </cell>
        </row>
        <row r="210">
          <cell r="A210">
            <v>1990</v>
          </cell>
          <cell r="B210">
            <v>535</v>
          </cell>
          <cell r="C210"/>
          <cell r="D210" t="str">
            <v>ADJACENT</v>
          </cell>
          <cell r="E210">
            <v>35</v>
          </cell>
          <cell r="F210">
            <v>1.66</v>
          </cell>
          <cell r="G210" t="str">
            <v>GRIFFIN AVE</v>
          </cell>
          <cell r="H210" t="str">
            <v>UNCLE DONALDS LANE</v>
          </cell>
          <cell r="I210" t="str">
            <v>GRAYS AIRPORT RD</v>
          </cell>
        </row>
        <row r="211">
          <cell r="A211">
            <v>2000</v>
          </cell>
          <cell r="B211">
            <v>462</v>
          </cell>
          <cell r="C211"/>
          <cell r="D211" t="str">
            <v>County</v>
          </cell>
          <cell r="E211">
            <v>25</v>
          </cell>
          <cell r="F211">
            <v>0.51</v>
          </cell>
          <cell r="G211" t="str">
            <v>GRIFFIN RD</v>
          </cell>
          <cell r="H211" t="str">
            <v>US 27</v>
          </cell>
          <cell r="I211" t="str">
            <v>LEE ST</v>
          </cell>
        </row>
        <row r="212">
          <cell r="A212">
            <v>2010</v>
          </cell>
          <cell r="B212">
            <v>515</v>
          </cell>
          <cell r="C212"/>
          <cell r="D212" t="str">
            <v>County</v>
          </cell>
          <cell r="E212">
            <v>45</v>
          </cell>
          <cell r="F212">
            <v>1.85</v>
          </cell>
          <cell r="G212" t="str">
            <v>GRIFFIN VIEW DR</v>
          </cell>
          <cell r="H212" t="str">
            <v>US 27</v>
          </cell>
          <cell r="I212" t="str">
            <v>GRAYS AIRPORT RD</v>
          </cell>
        </row>
        <row r="213">
          <cell r="A213">
            <v>2020</v>
          </cell>
          <cell r="B213">
            <v>516</v>
          </cell>
          <cell r="C213"/>
          <cell r="D213" t="str">
            <v>County</v>
          </cell>
          <cell r="E213">
            <v>45</v>
          </cell>
          <cell r="F213">
            <v>1.64</v>
          </cell>
          <cell r="G213" t="str">
            <v>GRIFFIN VIEW DR</v>
          </cell>
          <cell r="H213" t="str">
            <v>GRAYS AIRPORT RD</v>
          </cell>
          <cell r="I213" t="str">
            <v>SULEN RD</v>
          </cell>
        </row>
        <row r="214">
          <cell r="A214">
            <v>2030</v>
          </cell>
          <cell r="B214">
            <v>479</v>
          </cell>
          <cell r="C214"/>
          <cell r="D214" t="str">
            <v>County</v>
          </cell>
          <cell r="E214">
            <v>30</v>
          </cell>
          <cell r="F214">
            <v>0.36</v>
          </cell>
          <cell r="G214" t="str">
            <v>GROVE ST</v>
          </cell>
          <cell r="H214" t="str">
            <v>SR 19 (BADGER AVE)</v>
          </cell>
          <cell r="I214" t="str">
            <v>LAKEVIEW AVE</v>
          </cell>
        </row>
        <row r="215">
          <cell r="A215">
            <v>2040</v>
          </cell>
          <cell r="B215">
            <v>472</v>
          </cell>
          <cell r="C215"/>
          <cell r="D215" t="str">
            <v>County</v>
          </cell>
          <cell r="E215">
            <v>30</v>
          </cell>
          <cell r="F215">
            <v>0.37</v>
          </cell>
          <cell r="G215" t="str">
            <v>GROVE ST</v>
          </cell>
          <cell r="H215" t="str">
            <v>LAKEVIEW AVE</v>
          </cell>
          <cell r="I215" t="str">
            <v>GOLFLINKS AVE</v>
          </cell>
        </row>
        <row r="216">
          <cell r="A216">
            <v>2045</v>
          </cell>
          <cell r="B216">
            <v>465</v>
          </cell>
          <cell r="C216">
            <v>117017</v>
          </cell>
          <cell r="D216" t="str">
            <v>County</v>
          </cell>
          <cell r="E216">
            <v>25</v>
          </cell>
          <cell r="F216">
            <v>0.5</v>
          </cell>
          <cell r="G216" t="str">
            <v>GROVE ST</v>
          </cell>
          <cell r="H216" t="str">
            <v>GOLFLINKS AVE</v>
          </cell>
          <cell r="I216" t="str">
            <v>OLD MT DORA RD</v>
          </cell>
        </row>
        <row r="217">
          <cell r="A217">
            <v>2050</v>
          </cell>
          <cell r="B217">
            <v>21</v>
          </cell>
          <cell r="C217"/>
          <cell r="D217" t="str">
            <v>County</v>
          </cell>
          <cell r="E217">
            <v>35</v>
          </cell>
          <cell r="F217">
            <v>2.14</v>
          </cell>
          <cell r="G217" t="str">
            <v>HAMMOCK RIDGE</v>
          </cell>
          <cell r="H217" t="str">
            <v>LAKE SHORE DR</v>
          </cell>
          <cell r="I217" t="str">
            <v>US 27</v>
          </cell>
        </row>
        <row r="218">
          <cell r="A218">
            <v>2054</v>
          </cell>
          <cell r="B218">
            <v>233</v>
          </cell>
          <cell r="C218"/>
          <cell r="D218" t="str">
            <v>County</v>
          </cell>
          <cell r="E218">
            <v>45</v>
          </cell>
          <cell r="F218">
            <v>1.7</v>
          </cell>
          <cell r="G218" t="str">
            <v>N. HANCOCK RD</v>
          </cell>
          <cell r="H218" t="str">
            <v>CR 561A</v>
          </cell>
          <cell r="I218" t="str">
            <v>SR 91 (FLORIDA TURNPIKE)</v>
          </cell>
        </row>
        <row r="219">
          <cell r="A219">
            <v>2055</v>
          </cell>
          <cell r="B219">
            <v>225</v>
          </cell>
          <cell r="C219"/>
          <cell r="D219" t="str">
            <v>County</v>
          </cell>
          <cell r="E219">
            <v>45</v>
          </cell>
          <cell r="F219">
            <v>1.97</v>
          </cell>
          <cell r="G219" t="str">
            <v>N. HANCOCK RD</v>
          </cell>
          <cell r="H219" t="str">
            <v>SR 91 (FLORIDA TURNPIKE)</v>
          </cell>
          <cell r="I219" t="str">
            <v>OLD HWY 50 (W)</v>
          </cell>
        </row>
        <row r="220">
          <cell r="A220">
            <v>2056</v>
          </cell>
          <cell r="B220">
            <v>225</v>
          </cell>
          <cell r="C220"/>
          <cell r="D220" t="str">
            <v>ADJACENT</v>
          </cell>
          <cell r="E220">
            <v>45</v>
          </cell>
          <cell r="F220">
            <v>0.28000000000000003</v>
          </cell>
          <cell r="G220" t="str">
            <v>N. HANCOCK RD</v>
          </cell>
          <cell r="H220" t="str">
            <v>OLD HWY 50 (E)</v>
          </cell>
          <cell r="I220" t="str">
            <v>OLD HWY 50 (E)</v>
          </cell>
        </row>
        <row r="221">
          <cell r="A221">
            <v>2060</v>
          </cell>
          <cell r="B221">
            <v>207</v>
          </cell>
          <cell r="C221"/>
          <cell r="D221" t="str">
            <v>County</v>
          </cell>
          <cell r="E221">
            <v>35</v>
          </cell>
          <cell r="F221">
            <v>0.28999999999999998</v>
          </cell>
          <cell r="G221" t="str">
            <v>N. HANCOCK RD</v>
          </cell>
          <cell r="H221" t="str">
            <v>OLD HWY 50 (E)</v>
          </cell>
          <cell r="I221" t="str">
            <v>N RIDGE BLVD</v>
          </cell>
        </row>
        <row r="222">
          <cell r="A222">
            <v>2070</v>
          </cell>
          <cell r="B222">
            <v>39</v>
          </cell>
          <cell r="C222"/>
          <cell r="D222" t="str">
            <v>County</v>
          </cell>
          <cell r="E222">
            <v>45</v>
          </cell>
          <cell r="F222">
            <v>1.5</v>
          </cell>
          <cell r="G222" t="str">
            <v>N. HANCOCK RD</v>
          </cell>
          <cell r="H222" t="str">
            <v>N RIDGE BLVD</v>
          </cell>
          <cell r="I222" t="str">
            <v>SR 50</v>
          </cell>
        </row>
        <row r="223">
          <cell r="A223">
            <v>2080</v>
          </cell>
          <cell r="B223">
            <v>35</v>
          </cell>
          <cell r="C223"/>
          <cell r="D223" t="str">
            <v>County</v>
          </cell>
          <cell r="E223">
            <v>45</v>
          </cell>
          <cell r="F223">
            <v>0.25</v>
          </cell>
          <cell r="G223" t="str">
            <v>S. HANCOCK RD</v>
          </cell>
          <cell r="H223" t="str">
            <v>SR 50</v>
          </cell>
          <cell r="I223" t="str">
            <v>HOOKS ST</v>
          </cell>
        </row>
        <row r="224">
          <cell r="A224">
            <v>2085</v>
          </cell>
          <cell r="B224">
            <v>35</v>
          </cell>
          <cell r="C224"/>
          <cell r="D224" t="str">
            <v>ADJACENT</v>
          </cell>
          <cell r="E224">
            <v>45</v>
          </cell>
          <cell r="F224">
            <v>1.23</v>
          </cell>
          <cell r="G224" t="str">
            <v>S. HANCOCK RD</v>
          </cell>
          <cell r="H224" t="str">
            <v>HOOKS ST</v>
          </cell>
          <cell r="I224" t="str">
            <v>JOHNS LAKE RD</v>
          </cell>
        </row>
        <row r="225">
          <cell r="A225">
            <v>2090</v>
          </cell>
          <cell r="B225">
            <v>17</v>
          </cell>
          <cell r="C225"/>
          <cell r="D225" t="str">
            <v>County</v>
          </cell>
          <cell r="E225">
            <v>45</v>
          </cell>
          <cell r="F225">
            <v>1.75</v>
          </cell>
          <cell r="G225" t="str">
            <v>S. HANCOCK RD</v>
          </cell>
          <cell r="H225" t="str">
            <v>JOHNS LAKE RD</v>
          </cell>
          <cell r="I225" t="str">
            <v>HARTWOOD MARSH RD</v>
          </cell>
        </row>
        <row r="226">
          <cell r="A226">
            <v>2100</v>
          </cell>
          <cell r="B226">
            <v>15</v>
          </cell>
          <cell r="C226"/>
          <cell r="D226" t="str">
            <v>County</v>
          </cell>
          <cell r="E226">
            <v>40</v>
          </cell>
          <cell r="F226">
            <v>0.7</v>
          </cell>
          <cell r="G226" t="str">
            <v>HARTWOOD MARSH RD</v>
          </cell>
          <cell r="H226" t="str">
            <v>US 27</v>
          </cell>
          <cell r="I226" t="str">
            <v>HANCOCK RD</v>
          </cell>
        </row>
        <row r="227">
          <cell r="A227">
            <v>2104</v>
          </cell>
          <cell r="B227" t="str">
            <v>AVG (146,150)</v>
          </cell>
          <cell r="C227"/>
          <cell r="D227" t="str">
            <v>AVERAGE</v>
          </cell>
          <cell r="E227">
            <v>40</v>
          </cell>
          <cell r="F227">
            <v>1.41</v>
          </cell>
          <cell r="G227" t="str">
            <v>HARTWOOD MARSH RD</v>
          </cell>
          <cell r="H227" t="str">
            <v>HANCOCK RD</v>
          </cell>
          <cell r="I227" t="str">
            <v>N. 90 DEGREE BEND</v>
          </cell>
        </row>
        <row r="228">
          <cell r="A228">
            <v>2110</v>
          </cell>
          <cell r="B228">
            <v>20</v>
          </cell>
          <cell r="C228"/>
          <cell r="D228" t="str">
            <v>County</v>
          </cell>
          <cell r="E228">
            <v>40</v>
          </cell>
          <cell r="F228">
            <v>2.4700000000000002</v>
          </cell>
          <cell r="G228" t="str">
            <v>HARTWOOD MARSH RD</v>
          </cell>
          <cell r="H228" t="str">
            <v>N. 90 DEGREE BEND</v>
          </cell>
          <cell r="I228" t="str">
            <v>ORANGE COUNTY LINE</v>
          </cell>
        </row>
        <row r="229">
          <cell r="A229">
            <v>2120</v>
          </cell>
          <cell r="B229">
            <v>485</v>
          </cell>
          <cell r="C229"/>
          <cell r="D229" t="str">
            <v>County</v>
          </cell>
          <cell r="E229">
            <v>30</v>
          </cell>
          <cell r="F229">
            <v>0.75</v>
          </cell>
          <cell r="G229" t="str">
            <v>HASELTON ST</v>
          </cell>
          <cell r="H229" t="str">
            <v>SR 44</v>
          </cell>
          <cell r="I229" t="str">
            <v>LAKEVIEW AVE</v>
          </cell>
        </row>
        <row r="230">
          <cell r="A230">
            <v>2130</v>
          </cell>
          <cell r="B230">
            <v>605</v>
          </cell>
          <cell r="C230"/>
          <cell r="D230" t="str">
            <v>County</v>
          </cell>
          <cell r="E230">
            <v>25</v>
          </cell>
          <cell r="F230">
            <v>1.01</v>
          </cell>
          <cell r="G230" t="str">
            <v>HIGHLAND ST</v>
          </cell>
          <cell r="H230" t="str">
            <v>LIMIT AVE</v>
          </cell>
          <cell r="I230" t="str">
            <v>5TH AVE</v>
          </cell>
        </row>
        <row r="231">
          <cell r="A231">
            <v>2140</v>
          </cell>
          <cell r="B231">
            <v>32</v>
          </cell>
          <cell r="C231"/>
          <cell r="D231" t="str">
            <v>County</v>
          </cell>
          <cell r="E231">
            <v>30</v>
          </cell>
          <cell r="F231">
            <v>0.35</v>
          </cell>
          <cell r="G231" t="str">
            <v>HOOKS ST</v>
          </cell>
          <cell r="H231" t="str">
            <v>LAKESHORE DR</v>
          </cell>
          <cell r="I231" t="str">
            <v>US 27</v>
          </cell>
        </row>
        <row r="232">
          <cell r="A232">
            <v>2150</v>
          </cell>
          <cell r="B232">
            <v>31</v>
          </cell>
          <cell r="C232"/>
          <cell r="D232" t="str">
            <v>County</v>
          </cell>
          <cell r="E232">
            <v>40</v>
          </cell>
          <cell r="F232">
            <v>0.84</v>
          </cell>
          <cell r="G232" t="str">
            <v>HOOKS ST</v>
          </cell>
          <cell r="H232" t="str">
            <v>US 27</v>
          </cell>
          <cell r="I232" t="str">
            <v>OAKLEY SEAVER DR</v>
          </cell>
        </row>
        <row r="233">
          <cell r="A233">
            <v>2153</v>
          </cell>
          <cell r="B233">
            <v>33</v>
          </cell>
          <cell r="C233"/>
          <cell r="D233" t="str">
            <v>County</v>
          </cell>
          <cell r="E233">
            <v>35</v>
          </cell>
          <cell r="F233">
            <v>0.27</v>
          </cell>
          <cell r="G233" t="str">
            <v>HOOKS ST</v>
          </cell>
          <cell r="H233" t="str">
            <v>OAKLEY SEAVER DR</v>
          </cell>
          <cell r="I233" t="str">
            <v>CITRUS TOWER BLVD</v>
          </cell>
        </row>
        <row r="234">
          <cell r="A234">
            <v>2155</v>
          </cell>
          <cell r="B234">
            <v>34</v>
          </cell>
          <cell r="C234"/>
          <cell r="D234" t="str">
            <v>County</v>
          </cell>
          <cell r="E234">
            <v>35</v>
          </cell>
          <cell r="F234">
            <v>1.05</v>
          </cell>
          <cell r="G234" t="str">
            <v>HOOKS ST</v>
          </cell>
          <cell r="H234" t="str">
            <v>CITRUS TOWER BLVD</v>
          </cell>
          <cell r="I234" t="str">
            <v>HANCOCK RD</v>
          </cell>
        </row>
        <row r="235">
          <cell r="A235">
            <v>2160</v>
          </cell>
          <cell r="B235">
            <v>456</v>
          </cell>
          <cell r="C235">
            <v>117021</v>
          </cell>
          <cell r="D235" t="str">
            <v>County</v>
          </cell>
          <cell r="E235">
            <v>35</v>
          </cell>
          <cell r="F235">
            <v>0.59</v>
          </cell>
          <cell r="G235" t="str">
            <v>HUFFSTETLER DR</v>
          </cell>
          <cell r="H235" t="str">
            <v>DAVID WALKER DR</v>
          </cell>
          <cell r="I235" t="str">
            <v>KURT ST</v>
          </cell>
        </row>
        <row r="236">
          <cell r="A236">
            <v>2170</v>
          </cell>
          <cell r="B236">
            <v>224</v>
          </cell>
          <cell r="C236"/>
          <cell r="D236" t="str">
            <v>County</v>
          </cell>
          <cell r="E236">
            <v>35</v>
          </cell>
          <cell r="F236">
            <v>0.35</v>
          </cell>
          <cell r="G236" t="str">
            <v>JALARMY RD</v>
          </cell>
          <cell r="H236" t="str">
            <v>CR 478</v>
          </cell>
          <cell r="I236" t="str">
            <v>CR 561A</v>
          </cell>
        </row>
        <row r="237">
          <cell r="A237">
            <v>2180</v>
          </cell>
          <cell r="B237">
            <v>26</v>
          </cell>
          <cell r="C237"/>
          <cell r="D237" t="str">
            <v>County</v>
          </cell>
          <cell r="E237">
            <v>35</v>
          </cell>
          <cell r="F237">
            <v>1.57</v>
          </cell>
          <cell r="G237" t="str">
            <v>JOHNS LAKE RD</v>
          </cell>
          <cell r="H237" t="str">
            <v>US 27</v>
          </cell>
          <cell r="I237" t="str">
            <v>HANCOCK RD</v>
          </cell>
        </row>
        <row r="238">
          <cell r="A238">
            <v>2190</v>
          </cell>
          <cell r="B238">
            <v>473</v>
          </cell>
          <cell r="C238"/>
          <cell r="D238" t="str">
            <v>County</v>
          </cell>
          <cell r="E238">
            <v>35</v>
          </cell>
          <cell r="F238">
            <v>0.25</v>
          </cell>
          <cell r="G238" t="str">
            <v>KURT ST</v>
          </cell>
          <cell r="H238" t="str">
            <v>W LAKEVIEW AVE</v>
          </cell>
          <cell r="I238" t="str">
            <v>DAVID WALKER DR</v>
          </cell>
        </row>
        <row r="239">
          <cell r="A239">
            <v>2200</v>
          </cell>
          <cell r="B239">
            <v>469</v>
          </cell>
          <cell r="C239"/>
          <cell r="D239" t="str">
            <v>County</v>
          </cell>
          <cell r="E239">
            <v>35</v>
          </cell>
          <cell r="F239">
            <v>0.5</v>
          </cell>
          <cell r="G239" t="str">
            <v>KURT ST</v>
          </cell>
          <cell r="H239" t="str">
            <v>DAVID WALKER DR</v>
          </cell>
          <cell r="I239" t="str">
            <v>MT HOMER RD / W ARDICE AVE</v>
          </cell>
        </row>
        <row r="240">
          <cell r="A240">
            <v>2205</v>
          </cell>
          <cell r="B240">
            <v>455</v>
          </cell>
          <cell r="C240"/>
          <cell r="D240" t="str">
            <v>County</v>
          </cell>
          <cell r="E240">
            <v>35</v>
          </cell>
          <cell r="F240">
            <v>0.42</v>
          </cell>
          <cell r="G240" t="str">
            <v>KURT ST</v>
          </cell>
          <cell r="H240" t="str">
            <v>MT HOMER RD / W ARDICE AVE</v>
          </cell>
          <cell r="I240" t="str">
            <v>US 441</v>
          </cell>
        </row>
        <row r="241">
          <cell r="A241">
            <v>2210</v>
          </cell>
          <cell r="B241">
            <v>520</v>
          </cell>
          <cell r="C241"/>
          <cell r="D241" t="str">
            <v>County</v>
          </cell>
          <cell r="E241">
            <v>25</v>
          </cell>
          <cell r="F241">
            <v>0.45</v>
          </cell>
          <cell r="G241" t="str">
            <v>W LADY LAKE BLVD</v>
          </cell>
          <cell r="H241" t="str">
            <v>WEST TERMINI</v>
          </cell>
          <cell r="I241" t="str">
            <v>US 27/US441</v>
          </cell>
        </row>
        <row r="242">
          <cell r="A242">
            <v>2220</v>
          </cell>
          <cell r="B242">
            <v>521</v>
          </cell>
          <cell r="C242"/>
          <cell r="D242" t="str">
            <v>County</v>
          </cell>
          <cell r="E242">
            <v>25</v>
          </cell>
          <cell r="F242">
            <v>0.96</v>
          </cell>
          <cell r="G242" t="str">
            <v>E LADY LAKE BLVD</v>
          </cell>
          <cell r="H242" t="str">
            <v>US 27/US441</v>
          </cell>
          <cell r="I242" t="str">
            <v>BERCHFIELD RD</v>
          </cell>
        </row>
        <row r="243">
          <cell r="A243">
            <v>2230</v>
          </cell>
          <cell r="B243">
            <v>408</v>
          </cell>
          <cell r="C243"/>
          <cell r="D243" t="str">
            <v>County</v>
          </cell>
          <cell r="E243">
            <v>35</v>
          </cell>
          <cell r="F243">
            <v>0.56000000000000005</v>
          </cell>
          <cell r="G243" t="str">
            <v>FAIRVIEW AVE</v>
          </cell>
          <cell r="H243" t="str">
            <v>OLD 441/ CR 500A</v>
          </cell>
          <cell r="I243" t="str">
            <v>LAKESHORE DR</v>
          </cell>
        </row>
        <row r="244">
          <cell r="A244">
            <v>2240</v>
          </cell>
          <cell r="B244">
            <v>0</v>
          </cell>
          <cell r="C244"/>
          <cell r="D244" t="str">
            <v>NO COUNT</v>
          </cell>
          <cell r="E244">
            <v>40</v>
          </cell>
          <cell r="F244">
            <v>0.64</v>
          </cell>
          <cell r="G244" t="str">
            <v>LAKE DR</v>
          </cell>
          <cell r="H244" t="str">
            <v>SR 44</v>
          </cell>
          <cell r="I244" t="str">
            <v>COUNTRY RD</v>
          </cell>
        </row>
        <row r="245">
          <cell r="A245">
            <v>2250</v>
          </cell>
          <cell r="B245">
            <v>509</v>
          </cell>
          <cell r="C245"/>
          <cell r="D245" t="str">
            <v>County</v>
          </cell>
          <cell r="E245">
            <v>35</v>
          </cell>
          <cell r="F245">
            <v>0.5</v>
          </cell>
          <cell r="G245" t="str">
            <v>LAKE ELLA RD</v>
          </cell>
          <cell r="H245" t="str">
            <v>SUMTER COUNTY LINE</v>
          </cell>
          <cell r="I245" t="str">
            <v>MICRO RACETRACK RD</v>
          </cell>
        </row>
        <row r="246">
          <cell r="A246">
            <v>2254</v>
          </cell>
          <cell r="B246">
            <v>511</v>
          </cell>
          <cell r="C246"/>
          <cell r="D246" t="str">
            <v>ADJACENT</v>
          </cell>
          <cell r="E246">
            <v>35</v>
          </cell>
          <cell r="F246">
            <v>0.51</v>
          </cell>
          <cell r="G246" t="str">
            <v>LAKE ELLA RD</v>
          </cell>
          <cell r="H246" t="str">
            <v>MICRO RACETRACK RD</v>
          </cell>
          <cell r="I246" t="str">
            <v>ROLLING ACRES RD</v>
          </cell>
        </row>
        <row r="247">
          <cell r="A247">
            <v>2255</v>
          </cell>
          <cell r="B247">
            <v>511</v>
          </cell>
          <cell r="C247"/>
          <cell r="D247" t="str">
            <v>County</v>
          </cell>
          <cell r="E247">
            <v>45</v>
          </cell>
          <cell r="F247">
            <v>1.91</v>
          </cell>
          <cell r="G247" t="str">
            <v>LAKE ELLA RD</v>
          </cell>
          <cell r="H247" t="str">
            <v>ROLLING ACRES RD</v>
          </cell>
          <cell r="I247" t="str">
            <v>US 27</v>
          </cell>
        </row>
        <row r="248">
          <cell r="A248">
            <v>2260</v>
          </cell>
          <cell r="B248">
            <v>7</v>
          </cell>
          <cell r="C248"/>
          <cell r="D248" t="str">
            <v>County</v>
          </cell>
          <cell r="E248">
            <v>35</v>
          </cell>
          <cell r="F248">
            <v>5.01</v>
          </cell>
          <cell r="G248" t="str">
            <v>LAKE ERIE RD</v>
          </cell>
          <cell r="H248" t="str">
            <v>CR 565</v>
          </cell>
          <cell r="I248" t="str">
            <v>SR 33</v>
          </cell>
        </row>
        <row r="249">
          <cell r="A249">
            <v>2270</v>
          </cell>
          <cell r="B249">
            <v>448</v>
          </cell>
          <cell r="C249"/>
          <cell r="D249" t="str">
            <v>County</v>
          </cell>
          <cell r="E249">
            <v>35</v>
          </cell>
          <cell r="F249">
            <v>1.59</v>
          </cell>
          <cell r="G249" t="str">
            <v>LAKE EUSTIS DR</v>
          </cell>
          <cell r="H249" t="str">
            <v>US 441</v>
          </cell>
          <cell r="I249" t="str">
            <v>CLAY BLVD</v>
          </cell>
        </row>
        <row r="250">
          <cell r="A250">
            <v>2280</v>
          </cell>
          <cell r="B250">
            <v>19</v>
          </cell>
          <cell r="C250"/>
          <cell r="D250" t="str">
            <v>County</v>
          </cell>
          <cell r="E250">
            <v>40</v>
          </cell>
          <cell r="F250">
            <v>2.57</v>
          </cell>
          <cell r="G250" t="str">
            <v>LAKE LOUISA RD</v>
          </cell>
          <cell r="H250" t="str">
            <v>LAKESHORE DR</v>
          </cell>
          <cell r="I250" t="str">
            <v>VISTA DEL LAGO BLVD</v>
          </cell>
        </row>
        <row r="251">
          <cell r="A251">
            <v>2290</v>
          </cell>
          <cell r="B251">
            <v>9</v>
          </cell>
          <cell r="C251"/>
          <cell r="D251" t="str">
            <v>County</v>
          </cell>
          <cell r="E251">
            <v>35</v>
          </cell>
          <cell r="F251">
            <v>1.1299999999999999</v>
          </cell>
          <cell r="G251" t="str">
            <v>LAKE LOUISA RD</v>
          </cell>
          <cell r="H251" t="str">
            <v>VISTA DEL LAGO BLVD</v>
          </cell>
          <cell r="I251" t="str">
            <v>US 27</v>
          </cell>
        </row>
        <row r="252">
          <cell r="A252">
            <v>2300</v>
          </cell>
          <cell r="B252">
            <v>802</v>
          </cell>
          <cell r="C252"/>
          <cell r="D252" t="str">
            <v>County</v>
          </cell>
          <cell r="E252">
            <v>25</v>
          </cell>
          <cell r="F252">
            <v>1.1000000000000001</v>
          </cell>
          <cell r="G252" t="str">
            <v>LAKE MACK DR</v>
          </cell>
          <cell r="H252" t="str">
            <v>CR 42</v>
          </cell>
          <cell r="I252" t="str">
            <v>ANOTHER ANNA RD</v>
          </cell>
        </row>
        <row r="253">
          <cell r="A253">
            <v>2310</v>
          </cell>
          <cell r="B253">
            <v>435</v>
          </cell>
          <cell r="C253"/>
          <cell r="D253" t="str">
            <v>County</v>
          </cell>
          <cell r="E253">
            <v>25</v>
          </cell>
          <cell r="F253">
            <v>0.2</v>
          </cell>
          <cell r="G253" t="str">
            <v>LAKE ST</v>
          </cell>
          <cell r="H253" t="str">
            <v>US 441</v>
          </cell>
          <cell r="I253" t="str">
            <v>MAIN ST</v>
          </cell>
        </row>
        <row r="254">
          <cell r="A254">
            <v>2320</v>
          </cell>
          <cell r="B254">
            <v>425</v>
          </cell>
          <cell r="C254"/>
          <cell r="D254" t="str">
            <v>County</v>
          </cell>
          <cell r="E254">
            <v>25</v>
          </cell>
          <cell r="F254">
            <v>0.31</v>
          </cell>
          <cell r="G254" t="str">
            <v>LAKE ST</v>
          </cell>
          <cell r="H254" t="str">
            <v>MAIN ST</v>
          </cell>
          <cell r="I254" t="str">
            <v>SR 44</v>
          </cell>
        </row>
        <row r="255">
          <cell r="A255">
            <v>2330</v>
          </cell>
          <cell r="B255">
            <v>8</v>
          </cell>
          <cell r="C255"/>
          <cell r="D255" t="str">
            <v>County</v>
          </cell>
          <cell r="E255">
            <v>45</v>
          </cell>
          <cell r="F255">
            <v>1.55</v>
          </cell>
          <cell r="G255" t="str">
            <v>LAKESHORE DR (CLER)</v>
          </cell>
          <cell r="H255" t="str">
            <v>CR 561</v>
          </cell>
          <cell r="I255" t="str">
            <v>OSWALT RD</v>
          </cell>
        </row>
        <row r="256">
          <cell r="A256">
            <v>2340</v>
          </cell>
          <cell r="B256">
            <v>14</v>
          </cell>
          <cell r="C256"/>
          <cell r="D256" t="str">
            <v>County</v>
          </cell>
          <cell r="E256">
            <v>45</v>
          </cell>
          <cell r="F256">
            <v>1.62</v>
          </cell>
          <cell r="G256" t="str">
            <v>LAKESHORE DR (CLER)</v>
          </cell>
          <cell r="H256" t="str">
            <v>OSWALT RD</v>
          </cell>
          <cell r="I256" t="str">
            <v>HARDER RD</v>
          </cell>
        </row>
        <row r="257">
          <cell r="A257">
            <v>2350</v>
          </cell>
          <cell r="B257">
            <v>22</v>
          </cell>
          <cell r="C257"/>
          <cell r="D257" t="str">
            <v>County</v>
          </cell>
          <cell r="E257">
            <v>40</v>
          </cell>
          <cell r="F257">
            <v>0.67</v>
          </cell>
          <cell r="G257" t="str">
            <v>LAKESHORE DR (CLER)</v>
          </cell>
          <cell r="H257" t="str">
            <v>HARDER RD</v>
          </cell>
          <cell r="I257" t="str">
            <v>LAKE LOUISA RD</v>
          </cell>
        </row>
        <row r="258">
          <cell r="A258">
            <v>2354</v>
          </cell>
          <cell r="B258">
            <v>23</v>
          </cell>
          <cell r="C258"/>
          <cell r="D258" t="str">
            <v>County</v>
          </cell>
          <cell r="E258">
            <v>30</v>
          </cell>
          <cell r="F258">
            <v>0.75</v>
          </cell>
          <cell r="G258" t="str">
            <v>LAKESHORE DR (CLER)</v>
          </cell>
          <cell r="H258" t="str">
            <v>LAKE LOUISA RD</v>
          </cell>
          <cell r="I258" t="str">
            <v>ANDERSON HILL RD</v>
          </cell>
        </row>
        <row r="259">
          <cell r="A259">
            <v>2360</v>
          </cell>
          <cell r="B259">
            <v>484</v>
          </cell>
          <cell r="C259"/>
          <cell r="D259" t="str">
            <v>County</v>
          </cell>
          <cell r="E259">
            <v>35</v>
          </cell>
          <cell r="F259">
            <v>1.65</v>
          </cell>
          <cell r="G259" t="str">
            <v>LAKESHORE DR (EUSTIS)</v>
          </cell>
          <cell r="H259" t="str">
            <v>CLAY BLVD</v>
          </cell>
          <cell r="I259" t="str">
            <v>SOUTH BAY ST / SR 19 SB</v>
          </cell>
        </row>
        <row r="260">
          <cell r="A260">
            <v>2370</v>
          </cell>
          <cell r="B260">
            <v>476</v>
          </cell>
          <cell r="C260"/>
          <cell r="D260" t="str">
            <v>County</v>
          </cell>
          <cell r="E260">
            <v>35</v>
          </cell>
          <cell r="F260">
            <v>0.43</v>
          </cell>
          <cell r="G260" t="str">
            <v>W LAKEVIEW AVE</v>
          </cell>
          <cell r="H260" t="str">
            <v>KURT ST</v>
          </cell>
          <cell r="I260" t="str">
            <v>SR 19</v>
          </cell>
        </row>
        <row r="261">
          <cell r="A261">
            <v>2380</v>
          </cell>
          <cell r="B261">
            <v>477</v>
          </cell>
          <cell r="C261"/>
          <cell r="D261" t="str">
            <v>County</v>
          </cell>
          <cell r="E261">
            <v>30</v>
          </cell>
          <cell r="F261">
            <v>0.65</v>
          </cell>
          <cell r="G261" t="str">
            <v>E LAKEVIEW AVE</v>
          </cell>
          <cell r="H261" t="str">
            <v>SR 19</v>
          </cell>
          <cell r="I261" t="str">
            <v>JASMINE ST / CROOKED LAKE CT</v>
          </cell>
        </row>
        <row r="262">
          <cell r="A262">
            <v>2384</v>
          </cell>
          <cell r="B262">
            <v>477</v>
          </cell>
          <cell r="C262"/>
          <cell r="D262" t="str">
            <v>ADJACENT</v>
          </cell>
          <cell r="E262">
            <v>30</v>
          </cell>
          <cell r="F262">
            <v>0.34</v>
          </cell>
          <cell r="G262" t="str">
            <v>E LAKEVIEW AVE</v>
          </cell>
          <cell r="H262" t="str">
            <v>JASMINE ST / CROOKED LAKE CT</v>
          </cell>
          <cell r="I262" t="str">
            <v>HASELTON ST</v>
          </cell>
        </row>
        <row r="263">
          <cell r="A263">
            <v>2390</v>
          </cell>
          <cell r="B263">
            <v>271</v>
          </cell>
          <cell r="C263"/>
          <cell r="D263" t="str">
            <v>County</v>
          </cell>
          <cell r="E263">
            <v>35</v>
          </cell>
          <cell r="F263">
            <v>0.62</v>
          </cell>
          <cell r="G263" t="str">
            <v>LANE PARK CUTOFF</v>
          </cell>
          <cell r="H263" t="str">
            <v>SR 19</v>
          </cell>
          <cell r="I263" t="str">
            <v>CR 561</v>
          </cell>
        </row>
        <row r="264">
          <cell r="A264">
            <v>2400</v>
          </cell>
          <cell r="B264">
            <v>441</v>
          </cell>
          <cell r="C264"/>
          <cell r="D264" t="str">
            <v>County</v>
          </cell>
          <cell r="E264">
            <v>25</v>
          </cell>
          <cell r="F264">
            <v>0.74</v>
          </cell>
          <cell r="G264" t="str">
            <v>LEE ST</v>
          </cell>
          <cell r="H264" t="str">
            <v>GRIFFIN RD</v>
          </cell>
          <cell r="I264" t="str">
            <v>US 441</v>
          </cell>
        </row>
        <row r="265">
          <cell r="A265">
            <v>2410</v>
          </cell>
          <cell r="B265">
            <v>438</v>
          </cell>
          <cell r="C265"/>
          <cell r="D265" t="str">
            <v>County</v>
          </cell>
          <cell r="E265">
            <v>25</v>
          </cell>
          <cell r="F265">
            <v>0.5</v>
          </cell>
          <cell r="G265" t="str">
            <v>LEE ST</v>
          </cell>
          <cell r="H265" t="str">
            <v>US 441</v>
          </cell>
          <cell r="I265" t="str">
            <v>MAIN ST</v>
          </cell>
        </row>
        <row r="266">
          <cell r="A266">
            <v>2420</v>
          </cell>
          <cell r="B266">
            <v>239</v>
          </cell>
          <cell r="C266"/>
          <cell r="D266" t="str">
            <v>County</v>
          </cell>
          <cell r="E266">
            <v>40</v>
          </cell>
          <cell r="F266">
            <v>0.35</v>
          </cell>
          <cell r="G266" t="str">
            <v>WILSON LAKE PARKWAY</v>
          </cell>
          <cell r="H266" t="str">
            <v>US 27</v>
          </cell>
          <cell r="I266" t="str">
            <v>LIBBY RD</v>
          </cell>
        </row>
        <row r="267">
          <cell r="A267">
            <v>2430</v>
          </cell>
          <cell r="B267">
            <v>616</v>
          </cell>
          <cell r="C267">
            <v>117005</v>
          </cell>
          <cell r="D267" t="str">
            <v>County</v>
          </cell>
          <cell r="E267">
            <v>35</v>
          </cell>
          <cell r="F267">
            <v>0.99</v>
          </cell>
          <cell r="G267" t="str">
            <v>LIMIT AVE</v>
          </cell>
          <cell r="H267" t="str">
            <v>DONNELLY ST</v>
          </cell>
          <cell r="I267" t="str">
            <v>US 441</v>
          </cell>
        </row>
        <row r="268">
          <cell r="A268">
            <v>2440</v>
          </cell>
          <cell r="B268">
            <v>427</v>
          </cell>
          <cell r="C268"/>
          <cell r="D268" t="str">
            <v>County</v>
          </cell>
          <cell r="E268">
            <v>25</v>
          </cell>
          <cell r="F268">
            <v>0.71</v>
          </cell>
          <cell r="G268" t="str">
            <v>LONE OAK DR</v>
          </cell>
          <cell r="H268" t="str">
            <v>MAIN ST</v>
          </cell>
          <cell r="I268" t="str">
            <v>SR 44</v>
          </cell>
        </row>
        <row r="269">
          <cell r="A269">
            <v>2450</v>
          </cell>
          <cell r="B269">
            <v>13</v>
          </cell>
          <cell r="C269"/>
          <cell r="D269" t="str">
            <v>County</v>
          </cell>
          <cell r="E269">
            <v>35</v>
          </cell>
          <cell r="F269">
            <v>0.87</v>
          </cell>
          <cell r="G269" t="str">
            <v>LOG HOUSE RD</v>
          </cell>
          <cell r="H269" t="str">
            <v>CR 561</v>
          </cell>
          <cell r="I269" t="str">
            <v>LAKESHORE DR</v>
          </cell>
        </row>
        <row r="270">
          <cell r="A270">
            <v>2460</v>
          </cell>
          <cell r="B270">
            <v>410</v>
          </cell>
          <cell r="C270"/>
          <cell r="D270" t="str">
            <v>County</v>
          </cell>
          <cell r="E270">
            <v>25</v>
          </cell>
          <cell r="F270">
            <v>0.74</v>
          </cell>
          <cell r="G270" t="str">
            <v>E MAIN ST</v>
          </cell>
          <cell r="H270" t="str">
            <v>SR 19</v>
          </cell>
          <cell r="I270" t="str">
            <v>CR 452/ ST CLAIR ABRAMS ST</v>
          </cell>
        </row>
        <row r="271">
          <cell r="A271">
            <v>2470</v>
          </cell>
          <cell r="B271">
            <v>430</v>
          </cell>
          <cell r="C271"/>
          <cell r="D271" t="str">
            <v>ADJACENT</v>
          </cell>
          <cell r="E271">
            <v>45</v>
          </cell>
          <cell r="F271">
            <v>0.76</v>
          </cell>
          <cell r="G271" t="str">
            <v>MAIN ST (LEESBURG)</v>
          </cell>
          <cell r="H271" t="str">
            <v>CR 468</v>
          </cell>
          <cell r="I271" t="str">
            <v>THOMAS AVE</v>
          </cell>
        </row>
        <row r="272">
          <cell r="A272">
            <v>2480</v>
          </cell>
          <cell r="B272">
            <v>430</v>
          </cell>
          <cell r="C272"/>
          <cell r="D272" t="str">
            <v>County</v>
          </cell>
          <cell r="E272">
            <v>35</v>
          </cell>
          <cell r="F272">
            <v>1.03</v>
          </cell>
          <cell r="G272" t="str">
            <v>MAIN ST (LEESBURG)</v>
          </cell>
          <cell r="H272" t="str">
            <v>THOMAS AVE</v>
          </cell>
          <cell r="I272" t="str">
            <v>US 27</v>
          </cell>
        </row>
        <row r="273">
          <cell r="A273">
            <v>2490</v>
          </cell>
          <cell r="B273">
            <v>431</v>
          </cell>
          <cell r="C273"/>
          <cell r="D273" t="str">
            <v>County</v>
          </cell>
          <cell r="E273">
            <v>25</v>
          </cell>
          <cell r="F273">
            <v>0.45</v>
          </cell>
          <cell r="G273" t="str">
            <v>MAIN ST (LEESBURG)</v>
          </cell>
          <cell r="H273" t="str">
            <v>US 27</v>
          </cell>
          <cell r="I273" t="str">
            <v>LEE ST</v>
          </cell>
        </row>
        <row r="274">
          <cell r="A274">
            <v>2500</v>
          </cell>
          <cell r="B274">
            <v>431</v>
          </cell>
          <cell r="C274"/>
          <cell r="D274" t="str">
            <v>ADJACENT</v>
          </cell>
          <cell r="E274">
            <v>25</v>
          </cell>
          <cell r="F274">
            <v>0.39</v>
          </cell>
          <cell r="G274" t="str">
            <v>MAIN ST (LEESBURG)</v>
          </cell>
          <cell r="H274" t="str">
            <v>LEE ST</v>
          </cell>
          <cell r="I274" t="str">
            <v>CANAL ST</v>
          </cell>
        </row>
        <row r="275">
          <cell r="A275">
            <v>2510</v>
          </cell>
          <cell r="B275">
            <v>428</v>
          </cell>
          <cell r="C275"/>
          <cell r="D275" t="str">
            <v>County</v>
          </cell>
          <cell r="E275">
            <v>25</v>
          </cell>
          <cell r="F275">
            <v>0.41</v>
          </cell>
          <cell r="G275" t="str">
            <v>MAIN ST (LEESBURG)</v>
          </cell>
          <cell r="H275" t="str">
            <v>CANAL ST</v>
          </cell>
          <cell r="I275" t="str">
            <v>LAKE ST</v>
          </cell>
        </row>
        <row r="276">
          <cell r="A276">
            <v>2520</v>
          </cell>
          <cell r="B276">
            <v>433</v>
          </cell>
          <cell r="C276"/>
          <cell r="D276" t="str">
            <v>County</v>
          </cell>
          <cell r="E276">
            <v>35</v>
          </cell>
          <cell r="F276">
            <v>0.62</v>
          </cell>
          <cell r="G276" t="str">
            <v>MAIN ST (LEESBURG)</v>
          </cell>
          <cell r="H276" t="str">
            <v>LAKE ST</v>
          </cell>
          <cell r="I276" t="str">
            <v>DIXIE AVE / SR 44</v>
          </cell>
        </row>
        <row r="277">
          <cell r="A277">
            <v>2530</v>
          </cell>
          <cell r="B277">
            <v>432</v>
          </cell>
          <cell r="C277"/>
          <cell r="D277" t="str">
            <v>County</v>
          </cell>
          <cell r="E277">
            <v>35</v>
          </cell>
          <cell r="F277">
            <v>0.32</v>
          </cell>
          <cell r="G277" t="str">
            <v>MAIN ST (LEESBURG)</v>
          </cell>
          <cell r="H277" t="str">
            <v>DIXIE AVE / SR 44</v>
          </cell>
          <cell r="I277" t="str">
            <v>NICHOLS DR / SUNNYSIDE DR</v>
          </cell>
        </row>
        <row r="278">
          <cell r="A278">
            <v>2540</v>
          </cell>
          <cell r="B278">
            <v>539</v>
          </cell>
          <cell r="C278"/>
          <cell r="D278" t="str">
            <v>County</v>
          </cell>
          <cell r="E278">
            <v>45</v>
          </cell>
          <cell r="F278">
            <v>2.52</v>
          </cell>
          <cell r="G278" t="str">
            <v>MARION COUNTY RD</v>
          </cell>
          <cell r="H278" t="str">
            <v>CR 25</v>
          </cell>
          <cell r="I278" t="str">
            <v>GRAYS AIRPORT RD</v>
          </cell>
        </row>
        <row r="279">
          <cell r="A279">
            <v>2550</v>
          </cell>
          <cell r="B279">
            <v>539</v>
          </cell>
          <cell r="C279"/>
          <cell r="D279" t="str">
            <v>ADJACENT</v>
          </cell>
          <cell r="E279">
            <v>45</v>
          </cell>
          <cell r="F279">
            <v>3.01</v>
          </cell>
          <cell r="G279" t="str">
            <v>MARION COUNTY RD</v>
          </cell>
          <cell r="H279" t="str">
            <v>GRAYS AIRPORT RD</v>
          </cell>
          <cell r="I279" t="str">
            <v>LAKE GRIFFIN RD</v>
          </cell>
        </row>
        <row r="280">
          <cell r="A280">
            <v>2560</v>
          </cell>
          <cell r="B280">
            <v>215</v>
          </cell>
          <cell r="C280"/>
          <cell r="D280" t="str">
            <v>County</v>
          </cell>
          <cell r="E280">
            <v>30</v>
          </cell>
          <cell r="F280">
            <v>3.23</v>
          </cell>
          <cell r="G280" t="str">
            <v>MASCOTTE EMPIRE RD</v>
          </cell>
          <cell r="H280" t="str">
            <v>SR 50</v>
          </cell>
          <cell r="I280" t="str">
            <v>EMPIRE CHURCH RD</v>
          </cell>
        </row>
        <row r="281">
          <cell r="A281">
            <v>2570</v>
          </cell>
          <cell r="B281">
            <v>525</v>
          </cell>
          <cell r="C281"/>
          <cell r="D281" t="str">
            <v>County</v>
          </cell>
          <cell r="E281">
            <v>25</v>
          </cell>
          <cell r="F281">
            <v>0.42</v>
          </cell>
          <cell r="G281" t="str">
            <v>McLENDON ST</v>
          </cell>
          <cell r="H281" t="str">
            <v>CLAY AVE</v>
          </cell>
          <cell r="I281" t="str">
            <v>US 27/US441</v>
          </cell>
        </row>
        <row r="282">
          <cell r="A282">
            <v>2580</v>
          </cell>
          <cell r="B282">
            <v>493</v>
          </cell>
          <cell r="C282"/>
          <cell r="D282" t="str">
            <v>County</v>
          </cell>
          <cell r="E282">
            <v>35</v>
          </cell>
          <cell r="F282">
            <v>1.74</v>
          </cell>
          <cell r="G282" t="str">
            <v>MICRO RACETRACK RD</v>
          </cell>
          <cell r="H282" t="str">
            <v>LAKE ELLA RD</v>
          </cell>
          <cell r="I282" t="str">
            <v>CR 466A</v>
          </cell>
        </row>
        <row r="283">
          <cell r="A283">
            <v>2590</v>
          </cell>
          <cell r="B283">
            <v>422</v>
          </cell>
          <cell r="C283"/>
          <cell r="D283" t="str">
            <v>County</v>
          </cell>
          <cell r="E283">
            <v>25</v>
          </cell>
          <cell r="F283">
            <v>1.1000000000000001</v>
          </cell>
          <cell r="G283" t="str">
            <v>MORNINGSIDE DR (MOUNT DORA)</v>
          </cell>
          <cell r="H283" t="str">
            <v>US 441</v>
          </cell>
          <cell r="I283" t="str">
            <v>CR 500A</v>
          </cell>
        </row>
        <row r="284">
          <cell r="A284">
            <v>2600</v>
          </cell>
          <cell r="B284">
            <v>444</v>
          </cell>
          <cell r="C284"/>
          <cell r="D284" t="str">
            <v>County</v>
          </cell>
          <cell r="E284">
            <v>40</v>
          </cell>
          <cell r="F284">
            <v>0.74</v>
          </cell>
          <cell r="G284" t="str">
            <v>MT HOMER RD</v>
          </cell>
          <cell r="H284" t="str">
            <v>CR 19A</v>
          </cell>
          <cell r="I284" t="str">
            <v>US 441</v>
          </cell>
        </row>
        <row r="285">
          <cell r="A285">
            <v>2610</v>
          </cell>
          <cell r="B285">
            <v>450</v>
          </cell>
          <cell r="C285"/>
          <cell r="D285" t="str">
            <v>County</v>
          </cell>
          <cell r="E285">
            <v>40</v>
          </cell>
          <cell r="F285">
            <v>0.68</v>
          </cell>
          <cell r="G285" t="str">
            <v>MT HOMER RD</v>
          </cell>
          <cell r="H285" t="str">
            <v>US 441</v>
          </cell>
          <cell r="I285" t="str">
            <v>DAVID WALKER DR</v>
          </cell>
        </row>
        <row r="286">
          <cell r="A286">
            <v>2620</v>
          </cell>
          <cell r="B286">
            <v>463</v>
          </cell>
          <cell r="C286"/>
          <cell r="D286" t="str">
            <v>County</v>
          </cell>
          <cell r="E286">
            <v>35</v>
          </cell>
          <cell r="F286">
            <v>0.51</v>
          </cell>
          <cell r="G286" t="str">
            <v>MT HOMER RD</v>
          </cell>
          <cell r="H286" t="str">
            <v>DAVID WALKER DR</v>
          </cell>
          <cell r="I286" t="str">
            <v>KURT ST</v>
          </cell>
        </row>
        <row r="287">
          <cell r="A287">
            <v>2630</v>
          </cell>
          <cell r="B287">
            <v>110505</v>
          </cell>
          <cell r="C287">
            <v>110505</v>
          </cell>
          <cell r="D287" t="str">
            <v>State</v>
          </cell>
          <cell r="E287">
            <v>40</v>
          </cell>
          <cell r="F287">
            <v>0.23</v>
          </cell>
          <cell r="G287" t="str">
            <v>OLD 441 (CR 500A)</v>
          </cell>
          <cell r="H287" t="str">
            <v>US 441</v>
          </cell>
          <cell r="I287" t="str">
            <v>SR 19</v>
          </cell>
        </row>
        <row r="288">
          <cell r="A288">
            <v>2640</v>
          </cell>
          <cell r="B288">
            <v>447</v>
          </cell>
          <cell r="C288"/>
          <cell r="D288" t="str">
            <v>County</v>
          </cell>
          <cell r="E288">
            <v>25</v>
          </cell>
          <cell r="F288">
            <v>0.34</v>
          </cell>
          <cell r="G288" t="str">
            <v>OLD EUSTIS RD</v>
          </cell>
          <cell r="H288" t="str">
            <v>MORNINGSIDE DR</v>
          </cell>
          <cell r="I288" t="str">
            <v>E CROOKED LAKE DR</v>
          </cell>
        </row>
        <row r="289">
          <cell r="A289">
            <v>2650</v>
          </cell>
          <cell r="B289">
            <v>446</v>
          </cell>
          <cell r="C289"/>
          <cell r="D289" t="str">
            <v>County</v>
          </cell>
          <cell r="E289">
            <v>25</v>
          </cell>
          <cell r="F289">
            <v>0.99</v>
          </cell>
          <cell r="G289" t="str">
            <v>OLD EUSTIS RD</v>
          </cell>
          <cell r="H289" t="str">
            <v>E CROOKED LAKE DR</v>
          </cell>
          <cell r="I289" t="str">
            <v>DONNELLY ST</v>
          </cell>
        </row>
        <row r="290">
          <cell r="A290">
            <v>2660</v>
          </cell>
          <cell r="B290">
            <v>459</v>
          </cell>
          <cell r="C290"/>
          <cell r="D290" t="str">
            <v>County</v>
          </cell>
          <cell r="E290">
            <v>25</v>
          </cell>
          <cell r="F290">
            <v>0.65</v>
          </cell>
          <cell r="G290" t="str">
            <v>OLD MOUNT DORA RD</v>
          </cell>
          <cell r="H290" t="str">
            <v>SR 19</v>
          </cell>
          <cell r="I290" t="str">
            <v>EUDORA RD</v>
          </cell>
        </row>
        <row r="291">
          <cell r="A291">
            <v>2670</v>
          </cell>
          <cell r="B291">
            <v>459</v>
          </cell>
          <cell r="C291"/>
          <cell r="D291" t="str">
            <v>ADJACENT</v>
          </cell>
          <cell r="E291">
            <v>25</v>
          </cell>
          <cell r="F291">
            <v>0.89</v>
          </cell>
          <cell r="G291" t="str">
            <v>OLD MOUNT DORA RD</v>
          </cell>
          <cell r="H291" t="str">
            <v>EUDORA RD</v>
          </cell>
          <cell r="I291" t="str">
            <v>US 441</v>
          </cell>
        </row>
        <row r="292">
          <cell r="A292">
            <v>2680</v>
          </cell>
          <cell r="B292">
            <v>487</v>
          </cell>
          <cell r="C292">
            <v>115150</v>
          </cell>
          <cell r="D292" t="str">
            <v>County</v>
          </cell>
          <cell r="E292">
            <v>40</v>
          </cell>
          <cell r="F292">
            <v>1.01</v>
          </cell>
          <cell r="G292" t="str">
            <v>ORANGE AVE</v>
          </cell>
          <cell r="H292" t="str">
            <v>SR 19</v>
          </cell>
          <cell r="I292" t="str">
            <v>HASSELTON ST</v>
          </cell>
        </row>
        <row r="293">
          <cell r="A293">
            <v>2690</v>
          </cell>
          <cell r="B293">
            <v>623</v>
          </cell>
          <cell r="C293">
            <v>115150</v>
          </cell>
          <cell r="D293" t="str">
            <v>County</v>
          </cell>
          <cell r="E293">
            <v>55</v>
          </cell>
          <cell r="F293">
            <v>0.98</v>
          </cell>
          <cell r="G293" t="str">
            <v>ORANGE AVE</v>
          </cell>
          <cell r="H293" t="str">
            <v>HASSELTON ST</v>
          </cell>
          <cell r="I293" t="str">
            <v>ABRAMS RD</v>
          </cell>
        </row>
        <row r="294">
          <cell r="A294">
            <v>2700</v>
          </cell>
          <cell r="B294">
            <v>11</v>
          </cell>
          <cell r="C294"/>
          <cell r="D294" t="str">
            <v>County</v>
          </cell>
          <cell r="E294">
            <v>45</v>
          </cell>
          <cell r="F294">
            <v>1.97</v>
          </cell>
          <cell r="G294" t="str">
            <v>OSWALT RD</v>
          </cell>
          <cell r="H294" t="str">
            <v>LAKESHORE DR</v>
          </cell>
          <cell r="I294" t="str">
            <v>EDGEWATER DR</v>
          </cell>
        </row>
        <row r="295">
          <cell r="A295">
            <v>2710</v>
          </cell>
          <cell r="B295">
            <v>220</v>
          </cell>
          <cell r="C295"/>
          <cell r="D295" t="str">
            <v>County</v>
          </cell>
          <cell r="E295">
            <v>40</v>
          </cell>
          <cell r="F295">
            <v>0.2</v>
          </cell>
          <cell r="G295" t="str">
            <v>PALMETTO DR</v>
          </cell>
          <cell r="H295" t="str">
            <v>SUNSET AVE</v>
          </cell>
          <cell r="I295" t="str">
            <v>CR 33</v>
          </cell>
        </row>
        <row r="296">
          <cell r="A296">
            <v>2720</v>
          </cell>
          <cell r="B296">
            <v>488</v>
          </cell>
          <cell r="C296"/>
          <cell r="D296" t="str">
            <v>County</v>
          </cell>
          <cell r="E296">
            <v>25</v>
          </cell>
          <cell r="F296">
            <v>0.38</v>
          </cell>
          <cell r="G296" t="str">
            <v>PRESCOTT ST</v>
          </cell>
          <cell r="H296" t="str">
            <v>BATES AVE</v>
          </cell>
          <cell r="I296" t="str">
            <v>SR 44</v>
          </cell>
        </row>
        <row r="297">
          <cell r="A297">
            <v>2730</v>
          </cell>
          <cell r="B297">
            <v>494</v>
          </cell>
          <cell r="C297"/>
          <cell r="D297" t="str">
            <v>County</v>
          </cell>
          <cell r="E297">
            <v>45</v>
          </cell>
          <cell r="F297">
            <v>2.29</v>
          </cell>
          <cell r="G297" t="str">
            <v>RADIO RD</v>
          </cell>
          <cell r="H297" t="str">
            <v>CR 44</v>
          </cell>
          <cell r="I297" t="str">
            <v>MORNINGSIDE DR</v>
          </cell>
        </row>
        <row r="298">
          <cell r="A298">
            <v>2740</v>
          </cell>
          <cell r="B298">
            <v>453</v>
          </cell>
          <cell r="C298"/>
          <cell r="D298" t="str">
            <v>County</v>
          </cell>
          <cell r="E298">
            <v>45</v>
          </cell>
          <cell r="F298">
            <v>0.95</v>
          </cell>
          <cell r="G298" t="str">
            <v>RADIO RD</v>
          </cell>
          <cell r="H298" t="str">
            <v>MORNINGSIDE DR</v>
          </cell>
          <cell r="I298" t="str">
            <v>US 441</v>
          </cell>
        </row>
        <row r="299">
          <cell r="A299">
            <v>2750</v>
          </cell>
          <cell r="B299">
            <v>530</v>
          </cell>
          <cell r="C299"/>
          <cell r="D299" t="str">
            <v>County</v>
          </cell>
          <cell r="E299">
            <v>35</v>
          </cell>
          <cell r="F299">
            <v>0.78</v>
          </cell>
          <cell r="G299" t="str">
            <v>ROLLING ACRES RD</v>
          </cell>
          <cell r="H299" t="str">
            <v>US 27 / US 441</v>
          </cell>
          <cell r="I299" t="str">
            <v>OAK ST</v>
          </cell>
        </row>
        <row r="300">
          <cell r="A300">
            <v>2760</v>
          </cell>
          <cell r="B300">
            <v>526</v>
          </cell>
          <cell r="C300">
            <v>117011</v>
          </cell>
          <cell r="D300" t="str">
            <v>County</v>
          </cell>
          <cell r="E300">
            <v>35</v>
          </cell>
          <cell r="F300">
            <v>0.5</v>
          </cell>
          <cell r="G300" t="str">
            <v>ROLLING ACRES RD</v>
          </cell>
          <cell r="H300" t="str">
            <v>OAK ST</v>
          </cell>
          <cell r="I300" t="str">
            <v>CR 466</v>
          </cell>
        </row>
        <row r="301">
          <cell r="A301">
            <v>2770</v>
          </cell>
          <cell r="B301">
            <v>513</v>
          </cell>
          <cell r="C301"/>
          <cell r="D301" t="str">
            <v>County</v>
          </cell>
          <cell r="E301">
            <v>45</v>
          </cell>
          <cell r="F301">
            <v>2</v>
          </cell>
          <cell r="G301" t="str">
            <v>ROLLING ACRES RD</v>
          </cell>
          <cell r="H301" t="str">
            <v>CR 466</v>
          </cell>
          <cell r="I301" t="str">
            <v>LAKE ELLA RD</v>
          </cell>
        </row>
        <row r="302">
          <cell r="A302">
            <v>2780</v>
          </cell>
          <cell r="B302">
            <v>613</v>
          </cell>
          <cell r="C302"/>
          <cell r="D302" t="str">
            <v>County</v>
          </cell>
          <cell r="E302">
            <v>45</v>
          </cell>
          <cell r="F302">
            <v>1</v>
          </cell>
          <cell r="G302" t="str">
            <v>ROUND LAKE RD</v>
          </cell>
          <cell r="H302" t="str">
            <v>WOLF BRANCH RD</v>
          </cell>
          <cell r="I302" t="str">
            <v>SR 46</v>
          </cell>
        </row>
        <row r="303">
          <cell r="A303">
            <v>2790</v>
          </cell>
          <cell r="B303">
            <v>604</v>
          </cell>
          <cell r="C303"/>
          <cell r="D303" t="str">
            <v>County</v>
          </cell>
          <cell r="E303">
            <v>45</v>
          </cell>
          <cell r="F303">
            <v>1.02</v>
          </cell>
          <cell r="G303" t="str">
            <v>ROUND LAKE RD</v>
          </cell>
          <cell r="H303" t="str">
            <v>SR 46</v>
          </cell>
          <cell r="I303" t="str">
            <v>ORANGE COUNTY LINE</v>
          </cell>
        </row>
        <row r="304">
          <cell r="A304">
            <v>2800</v>
          </cell>
          <cell r="B304">
            <v>635</v>
          </cell>
          <cell r="C304"/>
          <cell r="D304" t="str">
            <v>County</v>
          </cell>
          <cell r="E304">
            <v>40</v>
          </cell>
          <cell r="F304">
            <v>4.1500000000000004</v>
          </cell>
          <cell r="G304" t="str">
            <v>ROYAL TRAILS RD</v>
          </cell>
          <cell r="H304" t="str">
            <v>SEAGRAPE AVE</v>
          </cell>
          <cell r="I304" t="str">
            <v>SR 44</v>
          </cell>
        </row>
        <row r="305">
          <cell r="A305">
            <v>2810</v>
          </cell>
          <cell r="B305">
            <v>537</v>
          </cell>
          <cell r="C305"/>
          <cell r="D305" t="str">
            <v>County</v>
          </cell>
          <cell r="E305">
            <v>25</v>
          </cell>
          <cell r="F305">
            <v>0.5</v>
          </cell>
          <cell r="G305" t="str">
            <v>SHAY BLVD</v>
          </cell>
          <cell r="H305" t="str">
            <v>TARRSON BLVD</v>
          </cell>
          <cell r="I305" t="str">
            <v>GRIFFIN AVE</v>
          </cell>
        </row>
        <row r="306">
          <cell r="A306">
            <v>2820</v>
          </cell>
          <cell r="B306">
            <v>265</v>
          </cell>
          <cell r="C306"/>
          <cell r="D306" t="str">
            <v>County</v>
          </cell>
          <cell r="E306">
            <v>55</v>
          </cell>
          <cell r="F306">
            <v>3.14</v>
          </cell>
          <cell r="G306" t="str">
            <v>SHIRLEY SHORES RD</v>
          </cell>
          <cell r="H306" t="str">
            <v>CR 448</v>
          </cell>
          <cell r="I306" t="str">
            <v>DEER ISLAND RD</v>
          </cell>
        </row>
        <row r="307">
          <cell r="A307">
            <v>2830</v>
          </cell>
          <cell r="B307">
            <v>451</v>
          </cell>
          <cell r="C307">
            <v>117022</v>
          </cell>
          <cell r="D307" t="str">
            <v>County</v>
          </cell>
          <cell r="E307">
            <v>35</v>
          </cell>
          <cell r="F307">
            <v>1.1100000000000001</v>
          </cell>
          <cell r="G307" t="str">
            <v>SLEEPY HOLLOW RD</v>
          </cell>
          <cell r="H307" t="str">
            <v>US 441</v>
          </cell>
          <cell r="I307" t="str">
            <v>SUNNYSIDE DR</v>
          </cell>
        </row>
        <row r="308">
          <cell r="A308">
            <v>2840</v>
          </cell>
          <cell r="B308">
            <v>807</v>
          </cell>
          <cell r="C308"/>
          <cell r="D308" t="str">
            <v>County</v>
          </cell>
          <cell r="E308">
            <v>55</v>
          </cell>
          <cell r="F308">
            <v>3.61</v>
          </cell>
          <cell r="G308" t="str">
            <v>SR 19</v>
          </cell>
          <cell r="H308" t="str">
            <v>MARION COUNTY LINE</v>
          </cell>
          <cell r="I308" t="str">
            <v>CR 445A</v>
          </cell>
        </row>
        <row r="309">
          <cell r="A309">
            <v>2850</v>
          </cell>
          <cell r="B309">
            <v>110365</v>
          </cell>
          <cell r="C309">
            <v>110365</v>
          </cell>
          <cell r="D309" t="str">
            <v>State</v>
          </cell>
          <cell r="E309">
            <v>55</v>
          </cell>
          <cell r="F309">
            <v>5.5</v>
          </cell>
          <cell r="G309" t="str">
            <v>SR 19</v>
          </cell>
          <cell r="H309" t="str">
            <v>CR 445A</v>
          </cell>
          <cell r="I309" t="str">
            <v>CR 445</v>
          </cell>
        </row>
        <row r="310">
          <cell r="A310">
            <v>2860</v>
          </cell>
          <cell r="B310">
            <v>110297</v>
          </cell>
          <cell r="C310">
            <v>110297</v>
          </cell>
          <cell r="D310" t="str">
            <v>State</v>
          </cell>
          <cell r="E310">
            <v>55</v>
          </cell>
          <cell r="F310">
            <v>5.21</v>
          </cell>
          <cell r="G310" t="str">
            <v>SR 19</v>
          </cell>
          <cell r="H310" t="str">
            <v>CR 445</v>
          </cell>
          <cell r="I310" t="str">
            <v>CR 42</v>
          </cell>
        </row>
        <row r="311">
          <cell r="A311">
            <v>2870</v>
          </cell>
          <cell r="B311">
            <v>115036</v>
          </cell>
          <cell r="C311">
            <v>115036</v>
          </cell>
          <cell r="D311" t="str">
            <v>ADJACENT</v>
          </cell>
          <cell r="E311">
            <v>40</v>
          </cell>
          <cell r="F311">
            <v>0.9</v>
          </cell>
          <cell r="G311" t="str">
            <v>SR 19</v>
          </cell>
          <cell r="H311" t="str">
            <v>CR 42</v>
          </cell>
          <cell r="I311" t="str">
            <v>BAKER RD</v>
          </cell>
        </row>
        <row r="312">
          <cell r="A312">
            <v>2880</v>
          </cell>
          <cell r="B312">
            <v>115036</v>
          </cell>
          <cell r="C312">
            <v>115036</v>
          </cell>
          <cell r="D312" t="str">
            <v>ADJACENT</v>
          </cell>
          <cell r="E312">
            <v>55</v>
          </cell>
          <cell r="F312">
            <v>1.19</v>
          </cell>
          <cell r="G312" t="str">
            <v>SR 19</v>
          </cell>
          <cell r="H312" t="str">
            <v>BAKER RD</v>
          </cell>
          <cell r="I312" t="str">
            <v>CR 450 (UMATILLA BLVD)</v>
          </cell>
        </row>
        <row r="313">
          <cell r="A313">
            <v>2890</v>
          </cell>
          <cell r="B313">
            <v>115036</v>
          </cell>
          <cell r="C313">
            <v>115036</v>
          </cell>
          <cell r="D313" t="str">
            <v>State</v>
          </cell>
          <cell r="E313">
            <v>35</v>
          </cell>
          <cell r="F313">
            <v>0.51</v>
          </cell>
          <cell r="G313" t="str">
            <v>SR 19</v>
          </cell>
          <cell r="H313" t="str">
            <v>CR 450 (UMATILLA BLVD)</v>
          </cell>
          <cell r="I313" t="str">
            <v>CR 450 (OCALA ST)</v>
          </cell>
        </row>
        <row r="314">
          <cell r="A314">
            <v>2900</v>
          </cell>
          <cell r="B314">
            <v>115035</v>
          </cell>
          <cell r="C314">
            <v>115035</v>
          </cell>
          <cell r="D314" t="str">
            <v>State</v>
          </cell>
          <cell r="E314">
            <v>40</v>
          </cell>
          <cell r="F314">
            <v>1.38</v>
          </cell>
          <cell r="G314" t="str">
            <v>SR 19</v>
          </cell>
          <cell r="H314" t="str">
            <v>CR 450 (OCALA ST)</v>
          </cell>
          <cell r="I314" t="str">
            <v>CR 450A</v>
          </cell>
        </row>
        <row r="315">
          <cell r="A315">
            <v>2910</v>
          </cell>
          <cell r="B315">
            <v>110008</v>
          </cell>
          <cell r="C315">
            <v>110008</v>
          </cell>
          <cell r="D315" t="str">
            <v>State</v>
          </cell>
          <cell r="E315">
            <v>55</v>
          </cell>
          <cell r="F315">
            <v>2.2200000000000002</v>
          </cell>
          <cell r="G315" t="str">
            <v>SR 19</v>
          </cell>
          <cell r="H315" t="str">
            <v>CR 450A</v>
          </cell>
          <cell r="I315" t="str">
            <v>CR 19A</v>
          </cell>
        </row>
        <row r="316">
          <cell r="A316">
            <v>2920</v>
          </cell>
          <cell r="B316">
            <v>110008</v>
          </cell>
          <cell r="C316">
            <v>110008</v>
          </cell>
          <cell r="D316" t="str">
            <v>ADJACENT</v>
          </cell>
          <cell r="E316">
            <v>55</v>
          </cell>
          <cell r="F316">
            <v>0.57999999999999996</v>
          </cell>
          <cell r="G316" t="str">
            <v>SR 19</v>
          </cell>
          <cell r="H316" t="str">
            <v>CR 19A</v>
          </cell>
          <cell r="I316" t="str">
            <v>CR 44</v>
          </cell>
        </row>
        <row r="317">
          <cell r="A317">
            <v>2930</v>
          </cell>
          <cell r="B317">
            <v>111017</v>
          </cell>
          <cell r="C317">
            <v>111017</v>
          </cell>
          <cell r="D317" t="str">
            <v>State</v>
          </cell>
          <cell r="E317">
            <v>45</v>
          </cell>
          <cell r="F317">
            <v>0.75</v>
          </cell>
          <cell r="G317" t="str">
            <v>SR 19</v>
          </cell>
          <cell r="H317" t="str">
            <v>CR 44</v>
          </cell>
          <cell r="I317" t="str">
            <v>CR 452</v>
          </cell>
        </row>
        <row r="318">
          <cell r="A318">
            <v>2941</v>
          </cell>
          <cell r="B318">
            <v>115176</v>
          </cell>
          <cell r="C318">
            <v>115176</v>
          </cell>
          <cell r="D318" t="str">
            <v>State</v>
          </cell>
          <cell r="E318">
            <v>35</v>
          </cell>
          <cell r="F318">
            <v>0.87</v>
          </cell>
          <cell r="G318" t="str">
            <v>SR 19 (N)</v>
          </cell>
          <cell r="H318" t="str">
            <v>ORANGE AVE</v>
          </cell>
          <cell r="I318" t="str">
            <v>CR 452</v>
          </cell>
        </row>
        <row r="319">
          <cell r="A319">
            <v>2951</v>
          </cell>
          <cell r="B319">
            <v>110208</v>
          </cell>
          <cell r="C319">
            <v>110208</v>
          </cell>
          <cell r="D319" t="str">
            <v>ADJACENT</v>
          </cell>
          <cell r="E319">
            <v>40</v>
          </cell>
          <cell r="F319">
            <v>0.82</v>
          </cell>
          <cell r="G319" t="str">
            <v>SR 19 (S)</v>
          </cell>
          <cell r="H319" t="str">
            <v>CR 452</v>
          </cell>
          <cell r="I319" t="str">
            <v>ORANGE AVE</v>
          </cell>
        </row>
        <row r="320">
          <cell r="A320">
            <v>2960</v>
          </cell>
          <cell r="B320">
            <v>115176</v>
          </cell>
          <cell r="C320">
            <v>115176</v>
          </cell>
          <cell r="D320" t="str">
            <v>ADJACENT</v>
          </cell>
          <cell r="E320">
            <v>35</v>
          </cell>
          <cell r="F320">
            <v>0.68</v>
          </cell>
          <cell r="G320" t="str">
            <v>SR 19 (N)</v>
          </cell>
          <cell r="H320" t="str">
            <v>STEVENS AVE</v>
          </cell>
          <cell r="I320" t="str">
            <v>ORANGE AVE</v>
          </cell>
        </row>
        <row r="321">
          <cell r="A321">
            <v>2970</v>
          </cell>
          <cell r="B321">
            <v>110208</v>
          </cell>
          <cell r="C321">
            <v>110208</v>
          </cell>
          <cell r="D321" t="str">
            <v>State</v>
          </cell>
          <cell r="E321">
            <v>35</v>
          </cell>
          <cell r="F321">
            <v>0.62</v>
          </cell>
          <cell r="G321" t="str">
            <v>SR 19 (S)</v>
          </cell>
          <cell r="H321" t="str">
            <v>ORANGE AVE</v>
          </cell>
          <cell r="I321" t="str">
            <v>STEVENS AVE</v>
          </cell>
        </row>
        <row r="322">
          <cell r="A322">
            <v>2980</v>
          </cell>
          <cell r="B322">
            <v>115013</v>
          </cell>
          <cell r="C322">
            <v>115013</v>
          </cell>
          <cell r="D322" t="str">
            <v>State</v>
          </cell>
          <cell r="E322">
            <v>35</v>
          </cell>
          <cell r="F322">
            <v>0.5</v>
          </cell>
          <cell r="G322" t="str">
            <v>SR 19</v>
          </cell>
          <cell r="H322" t="str">
            <v>STEVENS AVE</v>
          </cell>
          <cell r="I322" t="str">
            <v>GOLF LINKS AVE</v>
          </cell>
        </row>
        <row r="323">
          <cell r="A323">
            <v>2990</v>
          </cell>
          <cell r="B323">
            <v>110421</v>
          </cell>
          <cell r="C323">
            <v>110421</v>
          </cell>
          <cell r="D323" t="str">
            <v>State</v>
          </cell>
          <cell r="E323">
            <v>40</v>
          </cell>
          <cell r="F323">
            <v>0.92</v>
          </cell>
          <cell r="G323" t="str">
            <v>SR 19</v>
          </cell>
          <cell r="H323" t="str">
            <v>GOLF LINKS AVE</v>
          </cell>
          <cell r="I323" t="str">
            <v>US 441</v>
          </cell>
        </row>
        <row r="324">
          <cell r="A324">
            <v>3000</v>
          </cell>
          <cell r="B324">
            <v>115125</v>
          </cell>
          <cell r="C324">
            <v>115125</v>
          </cell>
          <cell r="D324" t="str">
            <v>State</v>
          </cell>
          <cell r="E324">
            <v>35</v>
          </cell>
          <cell r="F324">
            <v>0.24</v>
          </cell>
          <cell r="G324" t="str">
            <v>SR 19 (DUNCAN DR)</v>
          </cell>
          <cell r="H324" t="str">
            <v>US 441</v>
          </cell>
          <cell r="I324" t="str">
            <v>CR 500A/ LAKE SHORE BLVD</v>
          </cell>
        </row>
        <row r="325">
          <cell r="A325">
            <v>3010</v>
          </cell>
          <cell r="B325">
            <v>115125</v>
          </cell>
          <cell r="C325">
            <v>115125</v>
          </cell>
          <cell r="D325" t="str">
            <v>ADJACENT</v>
          </cell>
          <cell r="E325">
            <v>35</v>
          </cell>
          <cell r="F325">
            <v>0.37</v>
          </cell>
          <cell r="G325" t="str">
            <v>SR 19</v>
          </cell>
          <cell r="H325" t="str">
            <v>CR 500A/ LAKE SHORE BLVD</v>
          </cell>
          <cell r="I325" t="str">
            <v>CR 452 (MAIN ST)</v>
          </cell>
        </row>
        <row r="326">
          <cell r="A326">
            <v>3020</v>
          </cell>
          <cell r="B326">
            <v>110049</v>
          </cell>
          <cell r="C326">
            <v>110049</v>
          </cell>
          <cell r="D326" t="str">
            <v>State</v>
          </cell>
          <cell r="E326">
            <v>45</v>
          </cell>
          <cell r="F326">
            <v>1.38</v>
          </cell>
          <cell r="G326" t="str">
            <v>SR 19</v>
          </cell>
          <cell r="H326" t="str">
            <v>CR 452 (MAIN ST)</v>
          </cell>
          <cell r="I326" t="str">
            <v>CR 561</v>
          </cell>
        </row>
        <row r="327">
          <cell r="A327">
            <v>3030</v>
          </cell>
          <cell r="B327">
            <v>110049</v>
          </cell>
          <cell r="C327">
            <v>110049</v>
          </cell>
          <cell r="D327" t="str">
            <v>ADJACENT</v>
          </cell>
          <cell r="E327">
            <v>45</v>
          </cell>
          <cell r="F327">
            <v>0.9</v>
          </cell>
          <cell r="G327" t="str">
            <v>SR 19</v>
          </cell>
          <cell r="H327" t="str">
            <v>CR 561</v>
          </cell>
          <cell r="I327" t="str">
            <v>LANE PARK RD</v>
          </cell>
        </row>
        <row r="328">
          <cell r="A328">
            <v>3040</v>
          </cell>
          <cell r="B328">
            <v>110494</v>
          </cell>
          <cell r="C328">
            <v>110494</v>
          </cell>
          <cell r="D328" t="str">
            <v>State</v>
          </cell>
          <cell r="E328">
            <v>55</v>
          </cell>
          <cell r="F328">
            <v>3.87</v>
          </cell>
          <cell r="G328" t="str">
            <v>SR 19</v>
          </cell>
          <cell r="H328" t="str">
            <v>LANE PARK RD</v>
          </cell>
          <cell r="I328" t="str">
            <v>CR 48</v>
          </cell>
        </row>
        <row r="329">
          <cell r="A329">
            <v>3050</v>
          </cell>
          <cell r="B329">
            <v>110495</v>
          </cell>
          <cell r="C329">
            <v>110495</v>
          </cell>
          <cell r="D329" t="str">
            <v>State</v>
          </cell>
          <cell r="E329">
            <v>40</v>
          </cell>
          <cell r="F329">
            <v>0.84</v>
          </cell>
          <cell r="G329" t="str">
            <v>SR 19</v>
          </cell>
          <cell r="H329" t="str">
            <v>CR 48</v>
          </cell>
          <cell r="I329" t="str">
            <v>CENTRAL AVE</v>
          </cell>
        </row>
        <row r="330">
          <cell r="A330">
            <v>3060</v>
          </cell>
          <cell r="B330">
            <v>110495</v>
          </cell>
          <cell r="C330">
            <v>110495</v>
          </cell>
          <cell r="D330" t="str">
            <v>ADJACENT</v>
          </cell>
          <cell r="E330">
            <v>35</v>
          </cell>
          <cell r="F330">
            <v>3.09</v>
          </cell>
          <cell r="G330" t="str">
            <v>SR 19</v>
          </cell>
          <cell r="H330" t="str">
            <v>CENTRAL AVE</v>
          </cell>
          <cell r="I330" t="str">
            <v>CR 455</v>
          </cell>
        </row>
        <row r="331">
          <cell r="A331">
            <v>3070</v>
          </cell>
          <cell r="B331">
            <v>110255</v>
          </cell>
          <cell r="C331">
            <v>110255</v>
          </cell>
          <cell r="D331" t="str">
            <v>State</v>
          </cell>
          <cell r="E331">
            <v>55</v>
          </cell>
          <cell r="F331">
            <v>2.72</v>
          </cell>
          <cell r="G331" t="str">
            <v>SR 19</v>
          </cell>
          <cell r="H331" t="str">
            <v>CR 455</v>
          </cell>
          <cell r="I331" t="str">
            <v>US 27 / SR 25</v>
          </cell>
        </row>
        <row r="332">
          <cell r="A332">
            <v>3080</v>
          </cell>
          <cell r="B332">
            <v>110376</v>
          </cell>
          <cell r="C332">
            <v>110376</v>
          </cell>
          <cell r="D332" t="str">
            <v>State</v>
          </cell>
          <cell r="E332">
            <v>55</v>
          </cell>
          <cell r="F332">
            <v>4.7300000000000004</v>
          </cell>
          <cell r="G332" t="str">
            <v>SR 19</v>
          </cell>
          <cell r="H332" t="str">
            <v>US 27 / SR 25</v>
          </cell>
          <cell r="I332" t="str">
            <v>CR 478</v>
          </cell>
        </row>
        <row r="333">
          <cell r="A333">
            <v>3090</v>
          </cell>
          <cell r="B333">
            <v>110376</v>
          </cell>
          <cell r="C333">
            <v>110376</v>
          </cell>
          <cell r="D333" t="str">
            <v>ADJACENT</v>
          </cell>
          <cell r="E333">
            <v>55</v>
          </cell>
          <cell r="F333">
            <v>1.22</v>
          </cell>
          <cell r="G333" t="str">
            <v>SR 19</v>
          </cell>
          <cell r="H333" t="str">
            <v>CR 478</v>
          </cell>
          <cell r="I333" t="str">
            <v>LAKE CATHERINE RD</v>
          </cell>
        </row>
        <row r="334">
          <cell r="A334">
            <v>3100</v>
          </cell>
          <cell r="B334">
            <v>110097</v>
          </cell>
          <cell r="C334">
            <v>110097</v>
          </cell>
          <cell r="D334" t="str">
            <v>State</v>
          </cell>
          <cell r="E334">
            <v>45</v>
          </cell>
          <cell r="F334">
            <v>0.7</v>
          </cell>
          <cell r="G334" t="str">
            <v>SR 19</v>
          </cell>
          <cell r="H334" t="str">
            <v>LAKE CATHERINE RD</v>
          </cell>
          <cell r="I334" t="str">
            <v>SR 50/ SR 33</v>
          </cell>
        </row>
        <row r="335">
          <cell r="A335">
            <v>3110</v>
          </cell>
          <cell r="B335">
            <v>115072</v>
          </cell>
          <cell r="C335">
            <v>115072</v>
          </cell>
          <cell r="D335" t="str">
            <v>State</v>
          </cell>
          <cell r="E335">
            <v>40</v>
          </cell>
          <cell r="F335">
            <v>0.52</v>
          </cell>
          <cell r="G335" t="str">
            <v>SR 33</v>
          </cell>
          <cell r="H335" t="str">
            <v>SR 50/ SR 33</v>
          </cell>
          <cell r="I335" t="str">
            <v>ANDERSON RD</v>
          </cell>
        </row>
        <row r="336">
          <cell r="A336">
            <v>3120</v>
          </cell>
          <cell r="B336">
            <v>110497</v>
          </cell>
          <cell r="C336">
            <v>110497</v>
          </cell>
          <cell r="D336" t="str">
            <v>State</v>
          </cell>
          <cell r="E336">
            <v>60</v>
          </cell>
          <cell r="F336">
            <v>3.16</v>
          </cell>
          <cell r="G336" t="str">
            <v>SR 33</v>
          </cell>
          <cell r="H336" t="str">
            <v>ANDERSON RD</v>
          </cell>
          <cell r="I336" t="str">
            <v>CR 565B</v>
          </cell>
        </row>
        <row r="337">
          <cell r="A337">
            <v>3130</v>
          </cell>
          <cell r="B337">
            <v>111002</v>
          </cell>
          <cell r="C337">
            <v>111002</v>
          </cell>
          <cell r="D337" t="str">
            <v>State</v>
          </cell>
          <cell r="E337">
            <v>60</v>
          </cell>
          <cell r="F337">
            <v>6.76</v>
          </cell>
          <cell r="G337" t="str">
            <v>SR 33</v>
          </cell>
          <cell r="H337" t="str">
            <v>CR 565B</v>
          </cell>
          <cell r="I337" t="str">
            <v>CR 561</v>
          </cell>
        </row>
        <row r="338">
          <cell r="A338">
            <v>3140</v>
          </cell>
          <cell r="B338">
            <v>5</v>
          </cell>
          <cell r="C338"/>
          <cell r="D338" t="str">
            <v>County</v>
          </cell>
          <cell r="E338">
            <v>60</v>
          </cell>
          <cell r="F338">
            <v>2.33</v>
          </cell>
          <cell r="G338" t="str">
            <v>SR 33</v>
          </cell>
          <cell r="H338" t="str">
            <v>CR 561</v>
          </cell>
          <cell r="I338" t="str">
            <v>CR 474</v>
          </cell>
        </row>
        <row r="339">
          <cell r="A339">
            <v>3150</v>
          </cell>
          <cell r="B339">
            <v>2</v>
          </cell>
          <cell r="C339"/>
          <cell r="D339" t="str">
            <v>County</v>
          </cell>
          <cell r="E339">
            <v>60</v>
          </cell>
          <cell r="F339">
            <v>1.04</v>
          </cell>
          <cell r="G339" t="str">
            <v>SR 33</v>
          </cell>
          <cell r="H339" t="str">
            <v>CR 474</v>
          </cell>
          <cell r="I339" t="str">
            <v>POLK COUNTY LINE</v>
          </cell>
        </row>
        <row r="340">
          <cell r="A340">
            <v>3160</v>
          </cell>
          <cell r="B340">
            <v>808</v>
          </cell>
          <cell r="C340"/>
          <cell r="D340" t="str">
            <v>County</v>
          </cell>
          <cell r="E340">
            <v>45</v>
          </cell>
          <cell r="F340">
            <v>4.71</v>
          </cell>
          <cell r="G340" t="str">
            <v>SR 40</v>
          </cell>
          <cell r="H340" t="str">
            <v>MARION COUNTY LINE</v>
          </cell>
          <cell r="I340" t="str">
            <v>CR 445A</v>
          </cell>
        </row>
        <row r="341">
          <cell r="A341">
            <v>3170</v>
          </cell>
          <cell r="B341">
            <v>110503</v>
          </cell>
          <cell r="C341">
            <v>110503</v>
          </cell>
          <cell r="D341" t="str">
            <v>State</v>
          </cell>
          <cell r="E341">
            <v>55</v>
          </cell>
          <cell r="F341">
            <v>1.61</v>
          </cell>
          <cell r="G341" t="str">
            <v>SR 40</v>
          </cell>
          <cell r="H341" t="str">
            <v>CR 445A</v>
          </cell>
          <cell r="I341" t="str">
            <v>RIVER RD</v>
          </cell>
        </row>
        <row r="342">
          <cell r="A342">
            <v>3180</v>
          </cell>
          <cell r="B342">
            <v>110050</v>
          </cell>
          <cell r="C342">
            <v>110050</v>
          </cell>
          <cell r="D342" t="str">
            <v>State</v>
          </cell>
          <cell r="E342">
            <v>45</v>
          </cell>
          <cell r="F342">
            <v>1.43</v>
          </cell>
          <cell r="G342" t="str">
            <v>SR 40</v>
          </cell>
          <cell r="H342" t="str">
            <v>RIVER RD</v>
          </cell>
          <cell r="I342" t="str">
            <v>VOLUSIA COUNTY LINE</v>
          </cell>
        </row>
        <row r="343">
          <cell r="A343">
            <v>3190</v>
          </cell>
          <cell r="B343">
            <v>110496</v>
          </cell>
          <cell r="C343">
            <v>110496</v>
          </cell>
          <cell r="D343" t="str">
            <v>State</v>
          </cell>
          <cell r="E343">
            <v>55</v>
          </cell>
          <cell r="F343">
            <v>2.38</v>
          </cell>
          <cell r="G343" t="str">
            <v>SR 44</v>
          </cell>
          <cell r="H343" t="str">
            <v>SUMTER COUNTY LINE</v>
          </cell>
          <cell r="I343" t="str">
            <v>CR 468</v>
          </cell>
        </row>
        <row r="344">
          <cell r="A344">
            <v>3200</v>
          </cell>
          <cell r="B344">
            <v>110487</v>
          </cell>
          <cell r="C344">
            <v>110487</v>
          </cell>
          <cell r="D344" t="str">
            <v>State</v>
          </cell>
          <cell r="E344">
            <v>45</v>
          </cell>
          <cell r="F344">
            <v>1.54</v>
          </cell>
          <cell r="G344" t="str">
            <v>SR 44</v>
          </cell>
          <cell r="H344" t="str">
            <v>CR 468</v>
          </cell>
          <cell r="I344" t="str">
            <v>S LONE OAK DR</v>
          </cell>
        </row>
        <row r="345">
          <cell r="A345">
            <v>3210</v>
          </cell>
          <cell r="B345">
            <v>115147</v>
          </cell>
          <cell r="C345">
            <v>115147</v>
          </cell>
          <cell r="D345" t="str">
            <v>State</v>
          </cell>
          <cell r="E345">
            <v>35</v>
          </cell>
          <cell r="F345">
            <v>0.76</v>
          </cell>
          <cell r="G345" t="str">
            <v>SR 44</v>
          </cell>
          <cell r="H345" t="str">
            <v>S LONE OAK DR</v>
          </cell>
          <cell r="I345" t="str">
            <v>US 27</v>
          </cell>
        </row>
        <row r="346">
          <cell r="A346">
            <v>3220</v>
          </cell>
          <cell r="B346">
            <v>115179</v>
          </cell>
          <cell r="C346">
            <v>115179</v>
          </cell>
          <cell r="D346" t="str">
            <v>State</v>
          </cell>
          <cell r="E346">
            <v>35</v>
          </cell>
          <cell r="F346">
            <v>0.56999999999999995</v>
          </cell>
          <cell r="G346" t="str">
            <v>SR 44  (DIXIE AVE)</v>
          </cell>
          <cell r="H346" t="str">
            <v>US 27</v>
          </cell>
          <cell r="I346" t="str">
            <v>S 9TH ST</v>
          </cell>
        </row>
        <row r="347">
          <cell r="A347">
            <v>3230</v>
          </cell>
          <cell r="B347">
            <v>115143</v>
          </cell>
          <cell r="C347">
            <v>115143</v>
          </cell>
          <cell r="D347" t="str">
            <v>ADJACENT</v>
          </cell>
          <cell r="E347">
            <v>35</v>
          </cell>
          <cell r="F347">
            <v>0.34</v>
          </cell>
          <cell r="G347" t="str">
            <v>SR 44  (DIXIE AVE)</v>
          </cell>
          <cell r="H347" t="str">
            <v>S 9TH ST</v>
          </cell>
          <cell r="I347" t="str">
            <v>CANAL ST</v>
          </cell>
        </row>
        <row r="348">
          <cell r="A348">
            <v>3240</v>
          </cell>
          <cell r="B348">
            <v>115143</v>
          </cell>
          <cell r="C348">
            <v>115143</v>
          </cell>
          <cell r="D348" t="str">
            <v>State</v>
          </cell>
          <cell r="E348">
            <v>40</v>
          </cell>
          <cell r="F348">
            <v>0.41</v>
          </cell>
          <cell r="G348" t="str">
            <v>SR 44  (DIXIE AVE)</v>
          </cell>
          <cell r="H348" t="str">
            <v>CANAL ST</v>
          </cell>
          <cell r="I348" t="str">
            <v>S LAKE ST</v>
          </cell>
        </row>
        <row r="349">
          <cell r="A349">
            <v>3250</v>
          </cell>
          <cell r="B349">
            <v>115142</v>
          </cell>
          <cell r="C349">
            <v>115142</v>
          </cell>
          <cell r="D349" t="str">
            <v>State</v>
          </cell>
          <cell r="E349">
            <v>40</v>
          </cell>
          <cell r="F349">
            <v>0.79</v>
          </cell>
          <cell r="G349" t="str">
            <v>SR 44  (DIXIE AVE)</v>
          </cell>
          <cell r="H349" t="str">
            <v>S LAKE ST</v>
          </cell>
          <cell r="I349" t="str">
            <v>E MAIN ST</v>
          </cell>
        </row>
        <row r="350">
          <cell r="A350">
            <v>3260</v>
          </cell>
          <cell r="B350">
            <v>115183</v>
          </cell>
          <cell r="C350">
            <v>115183</v>
          </cell>
          <cell r="D350" t="str">
            <v>State</v>
          </cell>
          <cell r="E350">
            <v>40</v>
          </cell>
          <cell r="F350">
            <v>0.11</v>
          </cell>
          <cell r="G350" t="str">
            <v>SR 44  (DIXIE AVE)</v>
          </cell>
          <cell r="H350" t="str">
            <v>E MAIN ST</v>
          </cell>
          <cell r="I350" t="str">
            <v>US 441</v>
          </cell>
        </row>
        <row r="351">
          <cell r="A351">
            <v>3262</v>
          </cell>
          <cell r="B351">
            <v>110005</v>
          </cell>
          <cell r="C351">
            <v>110005</v>
          </cell>
          <cell r="D351" t="str">
            <v>State</v>
          </cell>
          <cell r="E351">
            <v>45</v>
          </cell>
          <cell r="F351">
            <v>0.45</v>
          </cell>
          <cell r="G351" t="str">
            <v>SR 44 (OLD CR 44B)</v>
          </cell>
          <cell r="H351" t="str">
            <v>US 441</v>
          </cell>
          <cell r="I351" t="str">
            <v>WAYCROSS AVE</v>
          </cell>
        </row>
        <row r="352">
          <cell r="A352">
            <v>3268</v>
          </cell>
          <cell r="B352">
            <v>110006</v>
          </cell>
          <cell r="C352">
            <v>110006</v>
          </cell>
          <cell r="D352" t="str">
            <v>State</v>
          </cell>
          <cell r="E352">
            <v>45</v>
          </cell>
          <cell r="F352">
            <v>1.65</v>
          </cell>
          <cell r="G352" t="str">
            <v>SR 44 (OLD CR 44B)</v>
          </cell>
          <cell r="H352" t="str">
            <v>WAYCROSS AVE</v>
          </cell>
          <cell r="I352" t="str">
            <v>ORANGE AVE</v>
          </cell>
        </row>
        <row r="353">
          <cell r="A353">
            <v>3270</v>
          </cell>
          <cell r="B353">
            <v>110500</v>
          </cell>
          <cell r="C353">
            <v>110500</v>
          </cell>
          <cell r="D353" t="str">
            <v>ADJACENT</v>
          </cell>
          <cell r="E353">
            <v>55</v>
          </cell>
          <cell r="F353">
            <v>2.27</v>
          </cell>
          <cell r="G353" t="str">
            <v>SR 44</v>
          </cell>
          <cell r="H353" t="str">
            <v>ABRAMS RD</v>
          </cell>
          <cell r="I353" t="str">
            <v>THRILL HILL RD</v>
          </cell>
        </row>
        <row r="354">
          <cell r="A354">
            <v>3280</v>
          </cell>
          <cell r="B354">
            <v>110500</v>
          </cell>
          <cell r="C354">
            <v>110500</v>
          </cell>
          <cell r="D354" t="str">
            <v>ADJACENT</v>
          </cell>
          <cell r="E354">
            <v>55</v>
          </cell>
          <cell r="F354">
            <v>1.1399999999999999</v>
          </cell>
          <cell r="G354" t="str">
            <v>SR 44</v>
          </cell>
          <cell r="H354" t="str">
            <v>THRILL HILL RD</v>
          </cell>
          <cell r="I354" t="str">
            <v>CR 439</v>
          </cell>
        </row>
        <row r="355">
          <cell r="A355">
            <v>3290</v>
          </cell>
          <cell r="B355">
            <v>110500</v>
          </cell>
          <cell r="C355">
            <v>110500</v>
          </cell>
          <cell r="D355" t="str">
            <v>State</v>
          </cell>
          <cell r="E355">
            <v>55</v>
          </cell>
          <cell r="F355">
            <v>3.03</v>
          </cell>
          <cell r="G355" t="str">
            <v>SR 44</v>
          </cell>
          <cell r="H355" t="str">
            <v>CR 439</v>
          </cell>
          <cell r="I355" t="str">
            <v>CR 437</v>
          </cell>
        </row>
        <row r="356">
          <cell r="A356">
            <v>3300</v>
          </cell>
          <cell r="B356">
            <v>110500</v>
          </cell>
          <cell r="C356">
            <v>110500</v>
          </cell>
          <cell r="D356" t="str">
            <v>ADJACENT</v>
          </cell>
          <cell r="E356">
            <v>55</v>
          </cell>
          <cell r="F356">
            <v>1.1499999999999999</v>
          </cell>
          <cell r="G356" t="str">
            <v>SR 44</v>
          </cell>
          <cell r="H356" t="str">
            <v>CR 437</v>
          </cell>
          <cell r="I356" t="str">
            <v>CR 46A</v>
          </cell>
        </row>
        <row r="357">
          <cell r="A357">
            <v>3310</v>
          </cell>
          <cell r="B357">
            <v>110010</v>
          </cell>
          <cell r="C357">
            <v>110010</v>
          </cell>
          <cell r="D357" t="str">
            <v>ADJACENT</v>
          </cell>
          <cell r="E357">
            <v>55</v>
          </cell>
          <cell r="F357">
            <v>3.43</v>
          </cell>
          <cell r="G357" t="str">
            <v>SR 44</v>
          </cell>
          <cell r="H357" t="str">
            <v>CR 46A</v>
          </cell>
          <cell r="I357" t="str">
            <v>CR 44A</v>
          </cell>
        </row>
        <row r="358">
          <cell r="A358">
            <v>3320</v>
          </cell>
          <cell r="B358">
            <v>110010</v>
          </cell>
          <cell r="C358">
            <v>110010</v>
          </cell>
          <cell r="D358" t="str">
            <v>ADJACENT</v>
          </cell>
          <cell r="E358">
            <v>55</v>
          </cell>
          <cell r="F358">
            <v>5.34</v>
          </cell>
          <cell r="G358" t="str">
            <v>SR 44</v>
          </cell>
          <cell r="H358" t="str">
            <v>CR 44A</v>
          </cell>
          <cell r="I358" t="str">
            <v>OVERLOOK DR</v>
          </cell>
        </row>
        <row r="359">
          <cell r="A359">
            <v>3330</v>
          </cell>
          <cell r="B359">
            <v>110010</v>
          </cell>
          <cell r="C359">
            <v>110010</v>
          </cell>
          <cell r="D359" t="str">
            <v>State</v>
          </cell>
          <cell r="E359">
            <v>55</v>
          </cell>
          <cell r="F359">
            <v>5.64</v>
          </cell>
          <cell r="G359" t="str">
            <v>SR 44</v>
          </cell>
          <cell r="H359" t="str">
            <v>OVERLOOK DR</v>
          </cell>
          <cell r="I359" t="str">
            <v>CR 42</v>
          </cell>
        </row>
        <row r="360">
          <cell r="A360">
            <v>3340</v>
          </cell>
          <cell r="B360">
            <v>110010</v>
          </cell>
          <cell r="C360">
            <v>110010</v>
          </cell>
          <cell r="D360" t="str">
            <v>ADJACENT</v>
          </cell>
          <cell r="E360">
            <v>55</v>
          </cell>
          <cell r="F360">
            <v>0.26</v>
          </cell>
          <cell r="G360" t="str">
            <v>SR 44</v>
          </cell>
          <cell r="H360" t="str">
            <v>CR 42</v>
          </cell>
          <cell r="I360" t="str">
            <v>VOLUSIA COUNTY LINE</v>
          </cell>
        </row>
        <row r="361">
          <cell r="A361">
            <v>3344</v>
          </cell>
          <cell r="B361">
            <v>110200</v>
          </cell>
          <cell r="C361">
            <v>110200</v>
          </cell>
          <cell r="D361" t="str">
            <v>State</v>
          </cell>
          <cell r="E361" t="str">
            <v>-</v>
          </cell>
          <cell r="F361">
            <v>1.8</v>
          </cell>
          <cell r="G361" t="str">
            <v>SR 429 (WEKIVA PKWY)</v>
          </cell>
          <cell r="H361" t="str">
            <v>ORANGE C/L</v>
          </cell>
          <cell r="I361" t="str">
            <v>CR 46A (REALIGNED)</v>
          </cell>
        </row>
        <row r="362">
          <cell r="A362">
            <v>3345</v>
          </cell>
          <cell r="B362">
            <v>610</v>
          </cell>
          <cell r="C362"/>
          <cell r="D362" t="str">
            <v>County</v>
          </cell>
          <cell r="E362" t="str">
            <v>-</v>
          </cell>
          <cell r="F362">
            <v>5.54</v>
          </cell>
          <cell r="G362" t="str">
            <v>SR 46</v>
          </cell>
          <cell r="H362" t="str">
            <v>CR 46A (REALIGNED)</v>
          </cell>
          <cell r="I362" t="str">
            <v>SEMINOLE C/L</v>
          </cell>
        </row>
        <row r="363">
          <cell r="A363">
            <v>3350</v>
          </cell>
          <cell r="B363">
            <v>110501</v>
          </cell>
          <cell r="C363">
            <v>110501</v>
          </cell>
          <cell r="D363" t="str">
            <v>ADJACENT</v>
          </cell>
          <cell r="E363">
            <v>45</v>
          </cell>
          <cell r="F363">
            <v>1.08</v>
          </cell>
          <cell r="G363" t="str">
            <v>SR 46</v>
          </cell>
          <cell r="H363" t="str">
            <v>US 441</v>
          </cell>
          <cell r="I363" t="str">
            <v>VISTA VIEW</v>
          </cell>
        </row>
        <row r="364">
          <cell r="A364">
            <v>3360</v>
          </cell>
          <cell r="B364">
            <v>110501</v>
          </cell>
          <cell r="C364">
            <v>110501</v>
          </cell>
          <cell r="D364" t="str">
            <v>State</v>
          </cell>
          <cell r="E364">
            <v>55</v>
          </cell>
          <cell r="F364">
            <v>0.94</v>
          </cell>
          <cell r="G364" t="str">
            <v>SR 46</v>
          </cell>
          <cell r="H364" t="str">
            <v>VISTA VIEW</v>
          </cell>
          <cell r="I364" t="str">
            <v>ROUND LAKE RD</v>
          </cell>
        </row>
        <row r="365">
          <cell r="A365">
            <v>3370</v>
          </cell>
          <cell r="B365">
            <v>110001</v>
          </cell>
          <cell r="C365">
            <v>110001</v>
          </cell>
          <cell r="D365" t="str">
            <v>ADJACENT</v>
          </cell>
          <cell r="E365">
            <v>55</v>
          </cell>
          <cell r="F365">
            <v>2.11</v>
          </cell>
          <cell r="G365" t="str">
            <v>SR 46</v>
          </cell>
          <cell r="H365" t="str">
            <v>ROUND LAKE RD</v>
          </cell>
          <cell r="I365" t="str">
            <v>CR 437 SOUTH</v>
          </cell>
        </row>
        <row r="366">
          <cell r="A366">
            <v>3380</v>
          </cell>
          <cell r="B366">
            <v>110001</v>
          </cell>
          <cell r="C366">
            <v>110001</v>
          </cell>
          <cell r="D366" t="str">
            <v>State</v>
          </cell>
          <cell r="E366">
            <v>45</v>
          </cell>
          <cell r="F366">
            <v>0.51</v>
          </cell>
          <cell r="G366" t="str">
            <v>SR 46</v>
          </cell>
          <cell r="H366" t="str">
            <v>CR 437 SOUTH</v>
          </cell>
          <cell r="I366" t="str">
            <v>CR 437 NORTH</v>
          </cell>
        </row>
        <row r="367">
          <cell r="A367">
            <v>3390</v>
          </cell>
          <cell r="B367">
            <v>111019</v>
          </cell>
          <cell r="C367">
            <v>111019</v>
          </cell>
          <cell r="D367" t="str">
            <v>State</v>
          </cell>
          <cell r="E367">
            <v>45</v>
          </cell>
          <cell r="F367">
            <v>1.1100000000000001</v>
          </cell>
          <cell r="G367" t="str">
            <v>SR 46</v>
          </cell>
          <cell r="H367" t="str">
            <v>CR 437 NORTH</v>
          </cell>
          <cell r="I367" t="str">
            <v>CR 435</v>
          </cell>
        </row>
        <row r="368">
          <cell r="A368">
            <v>3395</v>
          </cell>
          <cell r="B368">
            <v>611</v>
          </cell>
          <cell r="C368">
            <v>118115</v>
          </cell>
          <cell r="D368" t="str">
            <v>County</v>
          </cell>
          <cell r="E368">
            <v>45</v>
          </cell>
          <cell r="F368">
            <v>0.87</v>
          </cell>
          <cell r="G368" t="str">
            <v>SR 46</v>
          </cell>
          <cell r="H368" t="str">
            <v>CR 435</v>
          </cell>
          <cell r="I368" t="str">
            <v>CR 46A (REALIGNED)</v>
          </cell>
        </row>
        <row r="369">
          <cell r="A369">
            <v>3420</v>
          </cell>
          <cell r="B369">
            <v>110319</v>
          </cell>
          <cell r="C369">
            <v>110319</v>
          </cell>
          <cell r="D369" t="str">
            <v>State</v>
          </cell>
          <cell r="E369">
            <v>55</v>
          </cell>
          <cell r="F369">
            <v>3.64</v>
          </cell>
          <cell r="G369" t="str">
            <v>SR 50</v>
          </cell>
          <cell r="H369" t="str">
            <v>SUMTER COUNTY LINE</v>
          </cell>
          <cell r="I369" t="str">
            <v>CR 565 / BAY LAKE RD</v>
          </cell>
        </row>
        <row r="370">
          <cell r="A370">
            <v>3430</v>
          </cell>
          <cell r="B370">
            <v>110319</v>
          </cell>
          <cell r="C370">
            <v>110319</v>
          </cell>
          <cell r="D370" t="str">
            <v>ADJACENT</v>
          </cell>
          <cell r="E370">
            <v>35</v>
          </cell>
          <cell r="F370">
            <v>0.77</v>
          </cell>
          <cell r="G370" t="str">
            <v>SR 50</v>
          </cell>
          <cell r="H370" t="str">
            <v>CR 565 / BAY LAKE RD</v>
          </cell>
          <cell r="I370" t="str">
            <v>CR 33</v>
          </cell>
        </row>
        <row r="371">
          <cell r="A371">
            <v>3440</v>
          </cell>
          <cell r="B371">
            <v>110241</v>
          </cell>
          <cell r="C371">
            <v>110241</v>
          </cell>
          <cell r="D371" t="str">
            <v>State</v>
          </cell>
          <cell r="E371">
            <v>45</v>
          </cell>
          <cell r="F371">
            <v>0.96</v>
          </cell>
          <cell r="G371" t="str">
            <v>SR 50</v>
          </cell>
          <cell r="H371" t="str">
            <v>CR 33</v>
          </cell>
          <cell r="I371" t="str">
            <v>GROVELAND FARMS RD</v>
          </cell>
        </row>
        <row r="372">
          <cell r="A372">
            <v>3450</v>
          </cell>
          <cell r="B372">
            <v>110241</v>
          </cell>
          <cell r="C372">
            <v>110241</v>
          </cell>
          <cell r="D372" t="str">
            <v>ADJACENT</v>
          </cell>
          <cell r="E372">
            <v>45</v>
          </cell>
          <cell r="F372">
            <v>0.63</v>
          </cell>
          <cell r="G372" t="str">
            <v>SR 50</v>
          </cell>
          <cell r="H372" t="str">
            <v>GROVELAND FARMS RD</v>
          </cell>
          <cell r="I372" t="str">
            <v>SR 50 ONE WAY PAIRS</v>
          </cell>
        </row>
        <row r="373">
          <cell r="A373">
            <v>3460</v>
          </cell>
          <cell r="B373">
            <v>115182</v>
          </cell>
          <cell r="C373">
            <v>115182</v>
          </cell>
          <cell r="D373" t="str">
            <v>State</v>
          </cell>
          <cell r="E373">
            <v>35</v>
          </cell>
          <cell r="F373">
            <v>0.44</v>
          </cell>
          <cell r="G373" t="str">
            <v>SR 50 (E)</v>
          </cell>
          <cell r="H373" t="str">
            <v>SR 50 ONE WAY PAIRS</v>
          </cell>
          <cell r="I373" t="str">
            <v>SR 19</v>
          </cell>
        </row>
        <row r="374">
          <cell r="A374">
            <v>3470</v>
          </cell>
          <cell r="B374">
            <v>115077</v>
          </cell>
          <cell r="C374">
            <v>115077</v>
          </cell>
          <cell r="D374" t="str">
            <v>State</v>
          </cell>
          <cell r="E374">
            <v>35</v>
          </cell>
          <cell r="F374">
            <v>0.44</v>
          </cell>
          <cell r="G374" t="str">
            <v>SR 50 (W)</v>
          </cell>
          <cell r="H374" t="str">
            <v>SR 19</v>
          </cell>
          <cell r="I374" t="str">
            <v>SR 50 ONE WAY PAIRS</v>
          </cell>
        </row>
        <row r="375">
          <cell r="A375">
            <v>3481</v>
          </cell>
          <cell r="B375">
            <v>115181</v>
          </cell>
          <cell r="C375">
            <v>115181</v>
          </cell>
          <cell r="D375" t="str">
            <v>State</v>
          </cell>
          <cell r="E375">
            <v>35</v>
          </cell>
          <cell r="F375">
            <v>0.33</v>
          </cell>
          <cell r="G375" t="str">
            <v>SR 50 (E)</v>
          </cell>
          <cell r="H375" t="str">
            <v>SR 19</v>
          </cell>
          <cell r="I375" t="str">
            <v>SR 33 SOUTH</v>
          </cell>
        </row>
        <row r="376">
          <cell r="A376">
            <v>3491</v>
          </cell>
          <cell r="B376">
            <v>115076</v>
          </cell>
          <cell r="C376">
            <v>115076</v>
          </cell>
          <cell r="D376" t="str">
            <v>State</v>
          </cell>
          <cell r="E376">
            <v>35</v>
          </cell>
          <cell r="F376">
            <v>0.34</v>
          </cell>
          <cell r="G376" t="str">
            <v>SR 50 (W)</v>
          </cell>
          <cell r="H376" t="str">
            <v>SR 33 SOUTH</v>
          </cell>
          <cell r="I376" t="str">
            <v>SR 19</v>
          </cell>
        </row>
        <row r="377">
          <cell r="A377">
            <v>3500</v>
          </cell>
          <cell r="B377">
            <v>115134</v>
          </cell>
          <cell r="C377">
            <v>115134</v>
          </cell>
          <cell r="D377" t="str">
            <v>State</v>
          </cell>
          <cell r="E377">
            <v>55</v>
          </cell>
          <cell r="F377">
            <v>1.53</v>
          </cell>
          <cell r="G377" t="str">
            <v>SR 50</v>
          </cell>
          <cell r="H377" t="str">
            <v>SR 33 SOUTH</v>
          </cell>
          <cell r="I377" t="str">
            <v>CR 565A NORTH</v>
          </cell>
        </row>
        <row r="378">
          <cell r="A378">
            <v>3510</v>
          </cell>
          <cell r="B378">
            <v>110396</v>
          </cell>
          <cell r="C378">
            <v>110396</v>
          </cell>
          <cell r="D378" t="str">
            <v>State</v>
          </cell>
          <cell r="E378">
            <v>55</v>
          </cell>
          <cell r="F378">
            <v>3.15</v>
          </cell>
          <cell r="G378" t="str">
            <v>SR 50</v>
          </cell>
          <cell r="H378" t="str">
            <v>CR 565A NORTH</v>
          </cell>
          <cell r="I378" t="str">
            <v>CR 561</v>
          </cell>
        </row>
        <row r="379">
          <cell r="A379">
            <v>3520</v>
          </cell>
          <cell r="B379">
            <v>115057</v>
          </cell>
          <cell r="C379">
            <v>115057</v>
          </cell>
          <cell r="D379" t="str">
            <v>State</v>
          </cell>
          <cell r="E379">
            <v>40</v>
          </cell>
          <cell r="F379">
            <v>1.19</v>
          </cell>
          <cell r="G379" t="str">
            <v>SR 50</v>
          </cell>
          <cell r="H379" t="str">
            <v>CR 561</v>
          </cell>
          <cell r="I379" t="str">
            <v>EAST AVE</v>
          </cell>
        </row>
        <row r="380">
          <cell r="A380">
            <v>3530</v>
          </cell>
          <cell r="B380">
            <v>115050</v>
          </cell>
          <cell r="C380">
            <v>115050</v>
          </cell>
          <cell r="D380" t="str">
            <v>State</v>
          </cell>
          <cell r="E380">
            <v>40</v>
          </cell>
          <cell r="F380">
            <v>0.92</v>
          </cell>
          <cell r="G380" t="str">
            <v>SR 50</v>
          </cell>
          <cell r="H380" t="str">
            <v>EAST AVE</v>
          </cell>
          <cell r="I380" t="str">
            <v>US 27</v>
          </cell>
        </row>
        <row r="381">
          <cell r="A381">
            <v>3540</v>
          </cell>
          <cell r="B381">
            <v>110390</v>
          </cell>
          <cell r="C381">
            <v>110390</v>
          </cell>
          <cell r="D381" t="str">
            <v>State</v>
          </cell>
          <cell r="E381">
            <v>55</v>
          </cell>
          <cell r="F381">
            <v>2.14</v>
          </cell>
          <cell r="G381" t="str">
            <v>SR 50</v>
          </cell>
          <cell r="H381" t="str">
            <v>US 27</v>
          </cell>
          <cell r="I381" t="str">
            <v>HANCOCK RD</v>
          </cell>
        </row>
        <row r="382">
          <cell r="A382">
            <v>3550</v>
          </cell>
          <cell r="B382">
            <v>110390</v>
          </cell>
          <cell r="C382">
            <v>110390</v>
          </cell>
          <cell r="D382" t="str">
            <v>ADJACENT</v>
          </cell>
          <cell r="E382">
            <v>55</v>
          </cell>
          <cell r="F382">
            <v>1.49</v>
          </cell>
          <cell r="G382" t="str">
            <v>SR 50</v>
          </cell>
          <cell r="H382" t="str">
            <v>HANCOCK RD</v>
          </cell>
          <cell r="I382" t="str">
            <v>CR 455</v>
          </cell>
        </row>
        <row r="383">
          <cell r="A383">
            <v>3560</v>
          </cell>
          <cell r="B383">
            <v>750572</v>
          </cell>
          <cell r="C383">
            <v>750572</v>
          </cell>
          <cell r="D383" t="str">
            <v>State</v>
          </cell>
          <cell r="E383">
            <v>50</v>
          </cell>
          <cell r="F383">
            <v>1.53</v>
          </cell>
          <cell r="G383" t="str">
            <v>SR 50</v>
          </cell>
          <cell r="H383" t="str">
            <v>CR 455</v>
          </cell>
          <cell r="I383" t="str">
            <v>ORANGE COUNTY LINE</v>
          </cell>
        </row>
        <row r="384">
          <cell r="A384">
            <v>3562</v>
          </cell>
          <cell r="B384">
            <v>972200</v>
          </cell>
          <cell r="C384">
            <v>972200</v>
          </cell>
          <cell r="D384" t="str">
            <v>State</v>
          </cell>
          <cell r="E384">
            <v>70</v>
          </cell>
          <cell r="F384">
            <v>1.38</v>
          </cell>
          <cell r="G384" t="str">
            <v>SR 91 (FLORIDA TURNPIKE)</v>
          </cell>
          <cell r="H384" t="str">
            <v>SUMTER COUNTY LINE</v>
          </cell>
          <cell r="I384" t="str">
            <v>CR 470</v>
          </cell>
        </row>
        <row r="385">
          <cell r="A385">
            <v>3564</v>
          </cell>
          <cell r="B385">
            <v>972160</v>
          </cell>
          <cell r="C385">
            <v>972160</v>
          </cell>
          <cell r="D385" t="str">
            <v>State</v>
          </cell>
          <cell r="E385">
            <v>70</v>
          </cell>
          <cell r="F385">
            <v>7.5</v>
          </cell>
          <cell r="G385" t="str">
            <v>SR 91 (FLORIDA TURNPIKE)</v>
          </cell>
          <cell r="H385" t="str">
            <v>CR 470</v>
          </cell>
          <cell r="I385" t="str">
            <v>US 27/SR 25</v>
          </cell>
        </row>
        <row r="386">
          <cell r="A386">
            <v>3566</v>
          </cell>
          <cell r="B386">
            <v>972006</v>
          </cell>
          <cell r="C386">
            <v>972006</v>
          </cell>
          <cell r="D386" t="str">
            <v>State</v>
          </cell>
          <cell r="E386">
            <v>70</v>
          </cell>
          <cell r="F386">
            <v>3.72</v>
          </cell>
          <cell r="G386" t="str">
            <v>SR 91 (FLORIDA TURNPIKE)</v>
          </cell>
          <cell r="H386" t="str">
            <v>US 27/SR 25</v>
          </cell>
          <cell r="I386" t="str">
            <v>US 27/SR 25/SR 19 INTERCHANGE</v>
          </cell>
        </row>
        <row r="387">
          <cell r="A387">
            <v>3568</v>
          </cell>
          <cell r="B387">
            <v>972005</v>
          </cell>
          <cell r="C387">
            <v>972005</v>
          </cell>
          <cell r="D387" t="str">
            <v>State</v>
          </cell>
          <cell r="E387">
            <v>70</v>
          </cell>
          <cell r="F387">
            <v>10.82</v>
          </cell>
          <cell r="G387" t="str">
            <v>SR 91 (FLORIDA TURNPIKE)</v>
          </cell>
          <cell r="H387" t="str">
            <v>US 27/SR 25/SR 19 INTERCHANGE</v>
          </cell>
          <cell r="I387" t="str">
            <v>ORANGE COUNTY LINE</v>
          </cell>
        </row>
        <row r="388">
          <cell r="A388">
            <v>3569</v>
          </cell>
          <cell r="B388">
            <v>29</v>
          </cell>
          <cell r="C388"/>
          <cell r="D388" t="str">
            <v>County</v>
          </cell>
          <cell r="E388">
            <v>30</v>
          </cell>
          <cell r="F388">
            <v>0.84</v>
          </cell>
          <cell r="G388" t="str">
            <v>STEVES RD</v>
          </cell>
          <cell r="H388" t="str">
            <v>US 27</v>
          </cell>
          <cell r="I388" t="str">
            <v>CITRUS TOWER BLVD</v>
          </cell>
        </row>
        <row r="389">
          <cell r="A389">
            <v>3570</v>
          </cell>
          <cell r="B389">
            <v>429</v>
          </cell>
          <cell r="C389"/>
          <cell r="D389" t="str">
            <v>County</v>
          </cell>
          <cell r="E389">
            <v>20</v>
          </cell>
          <cell r="F389">
            <v>1.46</v>
          </cell>
          <cell r="G389" t="str">
            <v>SUNNYSIDE DR</v>
          </cell>
          <cell r="H389" t="str">
            <v>MAIN ST/DR NICHOLS DR</v>
          </cell>
          <cell r="I389" t="str">
            <v>SLEEPY HOLLOW RD</v>
          </cell>
        </row>
        <row r="390">
          <cell r="A390">
            <v>3580</v>
          </cell>
          <cell r="B390">
            <v>423</v>
          </cell>
          <cell r="C390">
            <v>117012</v>
          </cell>
          <cell r="D390" t="str">
            <v>County</v>
          </cell>
          <cell r="E390">
            <v>35</v>
          </cell>
          <cell r="F390">
            <v>3.31</v>
          </cell>
          <cell r="G390" t="str">
            <v>SUNNYSIDE DR</v>
          </cell>
          <cell r="H390" t="str">
            <v>SLEEPY HOLLOW RD</v>
          </cell>
          <cell r="I390" t="str">
            <v>BRIDGEWATER CT</v>
          </cell>
        </row>
        <row r="391">
          <cell r="A391">
            <v>3590</v>
          </cell>
          <cell r="B391">
            <v>414</v>
          </cell>
          <cell r="C391">
            <v>117013</v>
          </cell>
          <cell r="D391" t="str">
            <v>County</v>
          </cell>
          <cell r="E391">
            <v>35</v>
          </cell>
          <cell r="F391">
            <v>1.1399999999999999</v>
          </cell>
          <cell r="G391" t="str">
            <v>SUNNYSIDE DR</v>
          </cell>
          <cell r="H391" t="str">
            <v>BRIDGEWATER CT</v>
          </cell>
          <cell r="I391" t="str">
            <v>SUNNYSIDE DR</v>
          </cell>
        </row>
        <row r="392">
          <cell r="A392">
            <v>3600</v>
          </cell>
          <cell r="B392">
            <v>466</v>
          </cell>
          <cell r="C392"/>
          <cell r="D392" t="str">
            <v>County</v>
          </cell>
          <cell r="E392">
            <v>35</v>
          </cell>
          <cell r="F392">
            <v>0.79</v>
          </cell>
          <cell r="G392" t="str">
            <v>THOMAS AVE</v>
          </cell>
          <cell r="H392" t="str">
            <v>CR 460</v>
          </cell>
          <cell r="I392" t="str">
            <v>CR 44A</v>
          </cell>
        </row>
        <row r="393">
          <cell r="A393">
            <v>3610</v>
          </cell>
          <cell r="B393">
            <v>457</v>
          </cell>
          <cell r="C393"/>
          <cell r="D393" t="str">
            <v>County</v>
          </cell>
          <cell r="E393">
            <v>35</v>
          </cell>
          <cell r="F393">
            <v>1.07</v>
          </cell>
          <cell r="G393" t="str">
            <v>THOMAS AVE</v>
          </cell>
          <cell r="H393" t="str">
            <v>GRIFFIN RD (CR 44A)</v>
          </cell>
          <cell r="I393" t="str">
            <v>MAIN ST</v>
          </cell>
        </row>
        <row r="394">
          <cell r="A394">
            <v>3620</v>
          </cell>
          <cell r="B394">
            <v>211</v>
          </cell>
          <cell r="C394"/>
          <cell r="D394" t="str">
            <v>County</v>
          </cell>
          <cell r="E394">
            <v>30</v>
          </cell>
          <cell r="F394">
            <v>0.32</v>
          </cell>
          <cell r="G394" t="str">
            <v>TURKEY FARM RD</v>
          </cell>
          <cell r="H394" t="str">
            <v>OLD HWY 50</v>
          </cell>
          <cell r="I394" t="str">
            <v>BRIMMING LAKE RD</v>
          </cell>
        </row>
        <row r="395">
          <cell r="A395">
            <v>3630</v>
          </cell>
          <cell r="B395">
            <v>0</v>
          </cell>
          <cell r="C395"/>
          <cell r="D395" t="str">
            <v>ADJACENT</v>
          </cell>
          <cell r="E395">
            <v>35</v>
          </cell>
          <cell r="F395">
            <v>4.1900000000000004</v>
          </cell>
          <cell r="G395" t="str">
            <v>TUSCANOOGA RD</v>
          </cell>
          <cell r="H395" t="str">
            <v>SUMTER COUNTY LINE</v>
          </cell>
          <cell r="I395" t="str">
            <v>EGG RD</v>
          </cell>
        </row>
        <row r="396">
          <cell r="A396">
            <v>3640</v>
          </cell>
          <cell r="B396">
            <v>216</v>
          </cell>
          <cell r="C396"/>
          <cell r="D396" t="str">
            <v>County</v>
          </cell>
          <cell r="E396">
            <v>40</v>
          </cell>
          <cell r="F396">
            <v>0.54</v>
          </cell>
          <cell r="G396" t="str">
            <v>TUSCANOOGA RD</v>
          </cell>
          <cell r="H396" t="str">
            <v>EGG RD</v>
          </cell>
          <cell r="I396" t="str">
            <v>SR 50</v>
          </cell>
        </row>
        <row r="397">
          <cell r="A397">
            <v>3650</v>
          </cell>
          <cell r="B397">
            <v>219</v>
          </cell>
          <cell r="C397"/>
          <cell r="D397" t="str">
            <v>County</v>
          </cell>
          <cell r="E397">
            <v>40</v>
          </cell>
          <cell r="F397">
            <v>0.31</v>
          </cell>
          <cell r="G397" t="str">
            <v>UNDERPASS RD</v>
          </cell>
          <cell r="H397" t="str">
            <v>CR 33</v>
          </cell>
          <cell r="I397" t="str">
            <v>AMERICAN LEGION RD</v>
          </cell>
        </row>
        <row r="398">
          <cell r="A398">
            <v>3660</v>
          </cell>
          <cell r="B398">
            <v>110470</v>
          </cell>
          <cell r="C398">
            <v>110470</v>
          </cell>
          <cell r="D398" t="str">
            <v>State</v>
          </cell>
          <cell r="E398">
            <v>55</v>
          </cell>
          <cell r="F398">
            <v>1.01</v>
          </cell>
          <cell r="G398" t="str">
            <v>US 192</v>
          </cell>
          <cell r="H398" t="str">
            <v>US 27</v>
          </cell>
          <cell r="I398" t="str">
            <v>ORANGE COUNTY LINE</v>
          </cell>
        </row>
        <row r="399">
          <cell r="A399">
            <v>3670</v>
          </cell>
          <cell r="B399">
            <v>538</v>
          </cell>
          <cell r="C399"/>
          <cell r="D399" t="str">
            <v>County</v>
          </cell>
          <cell r="E399">
            <v>45</v>
          </cell>
          <cell r="F399">
            <v>1.1100000000000001</v>
          </cell>
          <cell r="G399" t="str">
            <v>US 27/US441</v>
          </cell>
          <cell r="H399" t="str">
            <v>SUMTER COUNTY LINE</v>
          </cell>
          <cell r="I399" t="str">
            <v>GRIFFIN AVE</v>
          </cell>
        </row>
        <row r="400">
          <cell r="A400">
            <v>3680</v>
          </cell>
          <cell r="B400">
            <v>111012</v>
          </cell>
          <cell r="C400">
            <v>111012</v>
          </cell>
          <cell r="D400" t="str">
            <v>State</v>
          </cell>
          <cell r="E400">
            <v>45</v>
          </cell>
          <cell r="F400">
            <v>1.1200000000000001</v>
          </cell>
          <cell r="G400" t="str">
            <v>US 27/US441</v>
          </cell>
          <cell r="H400" t="str">
            <v>GRIFFIN AVE</v>
          </cell>
          <cell r="I400" t="str">
            <v>ALT US 441 / ALT US 27</v>
          </cell>
        </row>
        <row r="401">
          <cell r="A401">
            <v>3690</v>
          </cell>
          <cell r="B401">
            <v>111012</v>
          </cell>
          <cell r="C401">
            <v>111012</v>
          </cell>
          <cell r="D401" t="str">
            <v>ADJACENT</v>
          </cell>
          <cell r="E401">
            <v>40</v>
          </cell>
          <cell r="F401">
            <v>0.79</v>
          </cell>
          <cell r="G401" t="str">
            <v>US 27/US441</v>
          </cell>
          <cell r="H401" t="str">
            <v>ALT US 441 / ALT US 27</v>
          </cell>
          <cell r="I401" t="str">
            <v>CR 466</v>
          </cell>
        </row>
        <row r="402">
          <cell r="A402">
            <v>3700</v>
          </cell>
          <cell r="B402">
            <v>111021</v>
          </cell>
          <cell r="C402">
            <v>111021</v>
          </cell>
          <cell r="D402" t="str">
            <v>State</v>
          </cell>
          <cell r="E402">
            <v>55</v>
          </cell>
          <cell r="F402">
            <v>2.27</v>
          </cell>
          <cell r="G402" t="str">
            <v>US 27/US441</v>
          </cell>
          <cell r="H402" t="str">
            <v>CR 466</v>
          </cell>
          <cell r="I402" t="str">
            <v>LAKE ELLA RD</v>
          </cell>
        </row>
        <row r="403">
          <cell r="A403">
            <v>3710</v>
          </cell>
          <cell r="B403">
            <v>110430</v>
          </cell>
          <cell r="C403">
            <v>110430</v>
          </cell>
          <cell r="D403" t="str">
            <v>State</v>
          </cell>
          <cell r="E403">
            <v>55</v>
          </cell>
          <cell r="F403">
            <v>1.89</v>
          </cell>
          <cell r="G403" t="str">
            <v>US 27/US441</v>
          </cell>
          <cell r="H403" t="str">
            <v>LAKE ELLA RD</v>
          </cell>
          <cell r="I403" t="str">
            <v>CR 466A / MILLER BLVD</v>
          </cell>
        </row>
        <row r="404">
          <cell r="A404">
            <v>3720</v>
          </cell>
          <cell r="B404">
            <v>110431</v>
          </cell>
          <cell r="C404">
            <v>110431</v>
          </cell>
          <cell r="D404" t="str">
            <v>State</v>
          </cell>
          <cell r="E404">
            <v>45</v>
          </cell>
          <cell r="F404">
            <v>1.35</v>
          </cell>
          <cell r="G404" t="str">
            <v>US 27/US441</v>
          </cell>
          <cell r="H404" t="str">
            <v>CR 466A / MILLER BLVD</v>
          </cell>
          <cell r="I404" t="str">
            <v>CR 460 (MARTIN LUTHER KING BLVD)</v>
          </cell>
        </row>
        <row r="405">
          <cell r="A405">
            <v>3730</v>
          </cell>
          <cell r="B405">
            <v>110109</v>
          </cell>
          <cell r="C405">
            <v>110109</v>
          </cell>
          <cell r="D405" t="str">
            <v>ADJACENT</v>
          </cell>
          <cell r="E405">
            <v>45</v>
          </cell>
          <cell r="F405">
            <v>0.51</v>
          </cell>
          <cell r="G405" t="str">
            <v>US 27/US441</v>
          </cell>
          <cell r="H405" t="str">
            <v>CR 460 (MARTIN LUTHER KING BLVD)</v>
          </cell>
          <cell r="I405" t="str">
            <v>CR 466A (LEE RD)</v>
          </cell>
        </row>
        <row r="406">
          <cell r="A406">
            <v>3740</v>
          </cell>
          <cell r="B406">
            <v>110109</v>
          </cell>
          <cell r="C406">
            <v>110109</v>
          </cell>
          <cell r="D406" t="str">
            <v>State</v>
          </cell>
          <cell r="E406">
            <v>45</v>
          </cell>
          <cell r="F406">
            <v>0.67</v>
          </cell>
          <cell r="G406" t="str">
            <v>US 27/US441</v>
          </cell>
          <cell r="H406" t="str">
            <v>CR 466A (LEE RD)</v>
          </cell>
          <cell r="I406" t="str">
            <v>CR 44A/ GRIFFIN RD</v>
          </cell>
        </row>
        <row r="407">
          <cell r="A407">
            <v>3750</v>
          </cell>
          <cell r="B407">
            <v>110109</v>
          </cell>
          <cell r="C407">
            <v>110109</v>
          </cell>
          <cell r="D407" t="str">
            <v>ADJACENT</v>
          </cell>
          <cell r="E407">
            <v>35</v>
          </cell>
          <cell r="F407">
            <v>0.15</v>
          </cell>
          <cell r="G407" t="str">
            <v>US 27/US441</v>
          </cell>
          <cell r="H407" t="str">
            <v>CR 44A/ GRIFFIN RD</v>
          </cell>
          <cell r="I407" t="str">
            <v>US 27/US441 SPLIT</v>
          </cell>
        </row>
        <row r="408">
          <cell r="A408">
            <v>3760</v>
          </cell>
          <cell r="B408">
            <v>115120</v>
          </cell>
          <cell r="C408">
            <v>115120</v>
          </cell>
          <cell r="D408" t="str">
            <v>State</v>
          </cell>
          <cell r="E408">
            <v>35</v>
          </cell>
          <cell r="F408">
            <v>1.04</v>
          </cell>
          <cell r="G408" t="str">
            <v>US 27/SR 25</v>
          </cell>
          <cell r="H408" t="str">
            <v>US 27/US441 SPLIT</v>
          </cell>
          <cell r="I408" t="str">
            <v>MAIN ST</v>
          </cell>
        </row>
        <row r="409">
          <cell r="A409">
            <v>3770</v>
          </cell>
          <cell r="B409">
            <v>115119</v>
          </cell>
          <cell r="C409">
            <v>115119</v>
          </cell>
          <cell r="D409" t="str">
            <v>State</v>
          </cell>
          <cell r="E409">
            <v>35</v>
          </cell>
          <cell r="F409">
            <v>0.56999999999999995</v>
          </cell>
          <cell r="G409" t="str">
            <v>US 27/SR 25</v>
          </cell>
          <cell r="H409" t="str">
            <v>MAIN ST</v>
          </cell>
          <cell r="I409" t="str">
            <v>SR 44</v>
          </cell>
        </row>
        <row r="410">
          <cell r="A410">
            <v>3780</v>
          </cell>
          <cell r="B410">
            <v>115116</v>
          </cell>
          <cell r="C410">
            <v>115116</v>
          </cell>
          <cell r="D410" t="str">
            <v>State</v>
          </cell>
          <cell r="E410">
            <v>35</v>
          </cell>
          <cell r="F410">
            <v>0.63</v>
          </cell>
          <cell r="G410" t="str">
            <v>US 27/SR 25</v>
          </cell>
          <cell r="H410" t="str">
            <v>SR 44</v>
          </cell>
          <cell r="I410" t="str">
            <v>CR 25A (NORTH)</v>
          </cell>
        </row>
        <row r="411">
          <cell r="A411">
            <v>3785</v>
          </cell>
          <cell r="B411">
            <v>110014</v>
          </cell>
          <cell r="C411">
            <v>110014</v>
          </cell>
          <cell r="D411" t="str">
            <v>State</v>
          </cell>
          <cell r="E411">
            <v>55</v>
          </cell>
          <cell r="F411">
            <v>2.16</v>
          </cell>
          <cell r="G411" t="str">
            <v>US 27/SR 25</v>
          </cell>
          <cell r="H411" t="str">
            <v>CR 25A (NORTH)</v>
          </cell>
          <cell r="I411" t="str">
            <v>CR 33</v>
          </cell>
        </row>
        <row r="412">
          <cell r="A412">
            <v>3790</v>
          </cell>
          <cell r="B412">
            <v>110014</v>
          </cell>
          <cell r="C412">
            <v>110014</v>
          </cell>
          <cell r="D412" t="str">
            <v>ADJACENT</v>
          </cell>
          <cell r="E412">
            <v>55</v>
          </cell>
          <cell r="F412">
            <v>1.1200000000000001</v>
          </cell>
          <cell r="G412" t="str">
            <v>US 27/SR 25</v>
          </cell>
          <cell r="H412" t="str">
            <v>CR 33</v>
          </cell>
          <cell r="I412" t="str">
            <v>CR 48</v>
          </cell>
        </row>
        <row r="413">
          <cell r="A413">
            <v>3800</v>
          </cell>
          <cell r="B413">
            <v>110362</v>
          </cell>
          <cell r="C413">
            <v>110362</v>
          </cell>
          <cell r="D413" t="str">
            <v>State</v>
          </cell>
          <cell r="E413">
            <v>55</v>
          </cell>
          <cell r="F413">
            <v>2.54</v>
          </cell>
          <cell r="G413" t="str">
            <v>US 27/SR 25</v>
          </cell>
          <cell r="H413" t="str">
            <v>CR 48</v>
          </cell>
          <cell r="I413" t="str">
            <v>PLANTATION BLVD</v>
          </cell>
        </row>
        <row r="414">
          <cell r="A414">
            <v>3810</v>
          </cell>
          <cell r="B414">
            <v>110362</v>
          </cell>
          <cell r="C414">
            <v>110362</v>
          </cell>
          <cell r="D414" t="str">
            <v>ADJACENT</v>
          </cell>
          <cell r="E414">
            <v>55</v>
          </cell>
          <cell r="F414">
            <v>2.67</v>
          </cell>
          <cell r="G414" t="str">
            <v>US 27/SR 25</v>
          </cell>
          <cell r="H414" t="str">
            <v>PLANTATION BLVD</v>
          </cell>
          <cell r="I414" t="str">
            <v>FLORIDA TURNPIKE</v>
          </cell>
        </row>
        <row r="415">
          <cell r="A415">
            <v>3820</v>
          </cell>
          <cell r="B415">
            <v>240</v>
          </cell>
          <cell r="C415">
            <v>110364</v>
          </cell>
          <cell r="D415" t="str">
            <v>County</v>
          </cell>
          <cell r="E415">
            <v>55</v>
          </cell>
          <cell r="F415">
            <v>4.08</v>
          </cell>
          <cell r="G415" t="str">
            <v>US 27/SR 25</v>
          </cell>
          <cell r="H415" t="str">
            <v>FLORIDA TURNPIKE</v>
          </cell>
          <cell r="I415" t="str">
            <v>SR 19</v>
          </cell>
        </row>
        <row r="416">
          <cell r="A416">
            <v>3830</v>
          </cell>
          <cell r="B416">
            <v>110363</v>
          </cell>
          <cell r="C416">
            <v>110363</v>
          </cell>
          <cell r="D416" t="str">
            <v>State</v>
          </cell>
          <cell r="E416">
            <v>55</v>
          </cell>
          <cell r="F416">
            <v>3.36</v>
          </cell>
          <cell r="G416" t="str">
            <v>US 27/SR 25</v>
          </cell>
          <cell r="H416" t="str">
            <v>SR 19</v>
          </cell>
          <cell r="I416" t="str">
            <v>CR 561</v>
          </cell>
        </row>
        <row r="417">
          <cell r="A417">
            <v>3840</v>
          </cell>
          <cell r="B417">
            <v>110468</v>
          </cell>
          <cell r="C417">
            <v>110468</v>
          </cell>
          <cell r="D417" t="str">
            <v>State</v>
          </cell>
          <cell r="E417">
            <v>55</v>
          </cell>
          <cell r="F417">
            <v>2.14</v>
          </cell>
          <cell r="G417" t="str">
            <v>US 27/SR 25</v>
          </cell>
          <cell r="H417" t="str">
            <v>CR 561</v>
          </cell>
          <cell r="I417" t="str">
            <v>CR 561A</v>
          </cell>
        </row>
        <row r="418">
          <cell r="A418">
            <v>3850</v>
          </cell>
          <cell r="B418">
            <v>110163</v>
          </cell>
          <cell r="C418">
            <v>110163</v>
          </cell>
          <cell r="D418" t="str">
            <v>State</v>
          </cell>
          <cell r="E418">
            <v>50</v>
          </cell>
          <cell r="F418">
            <v>0.38</v>
          </cell>
          <cell r="G418" t="str">
            <v>US 27/SR 25</v>
          </cell>
          <cell r="H418" t="str">
            <v>CR 561A</v>
          </cell>
          <cell r="I418" t="str">
            <v>CR 561/ MAIN AVE</v>
          </cell>
        </row>
        <row r="419">
          <cell r="A419">
            <v>3860</v>
          </cell>
          <cell r="B419">
            <v>110163</v>
          </cell>
          <cell r="C419">
            <v>110163</v>
          </cell>
          <cell r="D419" t="str">
            <v>ADJACENT</v>
          </cell>
          <cell r="E419">
            <v>50</v>
          </cell>
          <cell r="F419">
            <v>0.68</v>
          </cell>
          <cell r="G419" t="str">
            <v>US 27/SR 25</v>
          </cell>
          <cell r="H419" t="str">
            <v>CR 561/ MAIN AVE</v>
          </cell>
          <cell r="I419" t="str">
            <v>CR 50</v>
          </cell>
        </row>
        <row r="420">
          <cell r="A420">
            <v>3870</v>
          </cell>
          <cell r="B420">
            <v>110423</v>
          </cell>
          <cell r="C420">
            <v>110423</v>
          </cell>
          <cell r="D420" t="str">
            <v>State</v>
          </cell>
          <cell r="E420">
            <v>50</v>
          </cell>
          <cell r="F420">
            <v>0.79</v>
          </cell>
          <cell r="G420" t="str">
            <v>US 27/SR 25</v>
          </cell>
          <cell r="H420" t="str">
            <v>CR 50</v>
          </cell>
          <cell r="I420" t="str">
            <v>GRAND HIGHWAY</v>
          </cell>
        </row>
        <row r="421">
          <cell r="A421">
            <v>3880</v>
          </cell>
          <cell r="B421">
            <v>115047</v>
          </cell>
          <cell r="C421">
            <v>115047</v>
          </cell>
          <cell r="D421" t="str">
            <v>State</v>
          </cell>
          <cell r="E421">
            <v>50</v>
          </cell>
          <cell r="F421">
            <v>1.22</v>
          </cell>
          <cell r="G421" t="str">
            <v>US 27/SR 25</v>
          </cell>
          <cell r="H421" t="str">
            <v>GRAND HIGHWAY</v>
          </cell>
          <cell r="I421" t="str">
            <v>SR 50</v>
          </cell>
        </row>
        <row r="422">
          <cell r="A422">
            <v>3890</v>
          </cell>
          <cell r="B422">
            <v>110012</v>
          </cell>
          <cell r="C422">
            <v>110012</v>
          </cell>
          <cell r="D422" t="str">
            <v>State</v>
          </cell>
          <cell r="E422">
            <v>55</v>
          </cell>
          <cell r="F422">
            <v>1.54</v>
          </cell>
          <cell r="G422" t="str">
            <v>US 27/SR 25</v>
          </cell>
          <cell r="H422" t="str">
            <v>SR 50</v>
          </cell>
          <cell r="I422" t="str">
            <v>JOHNS LAKE RD</v>
          </cell>
        </row>
        <row r="423">
          <cell r="A423">
            <v>3900</v>
          </cell>
          <cell r="B423">
            <v>110011</v>
          </cell>
          <cell r="C423">
            <v>110011</v>
          </cell>
          <cell r="D423" t="str">
            <v>State</v>
          </cell>
          <cell r="E423">
            <v>55</v>
          </cell>
          <cell r="F423">
            <v>2.06</v>
          </cell>
          <cell r="G423" t="str">
            <v>US 27/SR 25</v>
          </cell>
          <cell r="H423" t="str">
            <v>JOHNS LAKE RD</v>
          </cell>
          <cell r="I423" t="str">
            <v>HARDWOOD MARSH RD</v>
          </cell>
        </row>
        <row r="424">
          <cell r="A424">
            <v>3910</v>
          </cell>
          <cell r="B424">
            <v>110311</v>
          </cell>
          <cell r="C424">
            <v>110311</v>
          </cell>
          <cell r="D424" t="str">
            <v>State</v>
          </cell>
          <cell r="E424">
            <v>55</v>
          </cell>
          <cell r="F424">
            <v>0.95</v>
          </cell>
          <cell r="G424" t="str">
            <v>US 27/SR 25</v>
          </cell>
          <cell r="H424" t="str">
            <v>HARDWOOD MARSH RD</v>
          </cell>
          <cell r="I424" t="str">
            <v>LAKE LOUISA RD</v>
          </cell>
        </row>
        <row r="425">
          <cell r="A425">
            <v>3920</v>
          </cell>
          <cell r="B425">
            <v>110007</v>
          </cell>
          <cell r="C425">
            <v>110007</v>
          </cell>
          <cell r="D425" t="str">
            <v>State</v>
          </cell>
          <cell r="E425">
            <v>65</v>
          </cell>
          <cell r="F425">
            <v>6.51</v>
          </cell>
          <cell r="G425" t="str">
            <v>US 27/SR 25</v>
          </cell>
          <cell r="H425" t="str">
            <v>LAKE LOUISA RD</v>
          </cell>
          <cell r="I425" t="str">
            <v>BOGGY MARSH RD</v>
          </cell>
        </row>
        <row r="426">
          <cell r="A426">
            <v>3927</v>
          </cell>
          <cell r="B426">
            <v>110007</v>
          </cell>
          <cell r="C426">
            <v>110007</v>
          </cell>
          <cell r="D426" t="str">
            <v>ADJACENT</v>
          </cell>
          <cell r="E426">
            <v>65</v>
          </cell>
          <cell r="F426">
            <v>2.0099999999999998</v>
          </cell>
          <cell r="G426" t="str">
            <v>US 27/SR 25</v>
          </cell>
          <cell r="H426" t="str">
            <v>BOGGY MARSH RD</v>
          </cell>
          <cell r="I426" t="str">
            <v>CR 474</v>
          </cell>
        </row>
        <row r="427">
          <cell r="A427">
            <v>3930</v>
          </cell>
          <cell r="B427">
            <v>1</v>
          </cell>
          <cell r="C427"/>
          <cell r="D427" t="str">
            <v>County</v>
          </cell>
          <cell r="E427">
            <v>55</v>
          </cell>
          <cell r="F427">
            <v>1.72</v>
          </cell>
          <cell r="G427" t="str">
            <v>US 27/SR 25</v>
          </cell>
          <cell r="H427" t="str">
            <v>CR 474</v>
          </cell>
          <cell r="I427" t="str">
            <v>US 192</v>
          </cell>
        </row>
        <row r="428">
          <cell r="A428">
            <v>3940</v>
          </cell>
          <cell r="B428">
            <v>115096</v>
          </cell>
          <cell r="C428">
            <v>115096</v>
          </cell>
          <cell r="D428" t="str">
            <v>State</v>
          </cell>
          <cell r="E428">
            <v>35</v>
          </cell>
          <cell r="F428">
            <v>0.75</v>
          </cell>
          <cell r="G428" t="str">
            <v>US 441/ SR 500</v>
          </cell>
          <cell r="H428" t="str">
            <v>US 27/US441 SPLIT</v>
          </cell>
          <cell r="I428" t="str">
            <v>LEE ST</v>
          </cell>
        </row>
        <row r="429">
          <cell r="A429">
            <v>3950</v>
          </cell>
          <cell r="B429">
            <v>110492</v>
          </cell>
          <cell r="C429">
            <v>110492</v>
          </cell>
          <cell r="D429" t="str">
            <v>State</v>
          </cell>
          <cell r="E429">
            <v>35</v>
          </cell>
          <cell r="F429">
            <v>0.42</v>
          </cell>
          <cell r="G429" t="str">
            <v>US 441/ SR 500</v>
          </cell>
          <cell r="H429" t="str">
            <v>LEE ST</v>
          </cell>
          <cell r="I429" t="str">
            <v>N CANAL ST</v>
          </cell>
        </row>
        <row r="430">
          <cell r="A430">
            <v>3960</v>
          </cell>
          <cell r="B430">
            <v>115093</v>
          </cell>
          <cell r="C430">
            <v>115093</v>
          </cell>
          <cell r="D430" t="str">
            <v>State</v>
          </cell>
          <cell r="E430">
            <v>45</v>
          </cell>
          <cell r="F430">
            <v>1.06</v>
          </cell>
          <cell r="G430" t="str">
            <v>US 441/ SR 500</v>
          </cell>
          <cell r="H430" t="str">
            <v>N CANAL ST</v>
          </cell>
          <cell r="I430" t="str">
            <v>E DIXIE AVE</v>
          </cell>
        </row>
        <row r="431">
          <cell r="A431">
            <v>3970</v>
          </cell>
          <cell r="B431">
            <v>115092</v>
          </cell>
          <cell r="C431">
            <v>115092</v>
          </cell>
          <cell r="D431" t="str">
            <v>State</v>
          </cell>
          <cell r="E431">
            <v>45</v>
          </cell>
          <cell r="F431">
            <v>0.25</v>
          </cell>
          <cell r="G431" t="str">
            <v>US 441/ SR 500</v>
          </cell>
          <cell r="H431" t="str">
            <v>E DIXIE AVE</v>
          </cell>
          <cell r="I431" t="str">
            <v>E MAIN ST</v>
          </cell>
        </row>
        <row r="432">
          <cell r="A432">
            <v>3980</v>
          </cell>
          <cell r="B432">
            <v>110177</v>
          </cell>
          <cell r="C432">
            <v>110177</v>
          </cell>
          <cell r="D432" t="str">
            <v>State</v>
          </cell>
          <cell r="E432">
            <v>45</v>
          </cell>
          <cell r="F432">
            <v>1.41</v>
          </cell>
          <cell r="G432" t="str">
            <v>US 441/ SR 500</v>
          </cell>
          <cell r="H432" t="str">
            <v>E MAIN ST</v>
          </cell>
          <cell r="I432" t="str">
            <v>CR 44</v>
          </cell>
        </row>
        <row r="433">
          <cell r="A433">
            <v>3990</v>
          </cell>
          <cell r="B433">
            <v>110177</v>
          </cell>
          <cell r="C433">
            <v>110177</v>
          </cell>
          <cell r="D433" t="str">
            <v>ADJACENT</v>
          </cell>
          <cell r="E433">
            <v>45</v>
          </cell>
          <cell r="F433">
            <v>3.07</v>
          </cell>
          <cell r="G433" t="str">
            <v>US 441/ SR 500</v>
          </cell>
          <cell r="H433" t="str">
            <v>CR 44</v>
          </cell>
          <cell r="I433" t="str">
            <v>RADIO RD</v>
          </cell>
        </row>
        <row r="434">
          <cell r="A434">
            <v>4000</v>
          </cell>
          <cell r="B434">
            <v>110128</v>
          </cell>
          <cell r="C434">
            <v>110128</v>
          </cell>
          <cell r="D434" t="str">
            <v>ADJACENT</v>
          </cell>
          <cell r="E434">
            <v>45</v>
          </cell>
          <cell r="F434">
            <v>0.88</v>
          </cell>
          <cell r="G434" t="str">
            <v>US 441/ SR 500</v>
          </cell>
          <cell r="H434" t="str">
            <v>RADIO RD</v>
          </cell>
          <cell r="I434" t="str">
            <v>CR 473</v>
          </cell>
        </row>
        <row r="435">
          <cell r="A435">
            <v>4010</v>
          </cell>
          <cell r="B435">
            <v>110128</v>
          </cell>
          <cell r="C435">
            <v>110128</v>
          </cell>
          <cell r="D435" t="str">
            <v>State</v>
          </cell>
          <cell r="E435">
            <v>50</v>
          </cell>
          <cell r="F435">
            <v>2.33</v>
          </cell>
          <cell r="G435" t="str">
            <v>US 441/ SR 500</v>
          </cell>
          <cell r="H435" t="str">
            <v>CR 473</v>
          </cell>
          <cell r="I435" t="str">
            <v>OLD US 441/ CR 500A</v>
          </cell>
        </row>
        <row r="436">
          <cell r="A436">
            <v>4020</v>
          </cell>
          <cell r="B436">
            <v>110504</v>
          </cell>
          <cell r="C436">
            <v>110504</v>
          </cell>
          <cell r="D436" t="str">
            <v>State</v>
          </cell>
          <cell r="E436">
            <v>45</v>
          </cell>
          <cell r="F436">
            <v>0.2</v>
          </cell>
          <cell r="G436" t="str">
            <v>US 441/ SR 500</v>
          </cell>
          <cell r="H436" t="str">
            <v>OLD US 441/ CR 500A</v>
          </cell>
          <cell r="I436" t="str">
            <v>SR 19 / DUNCAN DR</v>
          </cell>
        </row>
        <row r="437">
          <cell r="A437">
            <v>4030</v>
          </cell>
          <cell r="B437">
            <v>110414</v>
          </cell>
          <cell r="C437">
            <v>110414</v>
          </cell>
          <cell r="D437" t="str">
            <v>State</v>
          </cell>
          <cell r="E437">
            <v>45</v>
          </cell>
          <cell r="F437">
            <v>0.62</v>
          </cell>
          <cell r="G437" t="str">
            <v>US 441/ SR 500</v>
          </cell>
          <cell r="H437" t="str">
            <v>SR 19 / DUNCAN DR</v>
          </cell>
          <cell r="I437" t="str">
            <v>CR 452 / ST CLAIR ABRAMS AVE</v>
          </cell>
        </row>
        <row r="438">
          <cell r="A438">
            <v>4040</v>
          </cell>
          <cell r="B438">
            <v>110414</v>
          </cell>
          <cell r="C438">
            <v>110414</v>
          </cell>
          <cell r="D438" t="str">
            <v>ADJACENT</v>
          </cell>
          <cell r="E438">
            <v>45</v>
          </cell>
          <cell r="F438">
            <v>0.39</v>
          </cell>
          <cell r="G438" t="str">
            <v>US 441/ SR 500</v>
          </cell>
          <cell r="H438" t="str">
            <v>CR 452 / ST CLAIR ABRAMS AVE</v>
          </cell>
          <cell r="I438" t="str">
            <v>CR 452 / LAKE EUSTIS DR</v>
          </cell>
        </row>
        <row r="439">
          <cell r="A439">
            <v>4050</v>
          </cell>
          <cell r="B439">
            <v>110414</v>
          </cell>
          <cell r="C439">
            <v>110414</v>
          </cell>
          <cell r="D439" t="str">
            <v>ADJACENT</v>
          </cell>
          <cell r="E439">
            <v>50</v>
          </cell>
          <cell r="F439">
            <v>1.22</v>
          </cell>
          <cell r="G439" t="str">
            <v>US 441/ SR 500</v>
          </cell>
          <cell r="H439" t="str">
            <v>CR 452 / LAKE EUSTIS DR</v>
          </cell>
          <cell r="I439" t="str">
            <v>DAVID WALKER DR</v>
          </cell>
        </row>
        <row r="440">
          <cell r="A440">
            <v>4060</v>
          </cell>
          <cell r="B440">
            <v>110414</v>
          </cell>
          <cell r="C440">
            <v>110414</v>
          </cell>
          <cell r="D440" t="str">
            <v>ADJACENT</v>
          </cell>
          <cell r="E440">
            <v>45</v>
          </cell>
          <cell r="F440">
            <v>1.02</v>
          </cell>
          <cell r="G440" t="str">
            <v>US 441/ SR 500</v>
          </cell>
          <cell r="H440" t="str">
            <v>DAVID WALKER DR</v>
          </cell>
          <cell r="I440" t="str">
            <v>SR 19/ BAY ST</v>
          </cell>
        </row>
        <row r="441">
          <cell r="A441">
            <v>4070</v>
          </cell>
          <cell r="B441">
            <v>110475</v>
          </cell>
          <cell r="C441">
            <v>110475</v>
          </cell>
          <cell r="D441" t="str">
            <v>ADJACENT</v>
          </cell>
          <cell r="E441">
            <v>50</v>
          </cell>
          <cell r="F441">
            <v>1.36</v>
          </cell>
          <cell r="G441" t="str">
            <v>US 441/ SR 500</v>
          </cell>
          <cell r="H441" t="str">
            <v>SR 19/ BAY ST</v>
          </cell>
          <cell r="I441" t="str">
            <v>OLD MT DORA RD</v>
          </cell>
        </row>
        <row r="442">
          <cell r="A442">
            <v>4080</v>
          </cell>
          <cell r="B442">
            <v>110475</v>
          </cell>
          <cell r="C442">
            <v>110475</v>
          </cell>
          <cell r="D442" t="str">
            <v>State</v>
          </cell>
          <cell r="E442">
            <v>50</v>
          </cell>
          <cell r="F442">
            <v>1.22</v>
          </cell>
          <cell r="G442" t="str">
            <v>US 441/ SR 500</v>
          </cell>
          <cell r="H442" t="str">
            <v>OLD MT DORA RD</v>
          </cell>
          <cell r="I442" t="str">
            <v>DONNELLY ST/SR 44</v>
          </cell>
        </row>
        <row r="443">
          <cell r="A443">
            <v>4090</v>
          </cell>
          <cell r="B443">
            <v>110499</v>
          </cell>
          <cell r="C443">
            <v>110499</v>
          </cell>
          <cell r="D443" t="str">
            <v>State</v>
          </cell>
          <cell r="E443">
            <v>55</v>
          </cell>
          <cell r="F443">
            <v>1.19</v>
          </cell>
          <cell r="G443" t="str">
            <v>US 441/ SR 500</v>
          </cell>
          <cell r="H443" t="str">
            <v>DONNELLY ST/SR 44</v>
          </cell>
          <cell r="I443" t="str">
            <v>WOLF BRANCH RD</v>
          </cell>
        </row>
        <row r="444">
          <cell r="A444">
            <v>4100</v>
          </cell>
          <cell r="B444">
            <v>110002</v>
          </cell>
          <cell r="C444">
            <v>110002</v>
          </cell>
          <cell r="D444" t="str">
            <v>State</v>
          </cell>
          <cell r="E444">
            <v>55</v>
          </cell>
          <cell r="F444">
            <v>1.31</v>
          </cell>
          <cell r="G444" t="str">
            <v>US 441/ SR 500</v>
          </cell>
          <cell r="H444" t="str">
            <v>WOLF BRANCH RD</v>
          </cell>
          <cell r="I444" t="str">
            <v>SR 46</v>
          </cell>
        </row>
        <row r="445">
          <cell r="A445">
            <v>4110</v>
          </cell>
          <cell r="B445">
            <v>750642</v>
          </cell>
          <cell r="C445">
            <v>750642</v>
          </cell>
          <cell r="D445" t="str">
            <v>State</v>
          </cell>
          <cell r="E445">
            <v>55</v>
          </cell>
          <cell r="F445">
            <v>0.74</v>
          </cell>
          <cell r="G445" t="str">
            <v>US 441/ SR 500</v>
          </cell>
          <cell r="H445" t="str">
            <v>SR 46</v>
          </cell>
          <cell r="I445" t="str">
            <v>ORANGE COUNTY LINE</v>
          </cell>
        </row>
        <row r="446">
          <cell r="A446">
            <v>4120</v>
          </cell>
          <cell r="B446">
            <v>12</v>
          </cell>
          <cell r="C446"/>
          <cell r="D446" t="str">
            <v>County</v>
          </cell>
          <cell r="E446">
            <v>25</v>
          </cell>
          <cell r="F446">
            <v>0.83</v>
          </cell>
          <cell r="G446" t="str">
            <v>VISTA DEL LAGO BLVD</v>
          </cell>
          <cell r="H446" t="str">
            <v>LAKE LOUISA RD</v>
          </cell>
          <cell r="I446" t="str">
            <v>US 27</v>
          </cell>
        </row>
        <row r="447">
          <cell r="A447">
            <v>4130</v>
          </cell>
          <cell r="B447">
            <v>481</v>
          </cell>
          <cell r="C447"/>
          <cell r="D447" t="str">
            <v>County</v>
          </cell>
          <cell r="E447">
            <v>30</v>
          </cell>
          <cell r="F447">
            <v>0.88</v>
          </cell>
          <cell r="G447" t="str">
            <v>WASHINGTON AVE</v>
          </cell>
          <cell r="H447" t="str">
            <v>HASELTON ST</v>
          </cell>
          <cell r="I447" t="str">
            <v>ABRAMS RD</v>
          </cell>
        </row>
        <row r="448">
          <cell r="A448">
            <v>4140</v>
          </cell>
          <cell r="B448">
            <v>618</v>
          </cell>
          <cell r="C448"/>
          <cell r="D448" t="str">
            <v>County</v>
          </cell>
          <cell r="E448">
            <v>35</v>
          </cell>
          <cell r="F448">
            <v>0.99</v>
          </cell>
          <cell r="G448" t="str">
            <v>WAYCROSS AVE</v>
          </cell>
          <cell r="H448" t="str">
            <v>COUNTY CLUB RD</v>
          </cell>
          <cell r="I448" t="str">
            <v>SR 44 (OLD CR 44B)</v>
          </cell>
        </row>
        <row r="449">
          <cell r="A449">
            <v>4150</v>
          </cell>
          <cell r="B449">
            <v>405</v>
          </cell>
          <cell r="C449"/>
          <cell r="D449" t="str">
            <v>County</v>
          </cell>
          <cell r="E449">
            <v>25</v>
          </cell>
          <cell r="F449">
            <v>0.52</v>
          </cell>
          <cell r="G449" t="str">
            <v>WELLS AVE</v>
          </cell>
          <cell r="H449" t="str">
            <v>SR 19</v>
          </cell>
          <cell r="I449" t="str">
            <v>LAKE AVE</v>
          </cell>
        </row>
        <row r="450">
          <cell r="A450">
            <v>4160</v>
          </cell>
          <cell r="B450">
            <v>615</v>
          </cell>
          <cell r="C450"/>
          <cell r="D450" t="str">
            <v>County</v>
          </cell>
          <cell r="E450">
            <v>45</v>
          </cell>
          <cell r="F450">
            <v>1.1599999999999999</v>
          </cell>
          <cell r="G450" t="str">
            <v>WOLF BRANCH RD</v>
          </cell>
          <cell r="H450" t="str">
            <v>US 441</v>
          </cell>
          <cell r="I450" t="str">
            <v>BRITT RD</v>
          </cell>
        </row>
        <row r="451">
          <cell r="A451">
            <v>4170</v>
          </cell>
          <cell r="B451">
            <v>614</v>
          </cell>
          <cell r="C451"/>
          <cell r="D451" t="str">
            <v>County</v>
          </cell>
          <cell r="E451">
            <v>45</v>
          </cell>
          <cell r="F451">
            <v>3.52</v>
          </cell>
          <cell r="G451" t="str">
            <v>WOLF BRANCH RD</v>
          </cell>
          <cell r="H451" t="str">
            <v>BRITT RD</v>
          </cell>
          <cell r="I451" t="str">
            <v>CR 437</v>
          </cell>
        </row>
        <row r="452">
          <cell r="A452">
            <v>4180</v>
          </cell>
          <cell r="B452">
            <v>402</v>
          </cell>
          <cell r="C452">
            <v>117015</v>
          </cell>
          <cell r="D452" t="str">
            <v>County</v>
          </cell>
          <cell r="E452">
            <v>35</v>
          </cell>
          <cell r="F452">
            <v>1.71</v>
          </cell>
          <cell r="G452" t="str">
            <v>WOODLEA RD</v>
          </cell>
          <cell r="H452" t="str">
            <v>LANE PARK RD</v>
          </cell>
          <cell r="I452" t="str">
            <v>SR 19</v>
          </cell>
        </row>
        <row r="453">
          <cell r="A453">
            <v>4190</v>
          </cell>
          <cell r="B453">
            <v>244</v>
          </cell>
          <cell r="C453"/>
          <cell r="D453" t="str">
            <v>County</v>
          </cell>
          <cell r="E453">
            <v>45</v>
          </cell>
          <cell r="F453">
            <v>2.14</v>
          </cell>
          <cell r="G453" t="str">
            <v>YOUTH CAMP RD</v>
          </cell>
          <cell r="H453" t="str">
            <v>SUMTER COUNTY LINE</v>
          </cell>
          <cell r="I453" t="str">
            <v>AUSTIN MERRITT RD</v>
          </cell>
        </row>
      </sheetData>
      <sheetData sheetId="8" refreshError="1">
        <row r="1">
          <cell r="B1" t="str">
            <v>County Roadways</v>
          </cell>
          <cell r="C1"/>
          <cell r="D1"/>
          <cell r="E1"/>
          <cell r="F1"/>
          <cell r="W1" t="str">
            <v>State Roadways</v>
          </cell>
          <cell r="X1"/>
          <cell r="Y1"/>
          <cell r="Z1"/>
          <cell r="AA1"/>
        </row>
        <row r="2">
          <cell r="B2" t="str">
            <v>Peak Hour Directional</v>
          </cell>
          <cell r="W2" t="str">
            <v>Peak Hour Directional</v>
          </cell>
        </row>
        <row r="3">
          <cell r="C3" t="str">
            <v>B</v>
          </cell>
          <cell r="D3" t="str">
            <v>C</v>
          </cell>
          <cell r="E3" t="str">
            <v>D</v>
          </cell>
          <cell r="F3" t="str">
            <v>E</v>
          </cell>
          <cell r="X3" t="str">
            <v>B</v>
          </cell>
          <cell r="Y3" t="str">
            <v>C</v>
          </cell>
          <cell r="Z3" t="str">
            <v>D</v>
          </cell>
          <cell r="AA3" t="str">
            <v>E</v>
          </cell>
        </row>
        <row r="4">
          <cell r="B4" t="str">
            <v>C4_2L_D_WL_0R</v>
          </cell>
          <cell r="C4">
            <v>0</v>
          </cell>
          <cell r="D4">
            <v>0</v>
          </cell>
          <cell r="E4">
            <v>822</v>
          </cell>
          <cell r="F4">
            <v>1125</v>
          </cell>
          <cell r="W4" t="str">
            <v>C4_2L_D_WL_0R</v>
          </cell>
          <cell r="X4">
            <v>0</v>
          </cell>
          <cell r="Y4">
            <v>0</v>
          </cell>
          <cell r="Z4">
            <v>914</v>
          </cell>
          <cell r="AA4">
            <v>1250</v>
          </cell>
        </row>
        <row r="5">
          <cell r="B5" t="str">
            <v>C4_2L_D_WL_WR</v>
          </cell>
          <cell r="C5">
            <v>0</v>
          </cell>
          <cell r="D5">
            <v>0</v>
          </cell>
          <cell r="E5">
            <v>863</v>
          </cell>
          <cell r="F5">
            <v>1181</v>
          </cell>
          <cell r="W5" t="str">
            <v>C4_2L_D_WL_WR</v>
          </cell>
          <cell r="X5">
            <v>0</v>
          </cell>
          <cell r="Y5">
            <v>0</v>
          </cell>
          <cell r="Z5">
            <v>960</v>
          </cell>
          <cell r="AA5">
            <v>1313</v>
          </cell>
        </row>
        <row r="6">
          <cell r="B6" t="str">
            <v>C4_2L_U_0L_0R</v>
          </cell>
          <cell r="C6">
            <v>0</v>
          </cell>
          <cell r="D6">
            <v>0</v>
          </cell>
          <cell r="E6">
            <v>626.40000000000009</v>
          </cell>
          <cell r="F6">
            <v>856.80000000000007</v>
          </cell>
          <cell r="W6" t="str">
            <v>C4_2L_U_0L_0R</v>
          </cell>
          <cell r="X6">
            <v>0</v>
          </cell>
          <cell r="Y6">
            <v>0</v>
          </cell>
          <cell r="Z6">
            <v>696</v>
          </cell>
          <cell r="AA6">
            <v>952</v>
          </cell>
        </row>
        <row r="7">
          <cell r="B7" t="str">
            <v>C4_2L_U_0L_WR</v>
          </cell>
          <cell r="C7">
            <v>0</v>
          </cell>
          <cell r="D7">
            <v>0</v>
          </cell>
          <cell r="E7">
            <v>657.72000000000014</v>
          </cell>
          <cell r="F7">
            <v>899.6400000000001</v>
          </cell>
          <cell r="W7" t="str">
            <v>C4_2L_U_0L_WR</v>
          </cell>
          <cell r="X7">
            <v>0</v>
          </cell>
          <cell r="Y7">
            <v>0</v>
          </cell>
          <cell r="Z7">
            <v>730.80000000000007</v>
          </cell>
          <cell r="AA7">
            <v>999.6</v>
          </cell>
        </row>
        <row r="8">
          <cell r="B8" t="str">
            <v>C4_2L_U_WL_0R</v>
          </cell>
          <cell r="C8">
            <v>0</v>
          </cell>
          <cell r="D8">
            <v>0</v>
          </cell>
          <cell r="E8">
            <v>783</v>
          </cell>
          <cell r="F8">
            <v>1071</v>
          </cell>
          <cell r="W8" t="str">
            <v>C4_2L_U_WL_0R</v>
          </cell>
          <cell r="X8">
            <v>0</v>
          </cell>
          <cell r="Y8">
            <v>0</v>
          </cell>
          <cell r="Z8">
            <v>870</v>
          </cell>
          <cell r="AA8">
            <v>1190</v>
          </cell>
        </row>
        <row r="9">
          <cell r="B9" t="str">
            <v>C4_2L_U_WL_WR</v>
          </cell>
          <cell r="C9">
            <v>0</v>
          </cell>
          <cell r="D9">
            <v>0</v>
          </cell>
          <cell r="E9">
            <v>822</v>
          </cell>
          <cell r="F9">
            <v>1125</v>
          </cell>
          <cell r="W9" t="str">
            <v>C4_2L_U_WL_WR</v>
          </cell>
          <cell r="X9">
            <v>0</v>
          </cell>
          <cell r="Y9">
            <v>0</v>
          </cell>
          <cell r="Z9">
            <v>914</v>
          </cell>
          <cell r="AA9">
            <v>1250</v>
          </cell>
        </row>
        <row r="10">
          <cell r="B10" t="str">
            <v>C4_4L_D_WL_0R</v>
          </cell>
          <cell r="C10">
            <v>0</v>
          </cell>
          <cell r="D10">
            <v>1089</v>
          </cell>
          <cell r="E10">
            <v>1411</v>
          </cell>
          <cell r="F10">
            <v>1818</v>
          </cell>
          <cell r="W10" t="str">
            <v>C4_4L_D_WL_0R</v>
          </cell>
          <cell r="X10">
            <v>0</v>
          </cell>
          <cell r="Y10">
            <v>1210</v>
          </cell>
          <cell r="Z10">
            <v>1790</v>
          </cell>
          <cell r="AA10">
            <v>2020</v>
          </cell>
        </row>
        <row r="11">
          <cell r="B11" t="str">
            <v>C4_4L_D_WL_WR</v>
          </cell>
          <cell r="C11">
            <v>0</v>
          </cell>
          <cell r="D11">
            <v>1143.45</v>
          </cell>
          <cell r="E11">
            <v>1481.55</v>
          </cell>
          <cell r="F11">
            <v>1908.9</v>
          </cell>
          <cell r="W11" t="str">
            <v>C4_4L_D_WL_WR</v>
          </cell>
          <cell r="X11">
            <v>0</v>
          </cell>
          <cell r="Y11">
            <v>1270.5</v>
          </cell>
          <cell r="Z11">
            <v>1879.5</v>
          </cell>
          <cell r="AA11">
            <v>2121</v>
          </cell>
        </row>
        <row r="12">
          <cell r="B12" t="str">
            <v>C4_4L_U_0L_0R</v>
          </cell>
          <cell r="C12">
            <v>0</v>
          </cell>
          <cell r="D12">
            <v>816.75</v>
          </cell>
          <cell r="E12">
            <v>1058.25</v>
          </cell>
          <cell r="F12">
            <v>1363.5</v>
          </cell>
          <cell r="W12" t="str">
            <v>C4_4L_U_0L_0R</v>
          </cell>
          <cell r="X12">
            <v>0</v>
          </cell>
          <cell r="Y12">
            <v>907.5</v>
          </cell>
          <cell r="Z12">
            <v>1342.5</v>
          </cell>
          <cell r="AA12">
            <v>1515</v>
          </cell>
        </row>
        <row r="13">
          <cell r="B13" t="str">
            <v>C4_4L_U_0L_WR</v>
          </cell>
          <cell r="C13">
            <v>0</v>
          </cell>
          <cell r="D13">
            <v>857.58750000000009</v>
          </cell>
          <cell r="E13">
            <v>1111.1625000000001</v>
          </cell>
          <cell r="F13">
            <v>1431.675</v>
          </cell>
          <cell r="W13" t="str">
            <v>C4_4L_U_0L_WR</v>
          </cell>
          <cell r="X13">
            <v>0</v>
          </cell>
          <cell r="Y13">
            <v>952.875</v>
          </cell>
          <cell r="Z13">
            <v>1409.625</v>
          </cell>
          <cell r="AA13">
            <v>1590.75</v>
          </cell>
        </row>
        <row r="14">
          <cell r="B14" t="str">
            <v>C4_4L_U_WL_0R</v>
          </cell>
          <cell r="C14">
            <v>0</v>
          </cell>
          <cell r="D14">
            <v>1034.55</v>
          </cell>
          <cell r="E14">
            <v>1340.45</v>
          </cell>
          <cell r="F14">
            <v>1727.1</v>
          </cell>
          <cell r="W14" t="str">
            <v>C4_4L_U_WL_0R</v>
          </cell>
          <cell r="X14">
            <v>0</v>
          </cell>
          <cell r="Y14">
            <v>1149.5</v>
          </cell>
          <cell r="Z14">
            <v>1700.5</v>
          </cell>
          <cell r="AA14">
            <v>1919</v>
          </cell>
        </row>
        <row r="15">
          <cell r="B15" t="str">
            <v>C4_4L_U_WL_WR</v>
          </cell>
          <cell r="C15">
            <v>0</v>
          </cell>
          <cell r="D15">
            <v>1086.2774999999999</v>
          </cell>
          <cell r="E15">
            <v>1407.4725000000001</v>
          </cell>
          <cell r="F15">
            <v>1813.4549999999999</v>
          </cell>
          <cell r="W15" t="str">
            <v>C4_4L_U_WL_WR</v>
          </cell>
          <cell r="X15">
            <v>0</v>
          </cell>
          <cell r="Y15">
            <v>1206.9750000000001</v>
          </cell>
          <cell r="Z15">
            <v>1785.5250000000001</v>
          </cell>
          <cell r="AA15">
            <v>2014.95</v>
          </cell>
        </row>
        <row r="16">
          <cell r="B16" t="str">
            <v>C4_6L_D_WL_0R</v>
          </cell>
          <cell r="C16">
            <v>0</v>
          </cell>
          <cell r="D16">
            <v>1989</v>
          </cell>
          <cell r="E16">
            <v>2529</v>
          </cell>
          <cell r="F16">
            <v>2691</v>
          </cell>
          <cell r="W16" t="str">
            <v>C4_6L_D_WL_0R</v>
          </cell>
          <cell r="X16">
            <v>0</v>
          </cell>
          <cell r="Y16">
            <v>2210</v>
          </cell>
          <cell r="Z16">
            <v>2810</v>
          </cell>
          <cell r="AA16">
            <v>2990</v>
          </cell>
        </row>
        <row r="17">
          <cell r="B17" t="str">
            <v>C4_6L_D_WL_WR</v>
          </cell>
          <cell r="C17">
            <v>0</v>
          </cell>
          <cell r="D17">
            <v>2088.4500000000003</v>
          </cell>
          <cell r="E17">
            <v>2655.4500000000003</v>
          </cell>
          <cell r="F17">
            <v>2825.55</v>
          </cell>
          <cell r="W17" t="str">
            <v>C4_6L_D_WL_WR</v>
          </cell>
          <cell r="X17">
            <v>0</v>
          </cell>
          <cell r="Y17">
            <v>2320.5</v>
          </cell>
          <cell r="Z17">
            <v>2950.5</v>
          </cell>
          <cell r="AA17">
            <v>3139.5</v>
          </cell>
        </row>
        <row r="18">
          <cell r="B18" t="str">
            <v>C4_6L_U_WL_0R</v>
          </cell>
          <cell r="C18">
            <v>0</v>
          </cell>
          <cell r="D18">
            <v>1889.55</v>
          </cell>
          <cell r="E18">
            <v>2402.5499999999997</v>
          </cell>
          <cell r="F18">
            <v>2556.4499999999998</v>
          </cell>
          <cell r="W18" t="str">
            <v>C4_6L_U_WL_0R</v>
          </cell>
          <cell r="X18">
            <v>0</v>
          </cell>
          <cell r="Y18">
            <v>2099.5</v>
          </cell>
          <cell r="Z18">
            <v>2669.5</v>
          </cell>
          <cell r="AA18">
            <v>2840.5</v>
          </cell>
        </row>
        <row r="19">
          <cell r="B19" t="str">
            <v>C4_6L_U_WL_WR</v>
          </cell>
          <cell r="C19">
            <v>0</v>
          </cell>
          <cell r="D19">
            <v>1984.0275000000001</v>
          </cell>
          <cell r="E19">
            <v>2522.6774999999998</v>
          </cell>
          <cell r="F19">
            <v>2684.2725</v>
          </cell>
          <cell r="W19" t="str">
            <v>C4_6L_U_WL_WR</v>
          </cell>
          <cell r="X19">
            <v>0</v>
          </cell>
          <cell r="Y19">
            <v>2204.4749999999999</v>
          </cell>
          <cell r="Z19">
            <v>2802.9749999999999</v>
          </cell>
          <cell r="AA19">
            <v>2982.5250000000001</v>
          </cell>
        </row>
        <row r="20">
          <cell r="B20" t="str">
            <v>C4_8L_D_WL_0R</v>
          </cell>
          <cell r="C20">
            <v>0</v>
          </cell>
          <cell r="D20">
            <v>2331</v>
          </cell>
          <cell r="E20">
            <v>2979</v>
          </cell>
          <cell r="F20">
            <v>3159</v>
          </cell>
          <cell r="W20" t="str">
            <v>C4_8L_D_WL_0R</v>
          </cell>
          <cell r="X20">
            <v>0</v>
          </cell>
          <cell r="Y20">
            <v>2590</v>
          </cell>
          <cell r="Z20">
            <v>3310</v>
          </cell>
          <cell r="AA20">
            <v>3510</v>
          </cell>
        </row>
        <row r="21">
          <cell r="B21" t="str">
            <v>C4_8L_D_WL_WR</v>
          </cell>
          <cell r="C21">
            <v>0</v>
          </cell>
          <cell r="D21">
            <v>2447.5500000000002</v>
          </cell>
          <cell r="E21">
            <v>3127.9500000000003</v>
          </cell>
          <cell r="F21">
            <v>3316.9500000000003</v>
          </cell>
          <cell r="W21" t="str">
            <v>C4_8L_D_WL_WR</v>
          </cell>
          <cell r="X21">
            <v>0</v>
          </cell>
          <cell r="Y21">
            <v>2719.5</v>
          </cell>
          <cell r="Z21">
            <v>3475.5</v>
          </cell>
          <cell r="AA21">
            <v>3685.5</v>
          </cell>
        </row>
        <row r="22">
          <cell r="B22" t="str">
            <v>C4_5L_D_WL_0R</v>
          </cell>
          <cell r="C22">
            <v>0</v>
          </cell>
          <cell r="D22">
            <v>1539</v>
          </cell>
          <cell r="E22">
            <v>1970</v>
          </cell>
          <cell r="F22">
            <v>2254.5</v>
          </cell>
          <cell r="W22" t="str">
            <v>C4_5L_D_WL_0R</v>
          </cell>
          <cell r="X22">
            <v>0</v>
          </cell>
          <cell r="Y22">
            <v>1710</v>
          </cell>
          <cell r="Z22">
            <v>2300</v>
          </cell>
          <cell r="AA22">
            <v>2505</v>
          </cell>
        </row>
        <row r="23">
          <cell r="B23" t="str">
            <v>C4_3L_U_0L_0R</v>
          </cell>
          <cell r="C23">
            <v>0</v>
          </cell>
          <cell r="D23">
            <v>408.375</v>
          </cell>
          <cell r="E23">
            <v>842.32500000000005</v>
          </cell>
          <cell r="F23">
            <v>1110.1500000000001</v>
          </cell>
          <cell r="W23" t="str">
            <v>C4_3L_U_0L_0R</v>
          </cell>
          <cell r="X23">
            <v>0</v>
          </cell>
          <cell r="Y23">
            <v>453.75</v>
          </cell>
          <cell r="Z23">
            <v>1019.25</v>
          </cell>
          <cell r="AA23">
            <v>1233.5</v>
          </cell>
        </row>
        <row r="24">
          <cell r="B24" t="str">
            <v>C4_3L_U_0L_WR</v>
          </cell>
          <cell r="C24">
            <v>0</v>
          </cell>
          <cell r="D24">
            <v>428.79375000000005</v>
          </cell>
          <cell r="E24">
            <v>884.44125000000008</v>
          </cell>
          <cell r="F24">
            <v>1165.6575</v>
          </cell>
          <cell r="W24" t="str">
            <v>C4_3L_U_0L_WR</v>
          </cell>
          <cell r="X24">
            <v>0</v>
          </cell>
          <cell r="Y24">
            <v>476.4375</v>
          </cell>
          <cell r="Z24">
            <v>1070.2125000000001</v>
          </cell>
          <cell r="AA24">
            <v>1295.175</v>
          </cell>
        </row>
        <row r="25">
          <cell r="B25" t="str">
            <v>C4_3L_U_WL_0R</v>
          </cell>
          <cell r="C25">
            <v>0</v>
          </cell>
          <cell r="D25">
            <v>517.27499999999998</v>
          </cell>
          <cell r="E25">
            <v>1061.7249999999999</v>
          </cell>
          <cell r="F25">
            <v>1399.05</v>
          </cell>
          <cell r="W25" t="str">
            <v>C4_3L_U_WL_0R</v>
          </cell>
          <cell r="X25">
            <v>0</v>
          </cell>
          <cell r="Y25">
            <v>574.75</v>
          </cell>
          <cell r="Z25">
            <v>1285.25</v>
          </cell>
          <cell r="AA25">
            <v>1554.5</v>
          </cell>
        </row>
        <row r="26">
          <cell r="B26" t="str">
            <v>C4_3L_U_WL_WR</v>
          </cell>
          <cell r="C26">
            <v>0</v>
          </cell>
          <cell r="D26">
            <v>543.13874999999996</v>
          </cell>
          <cell r="E26">
            <v>1114.7362499999999</v>
          </cell>
          <cell r="F26">
            <v>1469.2275</v>
          </cell>
          <cell r="W26" t="str">
            <v>C4_3L_U_WL_WR</v>
          </cell>
          <cell r="X26">
            <v>0</v>
          </cell>
          <cell r="Y26">
            <v>603.48750000000007</v>
          </cell>
          <cell r="Z26">
            <v>1349.7625</v>
          </cell>
          <cell r="AA26">
            <v>1632.4749999999999</v>
          </cell>
        </row>
        <row r="27">
          <cell r="B27" t="str">
            <v>C4_3L_D_WL_0R</v>
          </cell>
          <cell r="C27">
            <v>0</v>
          </cell>
          <cell r="D27">
            <v>544.5</v>
          </cell>
          <cell r="E27">
            <v>1116.5</v>
          </cell>
          <cell r="F27">
            <v>1471.5</v>
          </cell>
          <cell r="W27" t="str">
            <v>C4_3L_D_WL_0R</v>
          </cell>
          <cell r="X27">
            <v>0</v>
          </cell>
          <cell r="Y27">
            <v>605</v>
          </cell>
          <cell r="Z27">
            <v>1352</v>
          </cell>
          <cell r="AA27">
            <v>1635</v>
          </cell>
        </row>
        <row r="28">
          <cell r="B28" t="str">
            <v>C4_3L_D_WL_WR</v>
          </cell>
          <cell r="C28">
            <v>0</v>
          </cell>
          <cell r="D28">
            <v>571.72500000000002</v>
          </cell>
          <cell r="E28">
            <v>1172.2750000000001</v>
          </cell>
          <cell r="F28">
            <v>1544.95</v>
          </cell>
          <cell r="W28" t="str">
            <v>C4_3L_D_WL_WR</v>
          </cell>
          <cell r="X28">
            <v>0</v>
          </cell>
          <cell r="Y28">
            <v>635.25</v>
          </cell>
          <cell r="Z28">
            <v>1419.75</v>
          </cell>
          <cell r="AA28">
            <v>1717</v>
          </cell>
        </row>
        <row r="29">
          <cell r="C29"/>
          <cell r="X29"/>
        </row>
        <row r="30">
          <cell r="B30" t="str">
            <v>C3R_2L_D_WL_0R</v>
          </cell>
          <cell r="C30">
            <v>0</v>
          </cell>
          <cell r="D30">
            <v>916.65000000000009</v>
          </cell>
          <cell r="E30">
            <v>1048.95</v>
          </cell>
          <cell r="F30">
            <v>1050</v>
          </cell>
          <cell r="W30" t="str">
            <v>C3R_2L_D_WL_0R</v>
          </cell>
          <cell r="X30">
            <v>0</v>
          </cell>
          <cell r="Y30">
            <v>1018.5</v>
          </cell>
          <cell r="Z30">
            <v>1165.5</v>
          </cell>
          <cell r="AA30">
            <v>1166.55</v>
          </cell>
        </row>
        <row r="31">
          <cell r="B31" t="str">
            <v>C3R_2L_D_WL_WR</v>
          </cell>
          <cell r="C31">
            <v>0</v>
          </cell>
          <cell r="D31">
            <v>962.48250000000019</v>
          </cell>
          <cell r="E31">
            <v>1101.3975</v>
          </cell>
          <cell r="F31">
            <v>1102.5</v>
          </cell>
          <cell r="W31" t="str">
            <v>C3R_2L_D_WL_WR</v>
          </cell>
          <cell r="X31">
            <v>0</v>
          </cell>
          <cell r="Y31">
            <v>1069.425</v>
          </cell>
          <cell r="Z31">
            <v>1223.7750000000001</v>
          </cell>
          <cell r="AA31">
            <v>1224.8775000000001</v>
          </cell>
        </row>
        <row r="32">
          <cell r="B32" t="str">
            <v>C3R_2L_D_0L_WR</v>
          </cell>
          <cell r="C32">
            <v>0</v>
          </cell>
          <cell r="D32">
            <v>962.48250000000019</v>
          </cell>
          <cell r="E32">
            <v>1101.3975</v>
          </cell>
          <cell r="F32">
            <v>1102.5</v>
          </cell>
          <cell r="W32" t="str">
            <v>C3R_2L_D_0L_WR</v>
          </cell>
          <cell r="X32">
            <v>0</v>
          </cell>
          <cell r="Y32">
            <v>1069.425</v>
          </cell>
          <cell r="Z32">
            <v>1223.7750000000001</v>
          </cell>
          <cell r="AA32">
            <v>1224.8775000000001</v>
          </cell>
        </row>
        <row r="33">
          <cell r="B33" t="str">
            <v>C3R_2L_U_0L_0R</v>
          </cell>
          <cell r="C33">
            <v>0</v>
          </cell>
          <cell r="D33">
            <v>698.40000000000009</v>
          </cell>
          <cell r="E33">
            <v>799.2</v>
          </cell>
          <cell r="F33">
            <v>800</v>
          </cell>
          <cell r="W33" t="str">
            <v>C3R_2L_U_0L_0R</v>
          </cell>
          <cell r="X33">
            <v>0</v>
          </cell>
          <cell r="Y33">
            <v>776</v>
          </cell>
          <cell r="Z33">
            <v>888</v>
          </cell>
          <cell r="AA33">
            <v>888.80000000000007</v>
          </cell>
        </row>
        <row r="34">
          <cell r="B34" t="str">
            <v>C3R_2L_U_0L_WR</v>
          </cell>
          <cell r="C34">
            <v>0</v>
          </cell>
          <cell r="D34">
            <v>733.32000000000016</v>
          </cell>
          <cell r="E34">
            <v>839.16000000000008</v>
          </cell>
          <cell r="F34">
            <v>840</v>
          </cell>
          <cell r="W34" t="str">
            <v>C3R_2L_U_0L_WR</v>
          </cell>
          <cell r="X34">
            <v>0</v>
          </cell>
          <cell r="Y34">
            <v>814.80000000000007</v>
          </cell>
          <cell r="Z34">
            <v>932.40000000000009</v>
          </cell>
          <cell r="AA34">
            <v>933.24000000000012</v>
          </cell>
        </row>
        <row r="35">
          <cell r="B35" t="str">
            <v>C3R_2L_U_WL_0R</v>
          </cell>
          <cell r="C35">
            <v>0</v>
          </cell>
          <cell r="D35">
            <v>873</v>
          </cell>
          <cell r="E35">
            <v>999</v>
          </cell>
          <cell r="F35">
            <v>1000</v>
          </cell>
          <cell r="W35" t="str">
            <v>C3R_2L_U_WL_0R</v>
          </cell>
          <cell r="X35">
            <v>0</v>
          </cell>
          <cell r="Y35">
            <v>970</v>
          </cell>
          <cell r="Z35">
            <v>1110</v>
          </cell>
          <cell r="AA35">
            <v>1111</v>
          </cell>
        </row>
        <row r="36">
          <cell r="B36" t="str">
            <v>C3R_2L_U_WL_WR</v>
          </cell>
          <cell r="C36">
            <v>0</v>
          </cell>
          <cell r="D36">
            <v>916.65000000000009</v>
          </cell>
          <cell r="E36">
            <v>1048.95</v>
          </cell>
          <cell r="F36">
            <v>1050</v>
          </cell>
          <cell r="W36" t="str">
            <v>C3R_2L_U_WL_WR</v>
          </cell>
          <cell r="X36">
            <v>0</v>
          </cell>
          <cell r="Y36">
            <v>1018.5</v>
          </cell>
          <cell r="Z36">
            <v>1165.5</v>
          </cell>
          <cell r="AA36">
            <v>1166.55</v>
          </cell>
        </row>
        <row r="37">
          <cell r="B37" t="str">
            <v>C3R_3L_U_0L_0R</v>
          </cell>
          <cell r="C37">
            <v>0</v>
          </cell>
          <cell r="D37">
            <v>922.95</v>
          </cell>
          <cell r="E37">
            <v>1023.975</v>
          </cell>
          <cell r="F37">
            <v>1024.75</v>
          </cell>
          <cell r="W37" t="str">
            <v>C3R_3L_U_0L_0R</v>
          </cell>
          <cell r="X37">
            <v>0</v>
          </cell>
          <cell r="Y37">
            <v>1025.5</v>
          </cell>
          <cell r="Z37">
            <v>1137.75</v>
          </cell>
          <cell r="AA37">
            <v>1138.5250000000001</v>
          </cell>
        </row>
        <row r="38">
          <cell r="B38" t="str">
            <v>C3R_3L_U_0L_WR</v>
          </cell>
          <cell r="C38">
            <v>0</v>
          </cell>
          <cell r="D38">
            <v>969.09750000000008</v>
          </cell>
          <cell r="E38">
            <v>1075.1737499999999</v>
          </cell>
          <cell r="F38">
            <v>1075.9875000000002</v>
          </cell>
          <cell r="W38" t="str">
            <v>C3R_3L_U_0L_WR</v>
          </cell>
          <cell r="X38">
            <v>0</v>
          </cell>
          <cell r="Y38">
            <v>1076.7750000000001</v>
          </cell>
          <cell r="Z38">
            <v>1194.6375</v>
          </cell>
          <cell r="AA38">
            <v>1195.4512500000001</v>
          </cell>
        </row>
        <row r="39">
          <cell r="B39" t="str">
            <v>C3R_3L_U_WL_0R</v>
          </cell>
          <cell r="C39">
            <v>0</v>
          </cell>
          <cell r="D39">
            <v>1163.25</v>
          </cell>
          <cell r="E39">
            <v>1290.375</v>
          </cell>
          <cell r="F39">
            <v>1291.3499999999999</v>
          </cell>
          <cell r="W39" t="str">
            <v>C3R_3L_U_WL_0R</v>
          </cell>
          <cell r="X39">
            <v>0</v>
          </cell>
          <cell r="Y39">
            <v>1292.5</v>
          </cell>
          <cell r="Z39">
            <v>1433.75</v>
          </cell>
          <cell r="AA39">
            <v>1434.7249999999999</v>
          </cell>
        </row>
        <row r="40">
          <cell r="B40" t="str">
            <v>C3R_3L_U_WL_WR</v>
          </cell>
          <cell r="C40">
            <v>0</v>
          </cell>
          <cell r="D40">
            <v>1221.4124999999999</v>
          </cell>
          <cell r="E40">
            <v>1354.8937500000002</v>
          </cell>
          <cell r="F40">
            <v>1355.9175</v>
          </cell>
          <cell r="W40" t="str">
            <v>C3R_3L_U_WL_WR</v>
          </cell>
          <cell r="X40">
            <v>0</v>
          </cell>
          <cell r="Y40">
            <v>1357.125</v>
          </cell>
          <cell r="Z40">
            <v>1505.4375</v>
          </cell>
          <cell r="AA40">
            <v>1506.4612499999998</v>
          </cell>
        </row>
        <row r="41">
          <cell r="B41" t="str">
            <v>C3R_3L_D_WL_0R</v>
          </cell>
          <cell r="C41">
            <v>0</v>
          </cell>
          <cell r="D41">
            <v>1223.325</v>
          </cell>
          <cell r="E41">
            <v>1356.9749999999999</v>
          </cell>
          <cell r="F41">
            <v>1358</v>
          </cell>
          <cell r="W41" t="str">
            <v>C3R_3L_D_WL_0R</v>
          </cell>
          <cell r="X41">
            <v>0</v>
          </cell>
          <cell r="Y41">
            <v>1359.25</v>
          </cell>
          <cell r="Z41">
            <v>1507.75</v>
          </cell>
          <cell r="AA41">
            <v>1508.7750000000001</v>
          </cell>
        </row>
        <row r="42">
          <cell r="B42" t="str">
            <v>C3R_3L_D_WL_WR</v>
          </cell>
          <cell r="C42">
            <v>0</v>
          </cell>
          <cell r="D42">
            <v>1284.49125</v>
          </cell>
          <cell r="E42">
            <v>1424.82375</v>
          </cell>
          <cell r="F42">
            <v>1425.9</v>
          </cell>
          <cell r="W42" t="str">
            <v>C3R_3L_D_WL_WR</v>
          </cell>
          <cell r="X42">
            <v>0</v>
          </cell>
          <cell r="Y42">
            <v>1427.2125000000001</v>
          </cell>
          <cell r="Z42">
            <v>1583.1375</v>
          </cell>
          <cell r="AA42">
            <v>1584.2137500000001</v>
          </cell>
        </row>
        <row r="43">
          <cell r="B43" t="str">
            <v>C3R_4L_D_WL_0R</v>
          </cell>
          <cell r="C43">
            <v>0</v>
          </cell>
          <cell r="D43">
            <v>1530</v>
          </cell>
          <cell r="E43">
            <v>1665</v>
          </cell>
          <cell r="F43">
            <v>1666</v>
          </cell>
          <cell r="W43" t="str">
            <v>C3R_4L_D_WL_0R</v>
          </cell>
          <cell r="X43">
            <v>0</v>
          </cell>
          <cell r="Y43">
            <v>1700</v>
          </cell>
          <cell r="Z43">
            <v>1850</v>
          </cell>
          <cell r="AA43">
            <v>1851</v>
          </cell>
        </row>
        <row r="44">
          <cell r="B44" t="str">
            <v>C3R_4L_D_WL_WR</v>
          </cell>
          <cell r="C44">
            <v>0</v>
          </cell>
          <cell r="D44">
            <v>1606.5</v>
          </cell>
          <cell r="E44">
            <v>1748.25</v>
          </cell>
          <cell r="F44">
            <v>1749.3000000000002</v>
          </cell>
          <cell r="W44" t="str">
            <v>C3R_4L_D_WL_WR</v>
          </cell>
          <cell r="X44">
            <v>0</v>
          </cell>
          <cell r="Y44">
            <v>1785</v>
          </cell>
          <cell r="Z44">
            <v>1942.5</v>
          </cell>
          <cell r="AA44">
            <v>1943.5500000000002</v>
          </cell>
        </row>
        <row r="45">
          <cell r="B45" t="str">
            <v>C3R_4L_U_0L_0R</v>
          </cell>
          <cell r="C45">
            <v>0</v>
          </cell>
          <cell r="D45">
            <v>1147.5</v>
          </cell>
          <cell r="E45">
            <v>1248.75</v>
          </cell>
          <cell r="F45">
            <v>1249.5</v>
          </cell>
          <cell r="W45" t="str">
            <v>C3R_4L_U_0L_0R</v>
          </cell>
          <cell r="X45">
            <v>0</v>
          </cell>
          <cell r="Y45">
            <v>1275</v>
          </cell>
          <cell r="Z45">
            <v>1387.5</v>
          </cell>
          <cell r="AA45">
            <v>1388.25</v>
          </cell>
        </row>
        <row r="46">
          <cell r="B46" t="str">
            <v>C3R_4L_U_0L_WR</v>
          </cell>
          <cell r="C46">
            <v>0</v>
          </cell>
          <cell r="D46">
            <v>1204.875</v>
          </cell>
          <cell r="E46">
            <v>1311.1875</v>
          </cell>
          <cell r="F46">
            <v>1311.9750000000001</v>
          </cell>
          <cell r="W46" t="str">
            <v>C3R_4L_U_0L_WR</v>
          </cell>
          <cell r="X46">
            <v>0</v>
          </cell>
          <cell r="Y46">
            <v>1338.75</v>
          </cell>
          <cell r="Z46">
            <v>1456.875</v>
          </cell>
          <cell r="AA46">
            <v>1457.6625000000001</v>
          </cell>
        </row>
        <row r="47">
          <cell r="B47" t="str">
            <v>C3R_4L_U_WL_0R</v>
          </cell>
          <cell r="C47">
            <v>0</v>
          </cell>
          <cell r="D47">
            <v>1453.5</v>
          </cell>
          <cell r="E47">
            <v>1581.75</v>
          </cell>
          <cell r="F47">
            <v>1582.6999999999998</v>
          </cell>
          <cell r="W47" t="str">
            <v>C3R_4L_U_WL_0R</v>
          </cell>
          <cell r="X47">
            <v>0</v>
          </cell>
          <cell r="Y47">
            <v>1615</v>
          </cell>
          <cell r="Z47">
            <v>1757.5</v>
          </cell>
          <cell r="AA47">
            <v>1758.4499999999998</v>
          </cell>
        </row>
        <row r="48">
          <cell r="B48" t="str">
            <v>C3R_4L_U_WL_WR</v>
          </cell>
          <cell r="C48">
            <v>0</v>
          </cell>
          <cell r="D48">
            <v>1526.175</v>
          </cell>
          <cell r="E48">
            <v>1660.8375000000001</v>
          </cell>
          <cell r="F48">
            <v>1661.8349999999998</v>
          </cell>
          <cell r="W48" t="str">
            <v>C3R_4L_U_WL_WR</v>
          </cell>
          <cell r="X48">
            <v>0</v>
          </cell>
          <cell r="Y48">
            <v>1695.75</v>
          </cell>
          <cell r="Z48">
            <v>1845.375</v>
          </cell>
          <cell r="AA48">
            <v>1846.3724999999999</v>
          </cell>
        </row>
        <row r="49">
          <cell r="B49" t="str">
            <v>C3R_5L_U_0L_WR</v>
          </cell>
          <cell r="C49">
            <v>0</v>
          </cell>
          <cell r="D49">
            <v>1530.9</v>
          </cell>
          <cell r="E49">
            <v>1623.0375000000001</v>
          </cell>
          <cell r="F49">
            <v>1623.825</v>
          </cell>
          <cell r="W49" t="str">
            <v>C3R_5L_U_0L_WR</v>
          </cell>
          <cell r="X49">
            <v>0</v>
          </cell>
          <cell r="Y49">
            <v>1701</v>
          </cell>
          <cell r="Z49">
            <v>1803.375</v>
          </cell>
          <cell r="AA49">
            <v>1804.1625000000001</v>
          </cell>
        </row>
        <row r="50">
          <cell r="B50" t="str">
            <v>C3R_5L_D_WL_0R</v>
          </cell>
          <cell r="C50">
            <v>0</v>
          </cell>
          <cell r="D50">
            <v>1944</v>
          </cell>
          <cell r="E50">
            <v>2061</v>
          </cell>
          <cell r="F50">
            <v>2062</v>
          </cell>
          <cell r="W50" t="str">
            <v>C3R_5L_D_WL_0R</v>
          </cell>
          <cell r="X50">
            <v>0</v>
          </cell>
          <cell r="Y50">
            <v>2160</v>
          </cell>
          <cell r="Z50">
            <v>2290</v>
          </cell>
          <cell r="AA50">
            <v>2291</v>
          </cell>
        </row>
        <row r="51">
          <cell r="B51" t="str">
            <v>C3R_5L_D_WL_WR</v>
          </cell>
          <cell r="C51">
            <v>0</v>
          </cell>
          <cell r="D51">
            <v>2041.2</v>
          </cell>
          <cell r="E51">
            <v>2164.0500000000002</v>
          </cell>
          <cell r="F51">
            <v>2165.1000000000004</v>
          </cell>
          <cell r="W51" t="str">
            <v>C3R_5L_D_WL_WR</v>
          </cell>
          <cell r="X51">
            <v>0</v>
          </cell>
          <cell r="Y51">
            <v>2268</v>
          </cell>
          <cell r="Z51">
            <v>2404.5</v>
          </cell>
          <cell r="AA51">
            <v>2405.5500000000002</v>
          </cell>
        </row>
        <row r="52">
          <cell r="B52" t="str">
            <v>C3R_6L_D_WL_0R</v>
          </cell>
          <cell r="C52">
            <v>0</v>
          </cell>
          <cell r="D52">
            <v>2358</v>
          </cell>
          <cell r="E52">
            <v>2457</v>
          </cell>
          <cell r="F52">
            <v>2458</v>
          </cell>
          <cell r="W52" t="str">
            <v>C3R_6L_D_WL_0R</v>
          </cell>
          <cell r="X52">
            <v>0</v>
          </cell>
          <cell r="Y52">
            <v>2620</v>
          </cell>
          <cell r="Z52">
            <v>2730</v>
          </cell>
          <cell r="AA52">
            <v>2731</v>
          </cell>
        </row>
        <row r="53">
          <cell r="B53" t="str">
            <v>C3R_6L_D_WL_WR</v>
          </cell>
          <cell r="C53">
            <v>0</v>
          </cell>
          <cell r="D53">
            <v>2475.9</v>
          </cell>
          <cell r="E53">
            <v>2579.85</v>
          </cell>
          <cell r="F53">
            <v>2580.9</v>
          </cell>
          <cell r="W53" t="str">
            <v>C3R_6L_D_WL_WR</v>
          </cell>
          <cell r="X53">
            <v>0</v>
          </cell>
          <cell r="Y53">
            <v>2751</v>
          </cell>
          <cell r="Z53">
            <v>2866.5</v>
          </cell>
          <cell r="AA53">
            <v>2867.55</v>
          </cell>
        </row>
        <row r="54">
          <cell r="B54" t="str">
            <v>C3R_6L_U_WL_0R</v>
          </cell>
          <cell r="C54">
            <v>0</v>
          </cell>
          <cell r="D54">
            <v>2240.1</v>
          </cell>
          <cell r="E54">
            <v>2334.15</v>
          </cell>
          <cell r="F54">
            <v>2335.1</v>
          </cell>
          <cell r="W54" t="str">
            <v>C3R_6L_U_WL_0R</v>
          </cell>
          <cell r="X54">
            <v>0</v>
          </cell>
          <cell r="Y54">
            <v>2489</v>
          </cell>
          <cell r="Z54">
            <v>2593.5</v>
          </cell>
          <cell r="AA54">
            <v>2594.4499999999998</v>
          </cell>
        </row>
        <row r="55">
          <cell r="B55" t="str">
            <v>C3R_6L_U_WL_WR</v>
          </cell>
          <cell r="C55">
            <v>0</v>
          </cell>
          <cell r="D55">
            <v>2352.105</v>
          </cell>
          <cell r="E55">
            <v>2450.8575000000001</v>
          </cell>
          <cell r="F55">
            <v>2451.855</v>
          </cell>
          <cell r="W55" t="str">
            <v>C3R_6L_U_WL_WR</v>
          </cell>
          <cell r="X55">
            <v>0</v>
          </cell>
          <cell r="Y55">
            <v>2613.4500000000003</v>
          </cell>
          <cell r="Z55">
            <v>2723.1750000000002</v>
          </cell>
          <cell r="AA55">
            <v>2724.1725000000001</v>
          </cell>
        </row>
        <row r="57">
          <cell r="B57" t="str">
            <v>C3C_2L_D_WL_0R</v>
          </cell>
          <cell r="C57">
            <v>0</v>
          </cell>
          <cell r="D57">
            <v>718.2</v>
          </cell>
          <cell r="E57">
            <v>1011.1500000000001</v>
          </cell>
          <cell r="F57">
            <v>1012.2</v>
          </cell>
          <cell r="W57" t="str">
            <v>C3C_2L_D_WL_0R</v>
          </cell>
          <cell r="X57">
            <v>0</v>
          </cell>
          <cell r="Y57">
            <v>798</v>
          </cell>
          <cell r="Z57">
            <v>1123.5</v>
          </cell>
          <cell r="AA57">
            <v>1124.55</v>
          </cell>
        </row>
        <row r="58">
          <cell r="B58" t="str">
            <v>C3C_2L_D_WL_WR</v>
          </cell>
          <cell r="C58">
            <v>0</v>
          </cell>
          <cell r="D58">
            <v>754.11000000000013</v>
          </cell>
          <cell r="E58">
            <v>1061.7075000000002</v>
          </cell>
          <cell r="F58">
            <v>1062.8100000000002</v>
          </cell>
          <cell r="W58" t="str">
            <v>C3C_2L_D_WL_WR</v>
          </cell>
          <cell r="X58">
            <v>0</v>
          </cell>
          <cell r="Y58">
            <v>837.90000000000009</v>
          </cell>
          <cell r="Z58">
            <v>1179.675</v>
          </cell>
          <cell r="AA58">
            <v>1180.7774999999999</v>
          </cell>
        </row>
        <row r="59">
          <cell r="B59" t="str">
            <v>C3C_2L_D_0L_WR</v>
          </cell>
          <cell r="C59">
            <v>0</v>
          </cell>
          <cell r="D59">
            <v>754.11000000000013</v>
          </cell>
          <cell r="E59">
            <v>1061.7075000000002</v>
          </cell>
          <cell r="F59">
            <v>1062.8100000000002</v>
          </cell>
          <cell r="W59" t="str">
            <v>C3C_2L_D_0L_WR</v>
          </cell>
          <cell r="X59">
            <v>0</v>
          </cell>
          <cell r="Y59">
            <v>837.90000000000009</v>
          </cell>
          <cell r="Z59">
            <v>1179.675</v>
          </cell>
          <cell r="AA59">
            <v>1180.7774999999999</v>
          </cell>
        </row>
        <row r="60">
          <cell r="B60" t="str">
            <v>C3C_2L_U_0L_0R</v>
          </cell>
          <cell r="C60">
            <v>0</v>
          </cell>
          <cell r="D60">
            <v>547.20000000000005</v>
          </cell>
          <cell r="E60">
            <v>770.40000000000009</v>
          </cell>
          <cell r="F60">
            <v>771.2</v>
          </cell>
          <cell r="W60" t="str">
            <v>C3C_2L_U_0L_0R</v>
          </cell>
          <cell r="X60">
            <v>0</v>
          </cell>
          <cell r="Y60">
            <v>608</v>
          </cell>
          <cell r="Z60">
            <v>856</v>
          </cell>
          <cell r="AA60">
            <v>856.80000000000007</v>
          </cell>
        </row>
        <row r="61">
          <cell r="B61" t="str">
            <v>C3C_2L_U_0L_WR</v>
          </cell>
          <cell r="C61">
            <v>0</v>
          </cell>
          <cell r="D61">
            <v>574.56000000000006</v>
          </cell>
          <cell r="E61">
            <v>808.92000000000019</v>
          </cell>
          <cell r="F61">
            <v>809.7600000000001</v>
          </cell>
          <cell r="W61" t="str">
            <v>C3C_2L_U_0L_WR</v>
          </cell>
          <cell r="X61">
            <v>0</v>
          </cell>
          <cell r="Y61">
            <v>638.4</v>
          </cell>
          <cell r="Z61">
            <v>898.80000000000007</v>
          </cell>
          <cell r="AA61">
            <v>899.6400000000001</v>
          </cell>
        </row>
        <row r="62">
          <cell r="B62" t="str">
            <v>C3C_2L_U_WL_0R</v>
          </cell>
          <cell r="C62">
            <v>0</v>
          </cell>
          <cell r="D62">
            <v>684</v>
          </cell>
          <cell r="E62">
            <v>963</v>
          </cell>
          <cell r="F62">
            <v>964</v>
          </cell>
          <cell r="W62" t="str">
            <v>C3C_2L_U_WL_0R</v>
          </cell>
          <cell r="X62">
            <v>0</v>
          </cell>
          <cell r="Y62">
            <v>760</v>
          </cell>
          <cell r="Z62">
            <v>1070</v>
          </cell>
          <cell r="AA62">
            <v>1071</v>
          </cell>
        </row>
        <row r="63">
          <cell r="B63" t="str">
            <v>C3C_2L_U_WL_WR</v>
          </cell>
          <cell r="C63">
            <v>0</v>
          </cell>
          <cell r="D63">
            <v>718.2</v>
          </cell>
          <cell r="E63">
            <v>1011.1500000000001</v>
          </cell>
          <cell r="F63">
            <v>1012.2</v>
          </cell>
          <cell r="W63" t="str">
            <v>C3C_2L_U_WL_WR</v>
          </cell>
          <cell r="X63">
            <v>0</v>
          </cell>
          <cell r="Y63">
            <v>798</v>
          </cell>
          <cell r="Z63">
            <v>1123.5</v>
          </cell>
          <cell r="AA63">
            <v>1124.55</v>
          </cell>
        </row>
        <row r="64">
          <cell r="B64" t="str">
            <v>C3C_3L_U_0L_0R</v>
          </cell>
          <cell r="C64">
            <v>0</v>
          </cell>
          <cell r="D64">
            <v>786.6</v>
          </cell>
          <cell r="E64">
            <v>996.07500000000005</v>
          </cell>
          <cell r="F64">
            <v>996.85</v>
          </cell>
          <cell r="W64" t="str">
            <v>C3C_3L_U_0L_0R</v>
          </cell>
          <cell r="X64">
            <v>0</v>
          </cell>
          <cell r="Y64">
            <v>874</v>
          </cell>
          <cell r="Z64">
            <v>1107.125</v>
          </cell>
          <cell r="AA64">
            <v>1107.5250000000001</v>
          </cell>
        </row>
        <row r="65">
          <cell r="B65" t="str">
            <v>C3C_3L_U_0L_WR</v>
          </cell>
          <cell r="C65">
            <v>0</v>
          </cell>
          <cell r="D65">
            <v>825.93000000000006</v>
          </cell>
          <cell r="E65">
            <v>1045.8787500000001</v>
          </cell>
          <cell r="F65">
            <v>1046.6925000000001</v>
          </cell>
          <cell r="W65" t="str">
            <v>C3C_3L_U_0L_WR</v>
          </cell>
          <cell r="X65">
            <v>0</v>
          </cell>
          <cell r="Y65">
            <v>917.7</v>
          </cell>
          <cell r="Z65">
            <v>1162.48125</v>
          </cell>
          <cell r="AA65">
            <v>1162.9012500000001</v>
          </cell>
        </row>
        <row r="66">
          <cell r="B66" t="str">
            <v>C3C_3L_U_WL_0R</v>
          </cell>
          <cell r="C66">
            <v>0</v>
          </cell>
          <cell r="D66">
            <v>991.8</v>
          </cell>
          <cell r="E66">
            <v>1255.2750000000001</v>
          </cell>
          <cell r="F66">
            <v>1256.25</v>
          </cell>
          <cell r="W66" t="str">
            <v>C3C_3L_U_WL_0R</v>
          </cell>
          <cell r="X66">
            <v>0</v>
          </cell>
          <cell r="Y66">
            <v>1102</v>
          </cell>
          <cell r="Z66">
            <v>1395.2249999999999</v>
          </cell>
          <cell r="AA66">
            <v>1395.7249999999999</v>
          </cell>
        </row>
        <row r="67">
          <cell r="B67" t="str">
            <v>C3C_3L_U_WL_WR</v>
          </cell>
          <cell r="C67">
            <v>0</v>
          </cell>
          <cell r="D67">
            <v>1041.3899999999999</v>
          </cell>
          <cell r="E67">
            <v>1318.0387500000002</v>
          </cell>
          <cell r="F67">
            <v>1319.0625</v>
          </cell>
          <cell r="W67" t="str">
            <v>C3C_3L_U_WL_WR</v>
          </cell>
          <cell r="X67">
            <v>0</v>
          </cell>
          <cell r="Y67">
            <v>1157.0999999999999</v>
          </cell>
          <cell r="Z67">
            <v>1464.9862499999999</v>
          </cell>
          <cell r="AA67">
            <v>1465.51125</v>
          </cell>
        </row>
        <row r="68">
          <cell r="B68" t="str">
            <v>C3C_3L_D_WL_0R</v>
          </cell>
          <cell r="C68">
            <v>0</v>
          </cell>
          <cell r="D68">
            <v>1043.0999999999999</v>
          </cell>
          <cell r="E68">
            <v>1320.075</v>
          </cell>
          <cell r="F68">
            <v>1321.1</v>
          </cell>
          <cell r="W68" t="str">
            <v>C3C_3L_D_WL_0R</v>
          </cell>
          <cell r="X68">
            <v>0</v>
          </cell>
          <cell r="Y68">
            <v>1159</v>
          </cell>
          <cell r="Z68">
            <v>1467.25</v>
          </cell>
          <cell r="AA68">
            <v>1467.7750000000001</v>
          </cell>
        </row>
        <row r="69">
          <cell r="B69" t="str">
            <v>C3C_3L_D_WL_WR</v>
          </cell>
          <cell r="C69">
            <v>0</v>
          </cell>
          <cell r="D69">
            <v>1095.2550000000001</v>
          </cell>
          <cell r="E69">
            <v>1386.0787500000001</v>
          </cell>
          <cell r="F69">
            <v>1387.1550000000002</v>
          </cell>
          <cell r="W69" t="str">
            <v>C3C_3L_D_WL_WR</v>
          </cell>
          <cell r="X69">
            <v>0</v>
          </cell>
          <cell r="Y69">
            <v>1216.95</v>
          </cell>
          <cell r="Z69">
            <v>1540.6125000000002</v>
          </cell>
          <cell r="AA69">
            <v>1541.1637500000002</v>
          </cell>
        </row>
        <row r="70">
          <cell r="B70" t="str">
            <v>C3C_4L_D_WL_0R</v>
          </cell>
          <cell r="C70">
            <v>0</v>
          </cell>
          <cell r="D70">
            <v>1368</v>
          </cell>
          <cell r="E70">
            <v>1629</v>
          </cell>
          <cell r="F70">
            <v>1630</v>
          </cell>
          <cell r="W70" t="str">
            <v>C3C_4L_D_WL_0R</v>
          </cell>
          <cell r="X70">
            <v>0</v>
          </cell>
          <cell r="Y70">
            <v>1520</v>
          </cell>
          <cell r="Z70">
            <v>1811</v>
          </cell>
          <cell r="AA70">
            <v>1811</v>
          </cell>
        </row>
        <row r="71">
          <cell r="B71" t="str">
            <v>C3C_4L_D_WL_WR</v>
          </cell>
          <cell r="C71">
            <v>0</v>
          </cell>
          <cell r="D71">
            <v>1436.4</v>
          </cell>
          <cell r="E71">
            <v>1710.45</v>
          </cell>
          <cell r="F71">
            <v>1711.5</v>
          </cell>
          <cell r="W71" t="str">
            <v>C3C_4L_D_WL_WR</v>
          </cell>
          <cell r="X71">
            <v>0</v>
          </cell>
          <cell r="Y71">
            <v>1596</v>
          </cell>
          <cell r="Z71">
            <v>1901.5500000000002</v>
          </cell>
          <cell r="AA71">
            <v>1901.5500000000002</v>
          </cell>
        </row>
        <row r="72">
          <cell r="B72" t="str">
            <v>C3C_4L_U_0L_0R</v>
          </cell>
          <cell r="C72">
            <v>0</v>
          </cell>
          <cell r="D72">
            <v>1026</v>
          </cell>
          <cell r="E72">
            <v>1221.75</v>
          </cell>
          <cell r="F72">
            <v>1222.5</v>
          </cell>
          <cell r="W72" t="str">
            <v>C3C_4L_U_0L_0R</v>
          </cell>
          <cell r="X72">
            <v>0</v>
          </cell>
          <cell r="Y72">
            <v>1140</v>
          </cell>
          <cell r="Z72">
            <v>1358.25</v>
          </cell>
          <cell r="AA72">
            <v>1358.25</v>
          </cell>
        </row>
        <row r="73">
          <cell r="B73" t="str">
            <v>C3C_4L_U_0L_WR</v>
          </cell>
          <cell r="C73">
            <v>0</v>
          </cell>
          <cell r="D73">
            <v>1077.3</v>
          </cell>
          <cell r="E73">
            <v>1282.8375000000001</v>
          </cell>
          <cell r="F73">
            <v>1283.625</v>
          </cell>
          <cell r="W73" t="str">
            <v>C3C_4L_U_0L_WR</v>
          </cell>
          <cell r="X73">
            <v>0</v>
          </cell>
          <cell r="Y73">
            <v>1197</v>
          </cell>
          <cell r="Z73">
            <v>1426.1625000000001</v>
          </cell>
          <cell r="AA73">
            <v>1426.1625000000001</v>
          </cell>
        </row>
        <row r="74">
          <cell r="B74" t="str">
            <v>C3C_4L_U_WL_0R</v>
          </cell>
          <cell r="C74">
            <v>0</v>
          </cell>
          <cell r="D74">
            <v>1299.5999999999999</v>
          </cell>
          <cell r="E74">
            <v>1547.55</v>
          </cell>
          <cell r="F74">
            <v>1548.5</v>
          </cell>
          <cell r="W74" t="str">
            <v>C3C_4L_U_WL_0R</v>
          </cell>
          <cell r="X74">
            <v>0</v>
          </cell>
          <cell r="Y74">
            <v>1444</v>
          </cell>
          <cell r="Z74">
            <v>1720.4499999999998</v>
          </cell>
          <cell r="AA74">
            <v>1720.4499999999998</v>
          </cell>
        </row>
        <row r="75">
          <cell r="B75" t="str">
            <v>C3C_4L_U_WL_WR</v>
          </cell>
          <cell r="C75">
            <v>0</v>
          </cell>
          <cell r="D75">
            <v>1364.58</v>
          </cell>
          <cell r="E75">
            <v>1624.9275</v>
          </cell>
          <cell r="F75">
            <v>1625.9250000000002</v>
          </cell>
          <cell r="W75" t="str">
            <v>C3C_4L_U_WL_WR</v>
          </cell>
          <cell r="X75">
            <v>0</v>
          </cell>
          <cell r="Y75">
            <v>1516.2</v>
          </cell>
          <cell r="Z75">
            <v>1806.4724999999999</v>
          </cell>
          <cell r="AA75">
            <v>1806.4724999999999</v>
          </cell>
        </row>
        <row r="76">
          <cell r="B76" t="str">
            <v>C3C_5L_U_0L_WR</v>
          </cell>
          <cell r="C76">
            <v>0</v>
          </cell>
          <cell r="D76">
            <v>1374.9750000000001</v>
          </cell>
          <cell r="E76">
            <v>1591.14375</v>
          </cell>
          <cell r="F76">
            <v>1591.9312500000001</v>
          </cell>
          <cell r="W76" t="str">
            <v>C3C_5L_U_0L_WR</v>
          </cell>
          <cell r="X76">
            <v>0</v>
          </cell>
          <cell r="Y76">
            <v>1527.75</v>
          </cell>
          <cell r="Z76">
            <v>1768.3312500000002</v>
          </cell>
          <cell r="AA76">
            <v>1768.7250000000001</v>
          </cell>
        </row>
        <row r="77">
          <cell r="B77" t="str">
            <v>C3C_5L_D_WL_0R</v>
          </cell>
          <cell r="C77">
            <v>0</v>
          </cell>
          <cell r="D77">
            <v>1746</v>
          </cell>
          <cell r="E77">
            <v>2020.5</v>
          </cell>
          <cell r="F77">
            <v>2021.5</v>
          </cell>
          <cell r="W77" t="str">
            <v>C3C_5L_D_WL_0R</v>
          </cell>
          <cell r="X77">
            <v>0</v>
          </cell>
          <cell r="Y77">
            <v>1940</v>
          </cell>
          <cell r="Z77">
            <v>2245.5</v>
          </cell>
          <cell r="AA77">
            <v>2246</v>
          </cell>
        </row>
        <row r="78">
          <cell r="B78" t="str">
            <v>C3C_5L_D_WL_WR</v>
          </cell>
          <cell r="C78">
            <v>0</v>
          </cell>
          <cell r="D78">
            <v>1833.3000000000002</v>
          </cell>
          <cell r="E78">
            <v>2121.5250000000001</v>
          </cell>
          <cell r="F78">
            <v>2122.5749999999998</v>
          </cell>
          <cell r="W78" t="str">
            <v>C3C_5L_D_WL_WR</v>
          </cell>
          <cell r="X78">
            <v>0</v>
          </cell>
          <cell r="Y78">
            <v>2037</v>
          </cell>
          <cell r="Z78">
            <v>2357.7750000000001</v>
          </cell>
          <cell r="AA78">
            <v>2358.3000000000002</v>
          </cell>
        </row>
        <row r="79">
          <cell r="B79" t="str">
            <v>C3C_6L_D_WL_0R</v>
          </cell>
          <cell r="C79">
            <v>0</v>
          </cell>
          <cell r="D79">
            <v>2124</v>
          </cell>
          <cell r="E79">
            <v>2412</v>
          </cell>
          <cell r="F79">
            <v>2413</v>
          </cell>
          <cell r="W79" t="str">
            <v>C3C_6L_D_WL_0R</v>
          </cell>
          <cell r="X79">
            <v>0</v>
          </cell>
          <cell r="Y79">
            <v>2360</v>
          </cell>
          <cell r="Z79">
            <v>2680</v>
          </cell>
          <cell r="AA79">
            <v>2681</v>
          </cell>
        </row>
        <row r="80">
          <cell r="B80" t="str">
            <v>C3C_6L_D_WL_WR</v>
          </cell>
          <cell r="C80">
            <v>0</v>
          </cell>
          <cell r="D80">
            <v>2230.2000000000003</v>
          </cell>
          <cell r="E80">
            <v>2532.6</v>
          </cell>
          <cell r="F80">
            <v>2533.65</v>
          </cell>
          <cell r="W80" t="str">
            <v>C3C_6L_D_WL_WR</v>
          </cell>
          <cell r="X80">
            <v>0</v>
          </cell>
          <cell r="Y80">
            <v>2478</v>
          </cell>
          <cell r="Z80">
            <v>2814</v>
          </cell>
          <cell r="AA80">
            <v>2815.05</v>
          </cell>
        </row>
        <row r="81">
          <cell r="B81" t="str">
            <v>C3C_6L_U_WL_0R</v>
          </cell>
          <cell r="C81">
            <v>0</v>
          </cell>
          <cell r="D81">
            <v>2017.8</v>
          </cell>
          <cell r="E81">
            <v>2291.4</v>
          </cell>
          <cell r="F81">
            <v>2292.35</v>
          </cell>
          <cell r="W81" t="str">
            <v>C3C_6L_U_WL_0R</v>
          </cell>
          <cell r="X81">
            <v>0</v>
          </cell>
          <cell r="Y81">
            <v>2242</v>
          </cell>
          <cell r="Z81">
            <v>2546</v>
          </cell>
          <cell r="AA81">
            <v>2546.9499999999998</v>
          </cell>
        </row>
        <row r="82">
          <cell r="B82" t="str">
            <v>C3C_6L_U_WL_WR</v>
          </cell>
          <cell r="C82">
            <v>0</v>
          </cell>
          <cell r="D82">
            <v>2118.69</v>
          </cell>
          <cell r="E82">
            <v>2405.9700000000003</v>
          </cell>
          <cell r="F82">
            <v>2406.9675000000002</v>
          </cell>
          <cell r="W82" t="str">
            <v>C3C_6L_U_WL_WR</v>
          </cell>
          <cell r="X82">
            <v>0</v>
          </cell>
          <cell r="Y82">
            <v>2354.1</v>
          </cell>
          <cell r="Z82">
            <v>2673.3</v>
          </cell>
          <cell r="AA82">
            <v>2674.2975000000001</v>
          </cell>
        </row>
        <row r="84">
          <cell r="B84" t="str">
            <v>C2_2L_D_WL_0R</v>
          </cell>
          <cell r="C84">
            <v>252</v>
          </cell>
          <cell r="D84">
            <v>452</v>
          </cell>
          <cell r="E84">
            <v>767</v>
          </cell>
          <cell r="F84">
            <v>1565</v>
          </cell>
          <cell r="W84" t="str">
            <v>C2_2L_D_WL_0R</v>
          </cell>
          <cell r="X84">
            <v>252</v>
          </cell>
          <cell r="Y84">
            <v>452</v>
          </cell>
          <cell r="Z84">
            <v>767</v>
          </cell>
          <cell r="AA84">
            <v>1565</v>
          </cell>
        </row>
        <row r="85">
          <cell r="B85" t="str">
            <v>C2_2L_D_WL_WR</v>
          </cell>
          <cell r="C85">
            <v>252</v>
          </cell>
          <cell r="D85">
            <v>452</v>
          </cell>
          <cell r="E85">
            <v>767</v>
          </cell>
          <cell r="F85">
            <v>1565</v>
          </cell>
          <cell r="W85" t="str">
            <v>C2_2L_D_WL_WR</v>
          </cell>
          <cell r="X85">
            <v>252</v>
          </cell>
          <cell r="Y85">
            <v>452</v>
          </cell>
          <cell r="Z85">
            <v>767</v>
          </cell>
          <cell r="AA85">
            <v>1565</v>
          </cell>
        </row>
        <row r="86">
          <cell r="B86" t="str">
            <v>C2_2L_U_0L_0R</v>
          </cell>
          <cell r="C86">
            <v>240</v>
          </cell>
          <cell r="D86">
            <v>430</v>
          </cell>
          <cell r="E86">
            <v>730</v>
          </cell>
          <cell r="F86">
            <v>1490</v>
          </cell>
          <cell r="W86" t="str">
            <v>C2_2L_U_0L_0R</v>
          </cell>
          <cell r="X86">
            <v>240</v>
          </cell>
          <cell r="Y86">
            <v>430</v>
          </cell>
          <cell r="Z86">
            <v>730</v>
          </cell>
          <cell r="AA86">
            <v>1490</v>
          </cell>
        </row>
        <row r="87">
          <cell r="B87" t="str">
            <v>C2_2L_U_0L_WR</v>
          </cell>
          <cell r="C87">
            <v>240</v>
          </cell>
          <cell r="D87">
            <v>430</v>
          </cell>
          <cell r="E87">
            <v>730</v>
          </cell>
          <cell r="F87">
            <v>1490</v>
          </cell>
          <cell r="W87" t="str">
            <v>C2_2L_U_0L_WR</v>
          </cell>
          <cell r="X87">
            <v>240</v>
          </cell>
          <cell r="Y87">
            <v>430</v>
          </cell>
          <cell r="Z87">
            <v>730</v>
          </cell>
          <cell r="AA87">
            <v>1490</v>
          </cell>
        </row>
        <row r="88">
          <cell r="B88" t="str">
            <v>C2_2L_U_WL_0R</v>
          </cell>
          <cell r="C88">
            <v>240</v>
          </cell>
          <cell r="D88">
            <v>430</v>
          </cell>
          <cell r="E88">
            <v>730</v>
          </cell>
          <cell r="F88">
            <v>1490</v>
          </cell>
          <cell r="W88" t="str">
            <v>C2_2L_U_WL_0R</v>
          </cell>
          <cell r="X88">
            <v>240</v>
          </cell>
          <cell r="Y88">
            <v>430</v>
          </cell>
          <cell r="Z88">
            <v>730</v>
          </cell>
          <cell r="AA88">
            <v>1490</v>
          </cell>
        </row>
        <row r="89">
          <cell r="B89" t="str">
            <v>C2_2L_U_WL_WR</v>
          </cell>
          <cell r="C89">
            <v>240</v>
          </cell>
          <cell r="D89">
            <v>430</v>
          </cell>
          <cell r="E89">
            <v>730</v>
          </cell>
          <cell r="F89">
            <v>1490</v>
          </cell>
          <cell r="W89" t="str">
            <v>C2_2L_U_WL_WR</v>
          </cell>
          <cell r="X89">
            <v>240</v>
          </cell>
          <cell r="Y89">
            <v>430</v>
          </cell>
          <cell r="Z89">
            <v>730</v>
          </cell>
          <cell r="AA89">
            <v>1490</v>
          </cell>
        </row>
        <row r="91">
          <cell r="B91" t="str">
            <v>C2T_2L_D_WL_0R</v>
          </cell>
          <cell r="C91">
            <v>0</v>
          </cell>
          <cell r="D91">
            <v>680</v>
          </cell>
          <cell r="E91">
            <v>888</v>
          </cell>
          <cell r="F91">
            <v>889</v>
          </cell>
          <cell r="W91" t="str">
            <v>C2T_2L_D_WL_0R</v>
          </cell>
          <cell r="X91">
            <v>0</v>
          </cell>
          <cell r="Y91">
            <v>756</v>
          </cell>
          <cell r="Z91">
            <v>987</v>
          </cell>
          <cell r="AA91">
            <v>988</v>
          </cell>
        </row>
        <row r="92">
          <cell r="B92" t="str">
            <v>C2T_2L_D_WL_WR</v>
          </cell>
          <cell r="C92">
            <v>0</v>
          </cell>
          <cell r="D92">
            <v>714</v>
          </cell>
          <cell r="E92">
            <v>932</v>
          </cell>
          <cell r="F92">
            <v>933</v>
          </cell>
          <cell r="W92" t="str">
            <v>C2T_2L_D_WL_WR</v>
          </cell>
          <cell r="X92">
            <v>0</v>
          </cell>
          <cell r="Y92">
            <v>794</v>
          </cell>
          <cell r="Z92">
            <v>1036</v>
          </cell>
          <cell r="AA92">
            <v>1037</v>
          </cell>
        </row>
        <row r="93">
          <cell r="B93" t="str">
            <v>C2T_2L_U_0L_0R</v>
          </cell>
          <cell r="C93">
            <v>0</v>
          </cell>
          <cell r="D93">
            <v>518.4</v>
          </cell>
          <cell r="E93">
            <v>676.80000000000007</v>
          </cell>
          <cell r="F93">
            <v>677.6</v>
          </cell>
          <cell r="W93" t="str">
            <v>C2T_2L_U_0L_0R</v>
          </cell>
          <cell r="X93">
            <v>0</v>
          </cell>
          <cell r="Y93">
            <v>576</v>
          </cell>
          <cell r="Z93">
            <v>752</v>
          </cell>
          <cell r="AA93">
            <v>752.80000000000007</v>
          </cell>
        </row>
        <row r="94">
          <cell r="B94" t="str">
            <v>C2T_2L_U_0L_WR</v>
          </cell>
          <cell r="C94">
            <v>0</v>
          </cell>
          <cell r="D94">
            <v>544.32000000000005</v>
          </cell>
          <cell r="E94">
            <v>710.6400000000001</v>
          </cell>
          <cell r="F94">
            <v>711.48</v>
          </cell>
          <cell r="W94" t="str">
            <v>C2T_2L_U_0L_WR</v>
          </cell>
          <cell r="X94">
            <v>0</v>
          </cell>
          <cell r="Y94">
            <v>604.80000000000007</v>
          </cell>
          <cell r="Z94">
            <v>789.6</v>
          </cell>
          <cell r="AA94">
            <v>790.44</v>
          </cell>
        </row>
        <row r="95">
          <cell r="B95" t="str">
            <v>C2T_2L_U_WL_0R</v>
          </cell>
          <cell r="C95">
            <v>0</v>
          </cell>
          <cell r="D95">
            <v>648</v>
          </cell>
          <cell r="E95">
            <v>846</v>
          </cell>
          <cell r="F95">
            <v>847</v>
          </cell>
          <cell r="W95" t="str">
            <v>C2T_2L_U_WL_0R</v>
          </cell>
          <cell r="X95">
            <v>0</v>
          </cell>
          <cell r="Y95">
            <v>720</v>
          </cell>
          <cell r="Z95">
            <v>940</v>
          </cell>
          <cell r="AA95">
            <v>941</v>
          </cell>
        </row>
        <row r="96">
          <cell r="B96" t="str">
            <v>C2T_2L_U_WL_WR</v>
          </cell>
          <cell r="C96">
            <v>0</v>
          </cell>
          <cell r="D96">
            <v>680</v>
          </cell>
          <cell r="E96">
            <v>888</v>
          </cell>
          <cell r="F96">
            <v>889</v>
          </cell>
          <cell r="W96" t="str">
            <v>C2T_2L_U_WL_WR</v>
          </cell>
          <cell r="X96">
            <v>0</v>
          </cell>
          <cell r="Y96">
            <v>756</v>
          </cell>
          <cell r="Z96">
            <v>987</v>
          </cell>
          <cell r="AA96">
            <v>988</v>
          </cell>
        </row>
        <row r="97">
          <cell r="B97"/>
          <cell r="C97"/>
          <cell r="D97"/>
          <cell r="E97"/>
          <cell r="F97"/>
          <cell r="W97"/>
          <cell r="X97"/>
          <cell r="Y97"/>
          <cell r="Z97"/>
          <cell r="AA97"/>
        </row>
        <row r="99">
          <cell r="B99" t="str">
            <v>C5_2L_D_WL_0R</v>
          </cell>
          <cell r="C99">
            <v>0</v>
          </cell>
          <cell r="D99">
            <v>0</v>
          </cell>
          <cell r="E99">
            <v>652</v>
          </cell>
          <cell r="F99">
            <v>1021</v>
          </cell>
          <cell r="W99" t="str">
            <v>C5_2L_D_WL_0R</v>
          </cell>
          <cell r="X99">
            <v>0</v>
          </cell>
          <cell r="Y99">
            <v>0</v>
          </cell>
          <cell r="Z99">
            <v>725</v>
          </cell>
          <cell r="AA99">
            <v>1134</v>
          </cell>
        </row>
        <row r="100">
          <cell r="B100" t="str">
            <v>C5_2L_D_WL_WR</v>
          </cell>
          <cell r="C100">
            <v>0</v>
          </cell>
          <cell r="D100">
            <v>0</v>
          </cell>
          <cell r="E100">
            <v>685</v>
          </cell>
          <cell r="F100">
            <v>1072</v>
          </cell>
          <cell r="W100" t="str">
            <v>C5_2L_D_WL_WR</v>
          </cell>
          <cell r="X100">
            <v>0</v>
          </cell>
          <cell r="Y100">
            <v>0</v>
          </cell>
          <cell r="Z100">
            <v>761</v>
          </cell>
          <cell r="AA100">
            <v>1191</v>
          </cell>
        </row>
        <row r="101">
          <cell r="B101" t="str">
            <v>C5_2L_U_0L_0R</v>
          </cell>
          <cell r="C101">
            <v>0</v>
          </cell>
          <cell r="D101">
            <v>0</v>
          </cell>
          <cell r="E101">
            <v>496.8</v>
          </cell>
          <cell r="F101">
            <v>777.6</v>
          </cell>
          <cell r="W101" t="str">
            <v>C5_2L_U_0L_0R</v>
          </cell>
          <cell r="X101">
            <v>0</v>
          </cell>
          <cell r="Y101">
            <v>0</v>
          </cell>
          <cell r="Z101">
            <v>552</v>
          </cell>
          <cell r="AA101">
            <v>864</v>
          </cell>
        </row>
        <row r="102">
          <cell r="B102" t="str">
            <v>C5_2L_U_0L_WR</v>
          </cell>
          <cell r="C102">
            <v>0</v>
          </cell>
          <cell r="D102">
            <v>0</v>
          </cell>
          <cell r="E102">
            <v>521.64</v>
          </cell>
          <cell r="F102">
            <v>816.48</v>
          </cell>
          <cell r="W102" t="str">
            <v>C5_2L_U_0L_WR</v>
          </cell>
          <cell r="X102">
            <v>0</v>
          </cell>
          <cell r="Y102">
            <v>0</v>
          </cell>
          <cell r="Z102">
            <v>579.6</v>
          </cell>
          <cell r="AA102">
            <v>907.2</v>
          </cell>
        </row>
        <row r="103">
          <cell r="B103" t="str">
            <v>C5_2L_U_WL_0R</v>
          </cell>
          <cell r="C103">
            <v>0</v>
          </cell>
          <cell r="D103">
            <v>0</v>
          </cell>
          <cell r="E103">
            <v>621</v>
          </cell>
          <cell r="F103">
            <v>972</v>
          </cell>
          <cell r="W103" t="str">
            <v>C5_2L_U_WL_0R</v>
          </cell>
          <cell r="X103">
            <v>0</v>
          </cell>
          <cell r="Y103">
            <v>0</v>
          </cell>
          <cell r="Z103">
            <v>690</v>
          </cell>
          <cell r="AA103">
            <v>1080</v>
          </cell>
        </row>
        <row r="104">
          <cell r="B104" t="str">
            <v>C5_2L_U_WL_WR</v>
          </cell>
          <cell r="C104">
            <v>0</v>
          </cell>
          <cell r="D104">
            <v>0</v>
          </cell>
          <cell r="E104">
            <v>652</v>
          </cell>
          <cell r="F104">
            <v>1021</v>
          </cell>
          <cell r="W104" t="str">
            <v>C5_2L_U_WL_WR</v>
          </cell>
          <cell r="X104">
            <v>0</v>
          </cell>
          <cell r="Y104">
            <v>0</v>
          </cell>
          <cell r="Z104">
            <v>725</v>
          </cell>
          <cell r="AA104">
            <v>1134</v>
          </cell>
        </row>
        <row r="105">
          <cell r="B105" t="str">
            <v>C5_4L_D_WL_0R</v>
          </cell>
          <cell r="C105">
            <v>0</v>
          </cell>
          <cell r="D105">
            <v>1161</v>
          </cell>
          <cell r="E105">
            <v>1710</v>
          </cell>
          <cell r="F105">
            <v>1917</v>
          </cell>
          <cell r="W105" t="str">
            <v>C5_4L_D_WL_0R</v>
          </cell>
          <cell r="X105">
            <v>0</v>
          </cell>
          <cell r="Y105">
            <v>1290</v>
          </cell>
          <cell r="Z105">
            <v>1900</v>
          </cell>
          <cell r="AA105">
            <v>2130</v>
          </cell>
        </row>
        <row r="107">
          <cell r="B107" t="str">
            <v>C6_6L_D_WL_0R</v>
          </cell>
          <cell r="C107">
            <v>0</v>
          </cell>
          <cell r="D107">
            <v>0</v>
          </cell>
          <cell r="E107">
            <v>2457</v>
          </cell>
          <cell r="F107">
            <v>2646</v>
          </cell>
          <cell r="W107" t="str">
            <v>C6_6L_D_WL_0R</v>
          </cell>
          <cell r="X107">
            <v>0</v>
          </cell>
          <cell r="Y107">
            <v>0</v>
          </cell>
          <cell r="Z107">
            <v>2730</v>
          </cell>
          <cell r="AA107">
            <v>2940</v>
          </cell>
        </row>
        <row r="108">
          <cell r="B108" t="str">
            <v>C6_6L_D_WL_WR</v>
          </cell>
          <cell r="C108">
            <v>0</v>
          </cell>
          <cell r="D108">
            <v>0</v>
          </cell>
          <cell r="E108">
            <v>2579.85</v>
          </cell>
          <cell r="F108">
            <v>2778.3</v>
          </cell>
          <cell r="W108" t="str">
            <v>C6_6L_D_WL_WR</v>
          </cell>
          <cell r="X108">
            <v>0</v>
          </cell>
          <cell r="Y108">
            <v>0</v>
          </cell>
          <cell r="Z108">
            <v>2866.5</v>
          </cell>
          <cell r="AA108">
            <v>3087</v>
          </cell>
        </row>
        <row r="129">
          <cell r="Z129">
            <v>1165.5</v>
          </cell>
        </row>
      </sheetData>
      <sheetData sheetId="9" refreshError="1">
        <row r="1">
          <cell r="A1" t="str">
            <v>2025 Lake County Counts</v>
          </cell>
          <cell r="B1"/>
          <cell r="C1"/>
        </row>
        <row r="3">
          <cell r="A3" t="str">
            <v>Station#</v>
          </cell>
          <cell r="B3" t="str">
            <v>Roadway Name</v>
          </cell>
          <cell r="C3" t="str">
            <v>Location</v>
          </cell>
        </row>
        <row r="4">
          <cell r="A4">
            <v>1</v>
          </cell>
          <cell r="B4" t="str">
            <v>U.S. 27/S.R. 25</v>
          </cell>
          <cell r="C4" t="str">
            <v>0.56 Mi N OF POLK CO LINE</v>
          </cell>
          <cell r="D4" t="str">
            <v>State</v>
          </cell>
          <cell r="E4">
            <v>55</v>
          </cell>
          <cell r="H4" t="str">
            <v>6L</v>
          </cell>
          <cell r="I4" t="str">
            <v>URBAN</v>
          </cell>
          <cell r="J4" t="str">
            <v>C6</v>
          </cell>
          <cell r="N4" t="str">
            <v>D</v>
          </cell>
          <cell r="O4" t="str">
            <v>C6_6L_D_WL_WR</v>
          </cell>
          <cell r="P4">
            <v>30726.48</v>
          </cell>
          <cell r="Q4">
            <v>0</v>
          </cell>
          <cell r="R4">
            <v>57855</v>
          </cell>
          <cell r="S4">
            <v>62370</v>
          </cell>
        </row>
        <row r="5">
          <cell r="A5">
            <v>2</v>
          </cell>
          <cell r="B5" t="str">
            <v>S.R. 33</v>
          </cell>
          <cell r="C5" t="str">
            <v>AT POLK CO LINE</v>
          </cell>
          <cell r="D5" t="str">
            <v>State</v>
          </cell>
          <cell r="E5">
            <v>60</v>
          </cell>
          <cell r="H5" t="str">
            <v>2L</v>
          </cell>
          <cell r="I5" t="str">
            <v>RURAL</v>
          </cell>
          <cell r="J5" t="str">
            <v>C2</v>
          </cell>
          <cell r="N5" t="str">
            <v>C</v>
          </cell>
          <cell r="O5" t="str">
            <v>C2_2L_U_0L_0R</v>
          </cell>
          <cell r="P5">
            <v>10989.158399999998</v>
          </cell>
          <cell r="Q5">
            <v>8200</v>
          </cell>
          <cell r="R5">
            <v>14000</v>
          </cell>
          <cell r="S5">
            <v>28500</v>
          </cell>
        </row>
        <row r="6">
          <cell r="A6">
            <v>3</v>
          </cell>
          <cell r="B6" t="str">
            <v>C.R. 474</v>
          </cell>
          <cell r="C6" t="str">
            <v>0.04 Mi W OF U.S. 27/S.R. 25</v>
          </cell>
          <cell r="D6" t="str">
            <v>County</v>
          </cell>
          <cell r="E6">
            <v>55</v>
          </cell>
          <cell r="H6" t="str">
            <v>2L</v>
          </cell>
          <cell r="I6" t="str">
            <v>RURAL</v>
          </cell>
          <cell r="J6" t="str">
            <v>C3R</v>
          </cell>
          <cell r="N6" t="str">
            <v>C</v>
          </cell>
          <cell r="O6" t="str">
            <v>C3R_2L_U_WL_0R</v>
          </cell>
          <cell r="P6">
            <v>5849.6255999999994</v>
          </cell>
          <cell r="Q6">
            <v>17640</v>
          </cell>
          <cell r="R6">
            <v>20160</v>
          </cell>
          <cell r="S6">
            <v>20160.900000000001</v>
          </cell>
        </row>
        <row r="7">
          <cell r="A7">
            <v>4</v>
          </cell>
          <cell r="B7" t="str">
            <v>C.R. 474</v>
          </cell>
          <cell r="C7" t="str">
            <v>0.25 Mi E OF S.R. 33</v>
          </cell>
          <cell r="D7" t="str">
            <v>County</v>
          </cell>
          <cell r="E7">
            <v>55</v>
          </cell>
          <cell r="H7" t="str">
            <v>2L</v>
          </cell>
          <cell r="I7" t="str">
            <v>RURAL</v>
          </cell>
          <cell r="J7" t="str">
            <v>C2</v>
          </cell>
          <cell r="N7" t="str">
            <v>C</v>
          </cell>
          <cell r="O7" t="str">
            <v>C2_2L_U_WL_0R</v>
          </cell>
          <cell r="P7">
            <v>5527.7568000000001</v>
          </cell>
          <cell r="Q7">
            <v>7380</v>
          </cell>
          <cell r="R7">
            <v>12600</v>
          </cell>
          <cell r="S7">
            <v>25650</v>
          </cell>
        </row>
        <row r="8">
          <cell r="A8">
            <v>5</v>
          </cell>
          <cell r="B8" t="str">
            <v>S.R. 33</v>
          </cell>
          <cell r="C8" t="str">
            <v>0.25 Mi S OF C.R. 561</v>
          </cell>
          <cell r="D8" t="str">
            <v>State</v>
          </cell>
          <cell r="E8">
            <v>60</v>
          </cell>
          <cell r="H8" t="str">
            <v>2L</v>
          </cell>
          <cell r="I8" t="str">
            <v>RURAL</v>
          </cell>
          <cell r="J8" t="str">
            <v>C2</v>
          </cell>
          <cell r="N8" t="str">
            <v>C</v>
          </cell>
          <cell r="O8" t="str">
            <v>C2_2L_U_WL_0R</v>
          </cell>
          <cell r="P8">
            <v>11838.873599999999</v>
          </cell>
          <cell r="Q8">
            <v>8200</v>
          </cell>
          <cell r="R8">
            <v>14000</v>
          </cell>
          <cell r="S8">
            <v>28500</v>
          </cell>
        </row>
        <row r="9">
          <cell r="A9">
            <v>6</v>
          </cell>
          <cell r="B9" t="str">
            <v>C.R. 561</v>
          </cell>
          <cell r="C9" t="str">
            <v>0.25 Mi E OF S.R. 33</v>
          </cell>
          <cell r="D9" t="str">
            <v>County</v>
          </cell>
          <cell r="E9">
            <v>55</v>
          </cell>
          <cell r="H9" t="str">
            <v>2L</v>
          </cell>
          <cell r="I9" t="str">
            <v>RURAL</v>
          </cell>
          <cell r="J9" t="str">
            <v>C2</v>
          </cell>
          <cell r="N9" t="str">
            <v>C</v>
          </cell>
          <cell r="O9" t="str">
            <v>C2_2L_U_WL_0R</v>
          </cell>
          <cell r="P9">
            <v>2726.6304</v>
          </cell>
          <cell r="Q9">
            <v>7380</v>
          </cell>
          <cell r="R9">
            <v>12600</v>
          </cell>
          <cell r="S9">
            <v>25650</v>
          </cell>
        </row>
        <row r="10">
          <cell r="A10">
            <v>7</v>
          </cell>
          <cell r="B10" t="str">
            <v>LAKE ERIE RD</v>
          </cell>
          <cell r="C10" t="str">
            <v>0.06 Mi W OF S.R. 33</v>
          </cell>
          <cell r="D10" t="str">
            <v>County</v>
          </cell>
          <cell r="E10">
            <v>35</v>
          </cell>
          <cell r="H10" t="str">
            <v>2L</v>
          </cell>
          <cell r="I10" t="str">
            <v>RURAL</v>
          </cell>
          <cell r="J10" t="str">
            <v>C2</v>
          </cell>
          <cell r="N10" t="str">
            <v>C</v>
          </cell>
          <cell r="O10" t="str">
            <v>C2_2L_U_WL_0R</v>
          </cell>
          <cell r="P10" t="str">
            <v>N/A</v>
          </cell>
          <cell r="Q10">
            <v>7380</v>
          </cell>
          <cell r="R10">
            <v>12600</v>
          </cell>
          <cell r="S10">
            <v>25650</v>
          </cell>
        </row>
        <row r="11">
          <cell r="A11">
            <v>8</v>
          </cell>
          <cell r="B11" t="str">
            <v>LAKESHORE DR (CLERMONT)</v>
          </cell>
          <cell r="C11" t="str">
            <v>0.06 Mi E OF C.R. 561</v>
          </cell>
          <cell r="D11" t="str">
            <v>County</v>
          </cell>
          <cell r="E11">
            <v>45</v>
          </cell>
          <cell r="H11" t="str">
            <v>2L</v>
          </cell>
          <cell r="I11" t="str">
            <v>TRANS.</v>
          </cell>
          <cell r="J11" t="str">
            <v>C2T</v>
          </cell>
          <cell r="N11" t="str">
            <v>C</v>
          </cell>
          <cell r="O11" t="str">
            <v>C2T_2L_U_WL_WR</v>
          </cell>
          <cell r="P11">
            <v>3556.3008</v>
          </cell>
          <cell r="Q11">
            <v>13041</v>
          </cell>
          <cell r="R11">
            <v>17010</v>
          </cell>
          <cell r="S11">
            <v>17011</v>
          </cell>
        </row>
        <row r="12">
          <cell r="A12">
            <v>9</v>
          </cell>
          <cell r="B12" t="str">
            <v>LK LOUISA RD</v>
          </cell>
          <cell r="C12" t="str">
            <v>0.17 Mi W OF U.S. 27</v>
          </cell>
          <cell r="D12" t="str">
            <v>County</v>
          </cell>
          <cell r="E12">
            <v>35</v>
          </cell>
          <cell r="H12" t="str">
            <v>2L</v>
          </cell>
          <cell r="I12" t="str">
            <v>URBAN</v>
          </cell>
          <cell r="J12" t="str">
            <v>C3R</v>
          </cell>
          <cell r="N12" t="str">
            <v>D</v>
          </cell>
          <cell r="O12" t="str">
            <v>C3R_2L_U_WL_WR</v>
          </cell>
          <cell r="P12">
            <v>4236.2111999999997</v>
          </cell>
          <cell r="Q12">
            <v>18522</v>
          </cell>
          <cell r="R12">
            <v>21168</v>
          </cell>
          <cell r="S12">
            <v>21168.945000000003</v>
          </cell>
        </row>
        <row r="13">
          <cell r="A13">
            <v>10</v>
          </cell>
          <cell r="B13" t="str">
            <v>C.R. 561</v>
          </cell>
          <cell r="C13" t="str">
            <v>0.08 Mi S OF C.R. 565B/LOG HOUSE</v>
          </cell>
          <cell r="D13" t="str">
            <v>County</v>
          </cell>
          <cell r="E13">
            <v>55</v>
          </cell>
          <cell r="H13" t="str">
            <v>2L</v>
          </cell>
          <cell r="I13" t="str">
            <v>URBAN</v>
          </cell>
          <cell r="J13" t="str">
            <v>C3R</v>
          </cell>
          <cell r="N13" t="str">
            <v>D</v>
          </cell>
          <cell r="O13" t="str">
            <v>C3R_2L_U_WL_WR</v>
          </cell>
          <cell r="P13">
            <v>3249.5616</v>
          </cell>
          <cell r="Q13">
            <v>18522</v>
          </cell>
          <cell r="R13">
            <v>21168</v>
          </cell>
          <cell r="S13">
            <v>21168.945000000003</v>
          </cell>
        </row>
        <row r="14">
          <cell r="A14">
            <v>11</v>
          </cell>
          <cell r="B14" t="str">
            <v>OSWALT RD</v>
          </cell>
          <cell r="C14" t="str">
            <v>0.126 Mi E OF LAKESHORE DR (CLERMONT)</v>
          </cell>
          <cell r="D14" t="str">
            <v>County</v>
          </cell>
          <cell r="E14">
            <v>35</v>
          </cell>
          <cell r="H14" t="str">
            <v>2L</v>
          </cell>
          <cell r="I14" t="str">
            <v>URBAN</v>
          </cell>
          <cell r="J14" t="str">
            <v>C3R</v>
          </cell>
          <cell r="N14" t="str">
            <v>D</v>
          </cell>
          <cell r="O14" t="str">
            <v>C3R_2L_U_WL_WR</v>
          </cell>
          <cell r="P14">
            <v>4272.1536000000006</v>
          </cell>
          <cell r="Q14">
            <v>18522</v>
          </cell>
          <cell r="R14">
            <v>21168</v>
          </cell>
          <cell r="S14">
            <v>21168.945000000003</v>
          </cell>
        </row>
        <row r="15">
          <cell r="A15">
            <v>13</v>
          </cell>
          <cell r="B15" t="str">
            <v>LOG HOUSE RD</v>
          </cell>
          <cell r="C15" t="str">
            <v>0.05 Mi E OF C.R. 561</v>
          </cell>
          <cell r="D15" t="str">
            <v>County</v>
          </cell>
          <cell r="E15">
            <v>35</v>
          </cell>
          <cell r="H15" t="str">
            <v>2L</v>
          </cell>
          <cell r="I15" t="str">
            <v>URBAN</v>
          </cell>
          <cell r="J15" t="str">
            <v>C3R</v>
          </cell>
          <cell r="N15" t="str">
            <v>D</v>
          </cell>
          <cell r="O15" t="str">
            <v>C3R_2L_U_0L_0R</v>
          </cell>
          <cell r="P15">
            <v>4170.3168000000005</v>
          </cell>
          <cell r="Q15">
            <v>14112</v>
          </cell>
          <cell r="R15">
            <v>16128</v>
          </cell>
          <cell r="S15">
            <v>16128.720000000001</v>
          </cell>
        </row>
        <row r="16">
          <cell r="A16">
            <v>14</v>
          </cell>
          <cell r="B16" t="str">
            <v>LAKESHORE DR (CLERMONT)</v>
          </cell>
          <cell r="C16" t="str">
            <v>0.122 Mi N OF LOG HOUSE RD/ OSWALT RD</v>
          </cell>
          <cell r="D16" t="str">
            <v>County</v>
          </cell>
          <cell r="E16">
            <v>35</v>
          </cell>
          <cell r="H16" t="str">
            <v>2L</v>
          </cell>
          <cell r="I16" t="str">
            <v>TRANS.</v>
          </cell>
          <cell r="J16" t="str">
            <v>C3R</v>
          </cell>
          <cell r="N16" t="str">
            <v>C</v>
          </cell>
          <cell r="O16" t="str">
            <v>C3R_2L_U_WL_WR</v>
          </cell>
          <cell r="P16">
            <v>12112.5888</v>
          </cell>
          <cell r="Q16">
            <v>18522</v>
          </cell>
          <cell r="R16">
            <v>21168</v>
          </cell>
          <cell r="S16">
            <v>21168.945000000003</v>
          </cell>
        </row>
        <row r="17">
          <cell r="A17">
            <v>15</v>
          </cell>
          <cell r="B17" t="str">
            <v>HARTWOOD MARSH RD</v>
          </cell>
          <cell r="C17" t="str">
            <v>0.15 Mi E OF U.S. 27/S.R. 25</v>
          </cell>
          <cell r="D17" t="str">
            <v>County</v>
          </cell>
          <cell r="E17">
            <v>40</v>
          </cell>
          <cell r="H17" t="str">
            <v>2L</v>
          </cell>
          <cell r="I17" t="str">
            <v>URBAN</v>
          </cell>
          <cell r="J17" t="str">
            <v>C4</v>
          </cell>
          <cell r="N17" t="str">
            <v>D</v>
          </cell>
          <cell r="O17" t="str">
            <v>C4_2L_U_WL_WR</v>
          </cell>
          <cell r="P17">
            <v>16952.831999999999</v>
          </cell>
          <cell r="Q17">
            <v>0</v>
          </cell>
          <cell r="R17">
            <v>16632</v>
          </cell>
          <cell r="S17">
            <v>22680</v>
          </cell>
        </row>
        <row r="18">
          <cell r="A18">
            <v>16</v>
          </cell>
          <cell r="B18" t="str">
            <v>HARTWOOD MARSH RD</v>
          </cell>
          <cell r="C18" t="str">
            <v>.1Mi E HANCOCK</v>
          </cell>
          <cell r="D18" t="str">
            <v>County</v>
          </cell>
          <cell r="E18">
            <v>40</v>
          </cell>
          <cell r="H18" t="str">
            <v>2L</v>
          </cell>
          <cell r="I18" t="str">
            <v>URBAN</v>
          </cell>
          <cell r="J18" t="str">
            <v>C4</v>
          </cell>
          <cell r="N18" t="str">
            <v>D</v>
          </cell>
          <cell r="O18" t="str">
            <v>C4_2L_U_WL_WR</v>
          </cell>
          <cell r="P18">
            <v>13489.3824</v>
          </cell>
          <cell r="Q18">
            <v>0</v>
          </cell>
          <cell r="R18">
            <v>16632</v>
          </cell>
          <cell r="S18">
            <v>22680</v>
          </cell>
        </row>
        <row r="19">
          <cell r="A19">
            <v>17</v>
          </cell>
          <cell r="B19" t="str">
            <v>HANCOCK RD</v>
          </cell>
          <cell r="C19" t="str">
            <v>0.17 Mi N OF HARTWOOD MARSH RD</v>
          </cell>
          <cell r="D19" t="str">
            <v>County</v>
          </cell>
          <cell r="E19">
            <v>45</v>
          </cell>
          <cell r="H19" t="str">
            <v>2L</v>
          </cell>
          <cell r="I19" t="str">
            <v>URBAN</v>
          </cell>
          <cell r="J19" t="str">
            <v>C4</v>
          </cell>
          <cell r="N19" t="str">
            <v>D</v>
          </cell>
          <cell r="O19" t="str">
            <v>C4_2L_U_WL_WR</v>
          </cell>
          <cell r="P19">
            <v>11852.0064</v>
          </cell>
          <cell r="Q19">
            <v>0</v>
          </cell>
          <cell r="R19">
            <v>16632</v>
          </cell>
          <cell r="S19">
            <v>22680</v>
          </cell>
        </row>
        <row r="20">
          <cell r="A20">
            <v>18</v>
          </cell>
          <cell r="B20" t="str">
            <v>C.R. 565B</v>
          </cell>
          <cell r="C20" t="str">
            <v>0.10 Mi E OF C.R. 565A</v>
          </cell>
          <cell r="D20" t="str">
            <v>County</v>
          </cell>
          <cell r="E20">
            <v>45</v>
          </cell>
          <cell r="H20" t="str">
            <v>2L</v>
          </cell>
          <cell r="I20" t="str">
            <v>RURAL</v>
          </cell>
          <cell r="J20" t="str">
            <v>C2</v>
          </cell>
          <cell r="N20" t="str">
            <v>C</v>
          </cell>
          <cell r="O20" t="str">
            <v>C2_2L_U_0L_0R</v>
          </cell>
          <cell r="P20">
            <v>2779.5455999999999</v>
          </cell>
          <cell r="Q20">
            <v>5904</v>
          </cell>
          <cell r="R20">
            <v>10080</v>
          </cell>
          <cell r="S20">
            <v>20520</v>
          </cell>
        </row>
        <row r="21">
          <cell r="A21">
            <v>19</v>
          </cell>
          <cell r="B21" t="str">
            <v>LAKE LOUISA RD</v>
          </cell>
          <cell r="C21" t="str">
            <v>0.20 Mi S OF LAKESHORE DR</v>
          </cell>
          <cell r="D21" t="str">
            <v>County</v>
          </cell>
          <cell r="E21">
            <v>40</v>
          </cell>
          <cell r="H21" t="str">
            <v>2L</v>
          </cell>
          <cell r="I21" t="str">
            <v>URBAN</v>
          </cell>
          <cell r="J21" t="str">
            <v>C3R</v>
          </cell>
          <cell r="N21" t="str">
            <v>D</v>
          </cell>
          <cell r="O21" t="str">
            <v>C3R_2L_U_WL_WR</v>
          </cell>
          <cell r="P21">
            <v>4225.2287999999999</v>
          </cell>
          <cell r="Q21">
            <v>18522</v>
          </cell>
          <cell r="R21">
            <v>21168</v>
          </cell>
          <cell r="S21">
            <v>21168.945000000003</v>
          </cell>
        </row>
        <row r="22">
          <cell r="A22">
            <v>20</v>
          </cell>
          <cell r="B22" t="str">
            <v>HARTWOOD MARSH RD</v>
          </cell>
          <cell r="C22" t="str">
            <v>1.09 Mi W OF ORANGE CO LINE</v>
          </cell>
          <cell r="D22" t="str">
            <v>County</v>
          </cell>
          <cell r="E22">
            <v>35</v>
          </cell>
          <cell r="H22" t="str">
            <v>2L</v>
          </cell>
          <cell r="I22" t="str">
            <v>URBAN</v>
          </cell>
          <cell r="J22" t="str">
            <v>C3R</v>
          </cell>
          <cell r="N22" t="str">
            <v>D</v>
          </cell>
          <cell r="O22" t="str">
            <v>C3R_2L_U_WL_WR</v>
          </cell>
          <cell r="P22">
            <v>9764.5631999999987</v>
          </cell>
          <cell r="Q22">
            <v>18522</v>
          </cell>
          <cell r="R22">
            <v>21168</v>
          </cell>
          <cell r="S22">
            <v>21168.945000000003</v>
          </cell>
        </row>
        <row r="23">
          <cell r="A23">
            <v>21</v>
          </cell>
          <cell r="B23" t="str">
            <v>HAMMOCK RIDGE RD</v>
          </cell>
          <cell r="C23" t="str">
            <v>0.21 W. OF US 27</v>
          </cell>
          <cell r="D23" t="str">
            <v>County</v>
          </cell>
          <cell r="E23">
            <v>35</v>
          </cell>
          <cell r="H23" t="str">
            <v>4L</v>
          </cell>
          <cell r="I23" t="str">
            <v>URBAN</v>
          </cell>
          <cell r="J23" t="str">
            <v>C4</v>
          </cell>
          <cell r="N23" t="str">
            <v>D</v>
          </cell>
          <cell r="O23" t="str">
            <v>C4_4L_D_WL_WR</v>
          </cell>
          <cell r="P23">
            <v>16106.0352</v>
          </cell>
          <cell r="Q23">
            <v>23058</v>
          </cell>
          <cell r="R23">
            <v>34114.5</v>
          </cell>
          <cell r="S23">
            <v>38556</v>
          </cell>
        </row>
        <row r="24">
          <cell r="A24">
            <v>22</v>
          </cell>
          <cell r="B24" t="str">
            <v>LAKESHORE DR (CLERMONT)</v>
          </cell>
          <cell r="C24" t="str">
            <v xml:space="preserve">0.30 Mi W OF HAMMOCK RIDGE RD </v>
          </cell>
          <cell r="D24" t="str">
            <v>County</v>
          </cell>
          <cell r="E24">
            <v>40</v>
          </cell>
          <cell r="H24" t="str">
            <v>2L</v>
          </cell>
          <cell r="I24" t="str">
            <v>URBAN</v>
          </cell>
          <cell r="J24" t="str">
            <v>C3R</v>
          </cell>
          <cell r="N24" t="str">
            <v>D</v>
          </cell>
          <cell r="O24" t="str">
            <v>C3R_2L_U_WL_WR</v>
          </cell>
          <cell r="P24">
            <v>16509.542399999998</v>
          </cell>
          <cell r="Q24">
            <v>18522</v>
          </cell>
          <cell r="R24">
            <v>21168</v>
          </cell>
          <cell r="S24">
            <v>21168.945000000003</v>
          </cell>
        </row>
        <row r="25">
          <cell r="A25">
            <v>23</v>
          </cell>
          <cell r="B25" t="str">
            <v>LAKESHORE DR (CLERMONT)</v>
          </cell>
          <cell r="C25" t="str">
            <v>0.14 E. OF HAMMOCK RIDGE ROAD</v>
          </cell>
          <cell r="D25" t="str">
            <v>County</v>
          </cell>
          <cell r="E25">
            <v>30</v>
          </cell>
          <cell r="H25" t="str">
            <v>2L</v>
          </cell>
          <cell r="I25" t="str">
            <v>URBAN</v>
          </cell>
          <cell r="J25" t="str">
            <v>C3R</v>
          </cell>
          <cell r="N25" t="str">
            <v>D</v>
          </cell>
          <cell r="O25" t="str">
            <v>C3R_2L_U_WL_0R</v>
          </cell>
          <cell r="P25">
            <v>6618.3936000000003</v>
          </cell>
          <cell r="Q25">
            <v>17640</v>
          </cell>
          <cell r="R25">
            <v>20160</v>
          </cell>
          <cell r="S25">
            <v>20160.900000000001</v>
          </cell>
        </row>
        <row r="26">
          <cell r="A26">
            <v>24</v>
          </cell>
          <cell r="B26" t="str">
            <v>CITRUS TOWER BV</v>
          </cell>
          <cell r="C26" t="str">
            <v>0.18 E. OF US 27</v>
          </cell>
          <cell r="D26" t="str">
            <v>County</v>
          </cell>
          <cell r="E26">
            <v>40</v>
          </cell>
          <cell r="H26" t="str">
            <v>4L</v>
          </cell>
          <cell r="I26" t="str">
            <v>URBAN</v>
          </cell>
          <cell r="J26" t="str">
            <v>C4</v>
          </cell>
          <cell r="N26" t="str">
            <v>D</v>
          </cell>
          <cell r="O26" t="str">
            <v>C4_4L_D_WL_WR</v>
          </cell>
          <cell r="P26">
            <v>18201.235199999999</v>
          </cell>
          <cell r="Q26">
            <v>23058</v>
          </cell>
          <cell r="R26">
            <v>34114.5</v>
          </cell>
          <cell r="S26">
            <v>38556</v>
          </cell>
        </row>
        <row r="27">
          <cell r="A27">
            <v>26</v>
          </cell>
          <cell r="B27" t="str">
            <v>JOHNS LAKE RD</v>
          </cell>
          <cell r="C27" t="str">
            <v xml:space="preserve">0.34 Mi E OF U.S. 27 </v>
          </cell>
          <cell r="D27" t="str">
            <v>County</v>
          </cell>
          <cell r="E27">
            <v>35</v>
          </cell>
          <cell r="H27" t="str">
            <v>2L</v>
          </cell>
          <cell r="I27" t="str">
            <v>URBAN</v>
          </cell>
          <cell r="J27" t="str">
            <v>C4</v>
          </cell>
          <cell r="N27" t="str">
            <v>D</v>
          </cell>
          <cell r="O27" t="str">
            <v>C4_2L_U_WL_WR</v>
          </cell>
          <cell r="P27">
            <v>6623.3855999999996</v>
          </cell>
          <cell r="Q27">
            <v>0</v>
          </cell>
          <cell r="R27">
            <v>16632</v>
          </cell>
          <cell r="S27">
            <v>22680</v>
          </cell>
        </row>
        <row r="28">
          <cell r="A28">
            <v>27</v>
          </cell>
          <cell r="B28" t="str">
            <v>ANDERSON HILL RD</v>
          </cell>
          <cell r="C28" t="str">
            <v>0.11 Mi E OF LAKESHORE DR</v>
          </cell>
          <cell r="D28" t="str">
            <v>County</v>
          </cell>
          <cell r="E28">
            <v>30</v>
          </cell>
          <cell r="H28" t="str">
            <v>2L</v>
          </cell>
          <cell r="I28" t="str">
            <v>URBAN</v>
          </cell>
          <cell r="J28" t="str">
            <v>C3R</v>
          </cell>
          <cell r="N28" t="str">
            <v>D</v>
          </cell>
          <cell r="O28" t="str">
            <v>C3R_2L_U_0L_0R</v>
          </cell>
          <cell r="P28">
            <v>1537.5359999999998</v>
          </cell>
          <cell r="Q28">
            <v>14112</v>
          </cell>
          <cell r="R28">
            <v>16128</v>
          </cell>
          <cell r="S28">
            <v>16128.720000000001</v>
          </cell>
        </row>
        <row r="29">
          <cell r="A29">
            <v>28</v>
          </cell>
          <cell r="B29" t="str">
            <v>CITRUS TOWER BV</v>
          </cell>
          <cell r="C29" t="str">
            <v>0.10 Mi N OF JOHNS LAKE RD</v>
          </cell>
          <cell r="D29" t="str">
            <v>County</v>
          </cell>
          <cell r="E29">
            <v>40</v>
          </cell>
          <cell r="H29" t="str">
            <v>4L</v>
          </cell>
          <cell r="I29" t="str">
            <v>URBAN</v>
          </cell>
          <cell r="J29" t="str">
            <v>C4</v>
          </cell>
          <cell r="N29" t="str">
            <v>D</v>
          </cell>
          <cell r="O29" t="str">
            <v>C4_4L_D_WL_0R</v>
          </cell>
          <cell r="P29">
            <v>20744.755200000003</v>
          </cell>
          <cell r="Q29">
            <v>21960</v>
          </cell>
          <cell r="R29">
            <v>32490</v>
          </cell>
          <cell r="S29">
            <v>36720</v>
          </cell>
        </row>
        <row r="30">
          <cell r="A30">
            <v>29</v>
          </cell>
          <cell r="B30" t="str">
            <v>STEVES RD</v>
          </cell>
          <cell r="C30" t="str">
            <v>0.44 Mi W. OF CITRUS TOWER BV</v>
          </cell>
          <cell r="D30" t="str">
            <v>County</v>
          </cell>
          <cell r="E30">
            <v>30</v>
          </cell>
          <cell r="H30" t="str">
            <v>2L</v>
          </cell>
          <cell r="I30" t="str">
            <v>URBAN</v>
          </cell>
          <cell r="J30" t="str">
            <v>C4</v>
          </cell>
          <cell r="N30" t="str">
            <v>D</v>
          </cell>
          <cell r="O30" t="str">
            <v>C4_2L_U_WL_WR</v>
          </cell>
          <cell r="P30">
            <v>7530.9312</v>
          </cell>
          <cell r="Q30">
            <v>0</v>
          </cell>
          <cell r="R30">
            <v>16632</v>
          </cell>
          <cell r="S30">
            <v>22680</v>
          </cell>
        </row>
        <row r="31">
          <cell r="A31">
            <v>30</v>
          </cell>
          <cell r="B31" t="str">
            <v>EXCALIBUR RD</v>
          </cell>
          <cell r="C31" t="str">
            <v>0.11 Mi S OF HOOKS ST</v>
          </cell>
          <cell r="D31" t="str">
            <v>County</v>
          </cell>
          <cell r="E31">
            <v>35</v>
          </cell>
          <cell r="H31" t="str">
            <v>2L</v>
          </cell>
          <cell r="I31" t="str">
            <v>URBAN</v>
          </cell>
          <cell r="J31" t="str">
            <v>C3R</v>
          </cell>
          <cell r="N31" t="str">
            <v>D</v>
          </cell>
          <cell r="O31" t="str">
            <v>C3R_2L_D_WL_WR</v>
          </cell>
          <cell r="P31">
            <v>7124.5823999999993</v>
          </cell>
          <cell r="Q31">
            <v>19448.100000000002</v>
          </cell>
          <cell r="R31">
            <v>22226.400000000001</v>
          </cell>
          <cell r="S31">
            <v>22227.392250000004</v>
          </cell>
        </row>
        <row r="32">
          <cell r="A32">
            <v>31</v>
          </cell>
          <cell r="B32" t="str">
            <v>HOOKS ST</v>
          </cell>
          <cell r="C32" t="str">
            <v>0.17 W. OF CITRUS TOWER BV</v>
          </cell>
          <cell r="D32" t="str">
            <v>County</v>
          </cell>
          <cell r="E32">
            <v>35</v>
          </cell>
          <cell r="H32" t="str">
            <v>4L</v>
          </cell>
          <cell r="I32" t="str">
            <v>URBAN</v>
          </cell>
          <cell r="J32" t="str">
            <v>C4</v>
          </cell>
          <cell r="N32" t="str">
            <v>D</v>
          </cell>
          <cell r="O32" t="str">
            <v>C4_4L_D_WL_WR</v>
          </cell>
          <cell r="P32">
            <v>11136.1536</v>
          </cell>
          <cell r="Q32">
            <v>23058</v>
          </cell>
          <cell r="R32">
            <v>34114.5</v>
          </cell>
          <cell r="S32">
            <v>38556</v>
          </cell>
        </row>
        <row r="33">
          <cell r="A33">
            <v>32</v>
          </cell>
          <cell r="B33" t="str">
            <v>HOOKS ST</v>
          </cell>
          <cell r="C33" t="str">
            <v>0.17 Mi W OF U.S. 27</v>
          </cell>
          <cell r="D33" t="str">
            <v>County</v>
          </cell>
          <cell r="E33">
            <v>30</v>
          </cell>
          <cell r="H33" t="str">
            <v>2L</v>
          </cell>
          <cell r="I33" t="str">
            <v>URBAN</v>
          </cell>
          <cell r="J33" t="str">
            <v>C4</v>
          </cell>
          <cell r="N33" t="str">
            <v>D</v>
          </cell>
          <cell r="O33" t="str">
            <v>C4_2L_U_0L_0R</v>
          </cell>
          <cell r="P33">
            <v>7285.3248000000003</v>
          </cell>
          <cell r="Q33">
            <v>0</v>
          </cell>
          <cell r="R33">
            <v>12672</v>
          </cell>
          <cell r="S33">
            <v>17280</v>
          </cell>
        </row>
        <row r="34">
          <cell r="A34">
            <v>33</v>
          </cell>
          <cell r="B34" t="str">
            <v>HOOKS ST</v>
          </cell>
          <cell r="C34" t="str">
            <v>E. OF US 27</v>
          </cell>
          <cell r="D34" t="str">
            <v>County</v>
          </cell>
          <cell r="E34">
            <v>35</v>
          </cell>
          <cell r="H34" t="str">
            <v>4L</v>
          </cell>
          <cell r="I34" t="str">
            <v>URBAN</v>
          </cell>
          <cell r="J34" t="str">
            <v>C4</v>
          </cell>
          <cell r="N34" t="str">
            <v>D</v>
          </cell>
          <cell r="O34" t="str">
            <v>C4_4L_D_WL_WR</v>
          </cell>
          <cell r="P34">
            <v>11619.379199999999</v>
          </cell>
          <cell r="Q34">
            <v>23058</v>
          </cell>
          <cell r="R34">
            <v>34114.5</v>
          </cell>
          <cell r="S34">
            <v>38556</v>
          </cell>
        </row>
        <row r="35">
          <cell r="A35">
            <v>34</v>
          </cell>
          <cell r="B35" t="str">
            <v>HOOKS ST</v>
          </cell>
          <cell r="C35" t="str">
            <v>0.7 Mi W OF HANCOCK RD</v>
          </cell>
          <cell r="D35" t="str">
            <v>County</v>
          </cell>
          <cell r="E35">
            <v>35</v>
          </cell>
          <cell r="H35" t="str">
            <v>4L</v>
          </cell>
          <cell r="I35" t="str">
            <v>URBAN</v>
          </cell>
          <cell r="J35" t="str">
            <v>C4</v>
          </cell>
          <cell r="N35" t="str">
            <v>D</v>
          </cell>
          <cell r="O35" t="str">
            <v>C4_4L_D_WL_0R</v>
          </cell>
          <cell r="P35">
            <v>8915.3087999999989</v>
          </cell>
          <cell r="Q35">
            <v>21960</v>
          </cell>
          <cell r="R35">
            <v>32490</v>
          </cell>
          <cell r="S35">
            <v>36720</v>
          </cell>
        </row>
        <row r="36">
          <cell r="A36">
            <v>35</v>
          </cell>
          <cell r="B36" t="str">
            <v>HANCOCK RD</v>
          </cell>
          <cell r="C36" t="str">
            <v>0.228 Mi S OF S.R. 50</v>
          </cell>
          <cell r="D36" t="str">
            <v>County</v>
          </cell>
          <cell r="E36">
            <v>45</v>
          </cell>
          <cell r="H36" t="str">
            <v>4L</v>
          </cell>
          <cell r="I36" t="str">
            <v>URBAN</v>
          </cell>
          <cell r="J36" t="str">
            <v>C4</v>
          </cell>
          <cell r="N36" t="str">
            <v>D</v>
          </cell>
          <cell r="O36" t="str">
            <v>C4_4L_D_WL_0R</v>
          </cell>
          <cell r="P36">
            <v>19673.462399999997</v>
          </cell>
          <cell r="Q36">
            <v>21960</v>
          </cell>
          <cell r="R36">
            <v>32490</v>
          </cell>
          <cell r="S36">
            <v>36720</v>
          </cell>
        </row>
        <row r="37">
          <cell r="A37">
            <v>36</v>
          </cell>
          <cell r="B37" t="str">
            <v>CITRUS TOWER BV</v>
          </cell>
          <cell r="C37" t="str">
            <v>0.15 Mi S OF S.R. 50</v>
          </cell>
          <cell r="D37" t="str">
            <v>County</v>
          </cell>
          <cell r="E37">
            <v>30</v>
          </cell>
          <cell r="H37" t="str">
            <v>4L</v>
          </cell>
          <cell r="I37" t="str">
            <v>URBAN</v>
          </cell>
          <cell r="J37" t="str">
            <v>C4</v>
          </cell>
          <cell r="N37" t="str">
            <v>D</v>
          </cell>
          <cell r="O37" t="str">
            <v>C4_4L_D_WL_WR</v>
          </cell>
          <cell r="P37">
            <v>18053.068800000001</v>
          </cell>
          <cell r="Q37">
            <v>23058</v>
          </cell>
          <cell r="R37">
            <v>34114.5</v>
          </cell>
          <cell r="S37">
            <v>38556</v>
          </cell>
        </row>
        <row r="38">
          <cell r="A38">
            <v>37</v>
          </cell>
          <cell r="B38" t="str">
            <v>GRAND HIGHWAY</v>
          </cell>
          <cell r="C38" t="str">
            <v>0.12 N. OF HOOKS ST</v>
          </cell>
          <cell r="D38" t="str">
            <v>County</v>
          </cell>
          <cell r="E38">
            <v>25</v>
          </cell>
          <cell r="H38" t="str">
            <v>4L</v>
          </cell>
          <cell r="I38" t="str">
            <v>URBAN</v>
          </cell>
          <cell r="J38" t="str">
            <v>C4</v>
          </cell>
          <cell r="N38" t="str">
            <v>D</v>
          </cell>
          <cell r="O38" t="str">
            <v>C4_4L_D_WL_WR</v>
          </cell>
          <cell r="P38">
            <v>5726.8224</v>
          </cell>
          <cell r="Q38">
            <v>23058</v>
          </cell>
          <cell r="R38">
            <v>34114.5</v>
          </cell>
          <cell r="S38">
            <v>38556</v>
          </cell>
        </row>
        <row r="39">
          <cell r="A39">
            <v>38</v>
          </cell>
          <cell r="B39" t="str">
            <v>HARTLE RD</v>
          </cell>
          <cell r="C39" t="str">
            <v>0.11 SOUTH OF SR 50</v>
          </cell>
          <cell r="D39" t="str">
            <v>County</v>
          </cell>
          <cell r="E39">
            <v>35</v>
          </cell>
          <cell r="H39" t="str">
            <v>4L</v>
          </cell>
          <cell r="I39" t="str">
            <v>URBAN</v>
          </cell>
          <cell r="J39" t="str">
            <v>C4</v>
          </cell>
          <cell r="N39" t="str">
            <v>D</v>
          </cell>
          <cell r="O39" t="str">
            <v>C4_4L_U_WL_0R</v>
          </cell>
          <cell r="P39">
            <v>8211.84</v>
          </cell>
          <cell r="Q39">
            <v>20862</v>
          </cell>
          <cell r="R39">
            <v>30865.5</v>
          </cell>
          <cell r="S39">
            <v>34884</v>
          </cell>
        </row>
        <row r="40">
          <cell r="A40">
            <v>39</v>
          </cell>
          <cell r="B40" t="str">
            <v>N HANCOCK RD</v>
          </cell>
          <cell r="C40" t="str">
            <v>0.102 Mi N OF S.R. 50</v>
          </cell>
          <cell r="D40" t="str">
            <v>County</v>
          </cell>
          <cell r="E40">
            <v>45</v>
          </cell>
          <cell r="H40" t="str">
            <v>4L</v>
          </cell>
          <cell r="I40" t="str">
            <v>URBAN</v>
          </cell>
          <cell r="J40" t="str">
            <v>C4</v>
          </cell>
          <cell r="N40" t="str">
            <v>D</v>
          </cell>
          <cell r="O40" t="str">
            <v>C4_4L_D_WL_WR</v>
          </cell>
          <cell r="P40">
            <v>16107.1872</v>
          </cell>
          <cell r="Q40">
            <v>23058</v>
          </cell>
          <cell r="R40">
            <v>34114.5</v>
          </cell>
          <cell r="S40">
            <v>38556</v>
          </cell>
        </row>
        <row r="41">
          <cell r="A41">
            <v>40</v>
          </cell>
          <cell r="B41" t="str">
            <v>GRAND HIGHWAY</v>
          </cell>
          <cell r="C41" t="str">
            <v>0.14 Mi N OF S.R. 50</v>
          </cell>
          <cell r="D41" t="str">
            <v>County</v>
          </cell>
          <cell r="E41">
            <v>35</v>
          </cell>
          <cell r="H41" t="str">
            <v>2L</v>
          </cell>
          <cell r="I41" t="str">
            <v>URBAN</v>
          </cell>
          <cell r="J41" t="str">
            <v>C4</v>
          </cell>
          <cell r="N41" t="str">
            <v>D</v>
          </cell>
          <cell r="O41" t="str">
            <v>C4_2L_U_WL_WR</v>
          </cell>
          <cell r="P41">
            <v>6853.0176000000001</v>
          </cell>
          <cell r="Q41">
            <v>0</v>
          </cell>
          <cell r="R41">
            <v>16632</v>
          </cell>
          <cell r="S41">
            <v>22680</v>
          </cell>
        </row>
        <row r="42">
          <cell r="A42">
            <v>42</v>
          </cell>
          <cell r="B42" t="str">
            <v>C.R. 50</v>
          </cell>
          <cell r="C42" t="str">
            <v>0.06 Mi W OF ORANGE CO LINE</v>
          </cell>
          <cell r="D42" t="str">
            <v>County</v>
          </cell>
          <cell r="E42">
            <v>45</v>
          </cell>
          <cell r="H42" t="str">
            <v>2L</v>
          </cell>
          <cell r="I42" t="str">
            <v>URBAN</v>
          </cell>
          <cell r="J42" t="str">
            <v>C4</v>
          </cell>
          <cell r="N42" t="str">
            <v>D</v>
          </cell>
          <cell r="O42" t="str">
            <v>C4_2L_U_WL_WR</v>
          </cell>
          <cell r="P42">
            <v>10586.0352</v>
          </cell>
          <cell r="Q42">
            <v>0</v>
          </cell>
          <cell r="R42">
            <v>16632</v>
          </cell>
          <cell r="S42">
            <v>22680</v>
          </cell>
        </row>
        <row r="43">
          <cell r="A43">
            <v>43</v>
          </cell>
          <cell r="B43" t="str">
            <v>C.R. 455</v>
          </cell>
          <cell r="C43" t="str">
            <v>0.25 Mi N OF S.R. 50</v>
          </cell>
          <cell r="D43" t="str">
            <v>County</v>
          </cell>
          <cell r="E43">
            <v>45</v>
          </cell>
          <cell r="H43" t="str">
            <v>2L</v>
          </cell>
          <cell r="I43" t="str">
            <v>URBAN</v>
          </cell>
          <cell r="J43" t="str">
            <v>C5</v>
          </cell>
          <cell r="N43" t="str">
            <v>D</v>
          </cell>
          <cell r="O43" t="str">
            <v>C5_2L_U_WL_WR</v>
          </cell>
          <cell r="P43">
            <v>9540.7103999999999</v>
          </cell>
          <cell r="Q43">
            <v>0</v>
          </cell>
          <cell r="R43">
            <v>13136</v>
          </cell>
          <cell r="S43">
            <v>20601</v>
          </cell>
        </row>
        <row r="44">
          <cell r="A44">
            <v>44</v>
          </cell>
          <cell r="B44" t="str">
            <v>CITRUS TOWER BV</v>
          </cell>
          <cell r="C44" t="str">
            <v>0.14 Mi N OF S.R. 50</v>
          </cell>
          <cell r="D44" t="str">
            <v>County</v>
          </cell>
          <cell r="E44">
            <v>30</v>
          </cell>
          <cell r="H44" t="str">
            <v>4L</v>
          </cell>
          <cell r="I44" t="str">
            <v>URBAN</v>
          </cell>
          <cell r="J44" t="str">
            <v>C5</v>
          </cell>
          <cell r="N44" t="str">
            <v>D</v>
          </cell>
          <cell r="O44" t="str">
            <v>C5_4L_D_WL_0R</v>
          </cell>
          <cell r="P44">
            <v>15243.571199999998</v>
          </cell>
          <cell r="Q44">
            <v>23490</v>
          </cell>
          <cell r="R44">
            <v>34470</v>
          </cell>
          <cell r="S44">
            <v>38700</v>
          </cell>
        </row>
        <row r="45">
          <cell r="A45">
            <v>45</v>
          </cell>
          <cell r="B45" t="str">
            <v>C.R. 561</v>
          </cell>
          <cell r="C45" t="str">
            <v>0.08 Mi S OF S.R. 50</v>
          </cell>
          <cell r="D45" t="str">
            <v>County</v>
          </cell>
          <cell r="E45">
            <v>25</v>
          </cell>
          <cell r="H45" t="str">
            <v>2L</v>
          </cell>
          <cell r="I45" t="str">
            <v>URBAN</v>
          </cell>
          <cell r="J45" t="str">
            <v>C4</v>
          </cell>
          <cell r="N45" t="str">
            <v>D</v>
          </cell>
          <cell r="O45" t="str">
            <v>C4_2L_U_WL_WR</v>
          </cell>
          <cell r="P45">
            <v>6440.6784000000007</v>
          </cell>
          <cell r="Q45">
            <v>0</v>
          </cell>
          <cell r="R45">
            <v>16632</v>
          </cell>
          <cell r="S45">
            <v>22680</v>
          </cell>
        </row>
        <row r="46">
          <cell r="A46">
            <v>47</v>
          </cell>
          <cell r="B46" t="str">
            <v>C.R. 565A</v>
          </cell>
          <cell r="C46" t="str">
            <v>0.27 Mi S OF S.R. 50</v>
          </cell>
          <cell r="D46" t="str">
            <v>County</v>
          </cell>
          <cell r="E46">
            <v>55</v>
          </cell>
          <cell r="H46" t="str">
            <v>2L</v>
          </cell>
          <cell r="I46" t="str">
            <v>URBAN</v>
          </cell>
          <cell r="J46" t="str">
            <v>C4</v>
          </cell>
          <cell r="N46" t="str">
            <v>D</v>
          </cell>
          <cell r="O46" t="str">
            <v>C4_2L_U_0L_0R</v>
          </cell>
          <cell r="P46">
            <v>2499.6864</v>
          </cell>
          <cell r="Q46">
            <v>0</v>
          </cell>
          <cell r="R46">
            <v>12672</v>
          </cell>
          <cell r="S46">
            <v>17280</v>
          </cell>
        </row>
        <row r="47">
          <cell r="A47">
            <v>48</v>
          </cell>
          <cell r="B47" t="str">
            <v>WELLNESS WAY</v>
          </cell>
          <cell r="C47" t="str">
            <v>B/W US 27 &amp; SCHOFIELD RD</v>
          </cell>
          <cell r="D47" t="str">
            <v>County</v>
          </cell>
          <cell r="E47">
            <v>40</v>
          </cell>
          <cell r="H47" t="str">
            <v>2L</v>
          </cell>
          <cell r="I47" t="str">
            <v>URBAN</v>
          </cell>
          <cell r="J47" t="str">
            <v>C3R</v>
          </cell>
          <cell r="N47" t="str">
            <v>D</v>
          </cell>
          <cell r="O47" t="str">
            <v>C3R_2L_D_WL_0R</v>
          </cell>
          <cell r="P47">
            <v>11038.3104</v>
          </cell>
          <cell r="Q47">
            <v>18522</v>
          </cell>
          <cell r="R47">
            <v>21168</v>
          </cell>
          <cell r="S47">
            <v>21168.945000000003</v>
          </cell>
        </row>
        <row r="48">
          <cell r="A48">
            <v>49</v>
          </cell>
          <cell r="B48" t="str">
            <v>WELLNESS WAY</v>
          </cell>
          <cell r="C48" t="str">
            <v>0.51 Mi W. OF 5 MILE RD</v>
          </cell>
          <cell r="D48" t="str">
            <v>County</v>
          </cell>
          <cell r="E48">
            <v>40</v>
          </cell>
          <cell r="H48" t="str">
            <v>2L</v>
          </cell>
          <cell r="I48" t="str">
            <v>URBAN</v>
          </cell>
          <cell r="J48" t="str">
            <v>C3R</v>
          </cell>
          <cell r="N48" t="str">
            <v>D</v>
          </cell>
          <cell r="O48" t="str">
            <v>C3R_2L_D_WL_WR</v>
          </cell>
          <cell r="P48" t="str">
            <v>N/A</v>
          </cell>
          <cell r="Q48">
            <v>19448.100000000002</v>
          </cell>
          <cell r="R48">
            <v>22226.400000000001</v>
          </cell>
          <cell r="S48">
            <v>22227.392250000004</v>
          </cell>
        </row>
        <row r="49">
          <cell r="A49">
            <v>50</v>
          </cell>
          <cell r="B49" t="str">
            <v>SCHOFIELD RD</v>
          </cell>
          <cell r="C49" t="str">
            <v>0.20 Mi S. OF WELLNESS WAY</v>
          </cell>
          <cell r="D49" t="str">
            <v>County</v>
          </cell>
          <cell r="E49">
            <v>40</v>
          </cell>
          <cell r="H49" t="str">
            <v>2L</v>
          </cell>
          <cell r="I49" t="str">
            <v>URBAN</v>
          </cell>
          <cell r="J49" t="str">
            <v>C3R</v>
          </cell>
          <cell r="N49" t="str">
            <v>D</v>
          </cell>
          <cell r="O49" t="str">
            <v>C3R_2L_U_WL_0R</v>
          </cell>
          <cell r="P49">
            <v>10171.497599999999</v>
          </cell>
          <cell r="Q49">
            <v>17640</v>
          </cell>
          <cell r="R49">
            <v>20160</v>
          </cell>
          <cell r="S49">
            <v>20160.900000000001</v>
          </cell>
        </row>
        <row r="50">
          <cell r="A50">
            <v>51</v>
          </cell>
          <cell r="B50" t="str">
            <v>SCHOFIELD RD</v>
          </cell>
          <cell r="C50" t="str">
            <v>0.57 Mi E. OF 5 MILE RD</v>
          </cell>
          <cell r="D50" t="str">
            <v>County</v>
          </cell>
          <cell r="E50">
            <v>35</v>
          </cell>
          <cell r="H50" t="str">
            <v>2L</v>
          </cell>
          <cell r="I50" t="str">
            <v>RURAL</v>
          </cell>
          <cell r="J50" t="str">
            <v>C2</v>
          </cell>
          <cell r="N50" t="str">
            <v>C</v>
          </cell>
          <cell r="O50" t="str">
            <v>C2_2L_U_WL_WR</v>
          </cell>
          <cell r="P50">
            <v>12601.8048</v>
          </cell>
          <cell r="Q50">
            <v>7380</v>
          </cell>
          <cell r="R50">
            <v>12600</v>
          </cell>
          <cell r="S50">
            <v>25650</v>
          </cell>
        </row>
        <row r="51">
          <cell r="A51">
            <v>201</v>
          </cell>
          <cell r="B51" t="str">
            <v>C.R. 565A</v>
          </cell>
          <cell r="C51" t="str">
            <v>0.2 Mi N OF S.R. 50</v>
          </cell>
          <cell r="D51" t="str">
            <v>County</v>
          </cell>
          <cell r="E51">
            <v>40</v>
          </cell>
          <cell r="H51" t="str">
            <v>2L</v>
          </cell>
          <cell r="I51" t="str">
            <v>URBAN</v>
          </cell>
          <cell r="J51" t="str">
            <v>C4</v>
          </cell>
          <cell r="N51" t="str">
            <v>D</v>
          </cell>
          <cell r="O51" t="str">
            <v>C4_2L_U_WL_WR</v>
          </cell>
          <cell r="P51">
            <v>9624.9791999999998</v>
          </cell>
          <cell r="Q51">
            <v>0</v>
          </cell>
          <cell r="R51">
            <v>16632</v>
          </cell>
          <cell r="S51">
            <v>22680</v>
          </cell>
        </row>
        <row r="52">
          <cell r="A52">
            <v>202</v>
          </cell>
          <cell r="B52" t="str">
            <v>C.R. 50</v>
          </cell>
          <cell r="C52" t="str">
            <v>0.5 Mi W OF C.R. 455</v>
          </cell>
          <cell r="D52" t="str">
            <v>County</v>
          </cell>
          <cell r="E52">
            <v>45</v>
          </cell>
          <cell r="H52" t="str">
            <v>2L</v>
          </cell>
          <cell r="I52" t="str">
            <v>URBAN</v>
          </cell>
          <cell r="J52" t="str">
            <v>C3R</v>
          </cell>
          <cell r="N52" t="str">
            <v>D</v>
          </cell>
          <cell r="O52" t="str">
            <v>C3R_2L_U_WL_0R</v>
          </cell>
          <cell r="P52">
            <v>10363.392</v>
          </cell>
          <cell r="Q52">
            <v>17640</v>
          </cell>
          <cell r="R52">
            <v>20160</v>
          </cell>
          <cell r="S52">
            <v>20160.900000000001</v>
          </cell>
        </row>
        <row r="53">
          <cell r="A53">
            <v>203</v>
          </cell>
          <cell r="B53" t="str">
            <v>C.R. 561</v>
          </cell>
          <cell r="C53" t="str">
            <v>0.16 Mi S OF BRIDGE #114046</v>
          </cell>
          <cell r="D53" t="str">
            <v>County</v>
          </cell>
          <cell r="E53">
            <v>35</v>
          </cell>
          <cell r="H53" t="str">
            <v>2L</v>
          </cell>
          <cell r="I53" t="str">
            <v>URBAN</v>
          </cell>
          <cell r="J53" t="str">
            <v>C3R</v>
          </cell>
          <cell r="N53" t="str">
            <v>D</v>
          </cell>
          <cell r="O53" t="str">
            <v>C3R_2L_U_WL_WR</v>
          </cell>
          <cell r="P53">
            <v>5456.2559999999994</v>
          </cell>
          <cell r="Q53">
            <v>18522</v>
          </cell>
          <cell r="R53">
            <v>21168</v>
          </cell>
          <cell r="S53">
            <v>21168.945000000003</v>
          </cell>
        </row>
        <row r="54">
          <cell r="A54">
            <v>204</v>
          </cell>
          <cell r="B54" t="str">
            <v>C.R. 455</v>
          </cell>
          <cell r="C54" t="str">
            <v>0.10 Mi N OF MAGNOLIA CREEK LN</v>
          </cell>
          <cell r="D54" t="str">
            <v>County</v>
          </cell>
          <cell r="E54">
            <v>35</v>
          </cell>
          <cell r="H54" t="str">
            <v>2L</v>
          </cell>
          <cell r="I54" t="str">
            <v>URBAN</v>
          </cell>
          <cell r="J54" t="str">
            <v>C2T</v>
          </cell>
          <cell r="N54" t="str">
            <v>D</v>
          </cell>
          <cell r="O54" t="str">
            <v>C2T_2L_U_WL_0R</v>
          </cell>
          <cell r="P54">
            <v>8523.3407999999999</v>
          </cell>
          <cell r="Q54">
            <v>12420</v>
          </cell>
          <cell r="R54">
            <v>16200</v>
          </cell>
          <cell r="S54">
            <v>16200.9</v>
          </cell>
        </row>
        <row r="55">
          <cell r="A55">
            <v>205</v>
          </cell>
          <cell r="B55" t="str">
            <v>CITRUS TOWER BV</v>
          </cell>
          <cell r="C55" t="str">
            <v>0.113 Mi E OF U.S. 27</v>
          </cell>
          <cell r="D55" t="str">
            <v>County</v>
          </cell>
          <cell r="E55">
            <v>35</v>
          </cell>
          <cell r="H55" t="str">
            <v>2L</v>
          </cell>
          <cell r="I55" t="str">
            <v>URBAN</v>
          </cell>
          <cell r="J55" t="str">
            <v>C4</v>
          </cell>
          <cell r="N55" t="str">
            <v>D</v>
          </cell>
          <cell r="O55" t="str">
            <v>C4_2L_U_WL_WR</v>
          </cell>
          <cell r="P55">
            <v>11929.881599999999</v>
          </cell>
          <cell r="Q55">
            <v>0</v>
          </cell>
          <cell r="R55">
            <v>16632</v>
          </cell>
          <cell r="S55">
            <v>22680</v>
          </cell>
        </row>
        <row r="56">
          <cell r="A56">
            <v>206</v>
          </cell>
          <cell r="B56" t="str">
            <v>CR 565A</v>
          </cell>
          <cell r="C56" t="str">
            <v>NORTH OF SR 50</v>
          </cell>
          <cell r="D56" t="str">
            <v>County</v>
          </cell>
          <cell r="E56">
            <v>40</v>
          </cell>
          <cell r="H56" t="str">
            <v>4L</v>
          </cell>
          <cell r="I56" t="e">
            <v>#N/A</v>
          </cell>
          <cell r="J56" t="str">
            <v>NA</v>
          </cell>
          <cell r="N56" t="e">
            <v>#N/A</v>
          </cell>
          <cell r="O56" t="e">
            <v>#N/A</v>
          </cell>
          <cell r="P56">
            <v>7357.4111999999996</v>
          </cell>
          <cell r="Q56" t="e">
            <v>#N/A</v>
          </cell>
          <cell r="R56" t="e">
            <v>#N/A</v>
          </cell>
          <cell r="S56" t="e">
            <v>#N/A</v>
          </cell>
        </row>
        <row r="57">
          <cell r="A57">
            <v>207</v>
          </cell>
          <cell r="B57" t="str">
            <v>N HANCOCK RD</v>
          </cell>
          <cell r="C57" t="str">
            <v>0.14 Mi S OF C.R. 50</v>
          </cell>
          <cell r="D57" t="str">
            <v>County</v>
          </cell>
          <cell r="E57">
            <v>35</v>
          </cell>
          <cell r="H57" t="str">
            <v>4L</v>
          </cell>
          <cell r="I57" t="str">
            <v>URBAN</v>
          </cell>
          <cell r="J57" t="str">
            <v>C4</v>
          </cell>
          <cell r="N57" t="str">
            <v>D</v>
          </cell>
          <cell r="O57" t="str">
            <v>C4_4L_D_WL_WR</v>
          </cell>
          <cell r="P57">
            <v>20416.559999999998</v>
          </cell>
          <cell r="Q57">
            <v>23058</v>
          </cell>
          <cell r="R57">
            <v>34114.5</v>
          </cell>
          <cell r="S57">
            <v>38556</v>
          </cell>
        </row>
        <row r="58">
          <cell r="A58">
            <v>208</v>
          </cell>
          <cell r="B58" t="str">
            <v>C.R. 565 (VILLA CITY RD)</v>
          </cell>
          <cell r="C58" t="str">
            <v>0.134 Mi N OF S.R. 50</v>
          </cell>
          <cell r="D58" t="str">
            <v>County</v>
          </cell>
          <cell r="E58">
            <v>40</v>
          </cell>
          <cell r="H58" t="str">
            <v>2L</v>
          </cell>
          <cell r="I58" t="str">
            <v>URBAN</v>
          </cell>
          <cell r="J58" t="str">
            <v>C2T</v>
          </cell>
          <cell r="N58" t="str">
            <v>D</v>
          </cell>
          <cell r="O58" t="str">
            <v>C2T_2L_U_WL_WR</v>
          </cell>
          <cell r="P58">
            <v>7245.667199999999</v>
          </cell>
          <cell r="Q58">
            <v>13041</v>
          </cell>
          <cell r="R58">
            <v>17010</v>
          </cell>
          <cell r="S58">
            <v>17011</v>
          </cell>
        </row>
        <row r="59">
          <cell r="A59">
            <v>209</v>
          </cell>
          <cell r="B59" t="str">
            <v>CR 50</v>
          </cell>
          <cell r="C59" t="str">
            <v>EAST OF HANCOCK RD</v>
          </cell>
          <cell r="D59" t="str">
            <v>County</v>
          </cell>
          <cell r="E59">
            <v>45</v>
          </cell>
          <cell r="H59" t="str">
            <v>2L</v>
          </cell>
          <cell r="I59" t="e">
            <v>#N/A</v>
          </cell>
          <cell r="J59" t="str">
            <v>C3R</v>
          </cell>
          <cell r="N59" t="e">
            <v>#N/A</v>
          </cell>
          <cell r="O59" t="str">
            <v>C3R_2L_U_WL_WR</v>
          </cell>
          <cell r="P59">
            <v>12679.68</v>
          </cell>
          <cell r="Q59">
            <v>18522</v>
          </cell>
          <cell r="R59">
            <v>21168</v>
          </cell>
          <cell r="S59">
            <v>21168.945000000003</v>
          </cell>
        </row>
        <row r="60">
          <cell r="A60">
            <v>210</v>
          </cell>
          <cell r="B60" t="str">
            <v>C.R. 50</v>
          </cell>
          <cell r="C60" t="str">
            <v>0.05 Mi W OF PARK TRAIL DR</v>
          </cell>
          <cell r="D60" t="str">
            <v>County</v>
          </cell>
          <cell r="E60">
            <v>45</v>
          </cell>
          <cell r="H60" t="str">
            <v>2L</v>
          </cell>
          <cell r="I60" t="str">
            <v>URBAN</v>
          </cell>
          <cell r="J60" t="str">
            <v>C3R</v>
          </cell>
          <cell r="N60" t="str">
            <v>D</v>
          </cell>
          <cell r="O60" t="str">
            <v>C3R_2L_U_WL_WR</v>
          </cell>
          <cell r="P60">
            <v>7536.9216000000006</v>
          </cell>
          <cell r="Q60">
            <v>18522</v>
          </cell>
          <cell r="R60">
            <v>21168</v>
          </cell>
          <cell r="S60">
            <v>21168.945000000003</v>
          </cell>
        </row>
        <row r="61">
          <cell r="A61">
            <v>212</v>
          </cell>
          <cell r="B61" t="str">
            <v>BLACKSTILL LAKE RD</v>
          </cell>
          <cell r="C61" t="str">
            <v>0.16 Mi N OF C.R. 50</v>
          </cell>
          <cell r="D61" t="str">
            <v>County</v>
          </cell>
          <cell r="E61">
            <v>35</v>
          </cell>
          <cell r="H61" t="str">
            <v>2L</v>
          </cell>
          <cell r="I61" t="str">
            <v>URBAN</v>
          </cell>
          <cell r="J61" t="str">
            <v>C3R</v>
          </cell>
          <cell r="N61" t="str">
            <v>D</v>
          </cell>
          <cell r="O61" t="str">
            <v>C3R_2L_U_WL_WR</v>
          </cell>
          <cell r="P61">
            <v>5221.6320000000005</v>
          </cell>
          <cell r="Q61">
            <v>18522</v>
          </cell>
          <cell r="R61">
            <v>21168</v>
          </cell>
          <cell r="S61">
            <v>21168.945000000003</v>
          </cell>
        </row>
        <row r="62">
          <cell r="A62">
            <v>213</v>
          </cell>
          <cell r="B62" t="str">
            <v>C.R. 561</v>
          </cell>
          <cell r="C62" t="str">
            <v>0.10 Mi N OF C.R. 565A</v>
          </cell>
          <cell r="D62" t="str">
            <v>County</v>
          </cell>
          <cell r="E62">
            <v>40</v>
          </cell>
          <cell r="H62" t="str">
            <v>2L</v>
          </cell>
          <cell r="I62" t="str">
            <v>URBAN</v>
          </cell>
          <cell r="J62" t="str">
            <v>C3R</v>
          </cell>
          <cell r="N62" t="str">
            <v>D</v>
          </cell>
          <cell r="O62" t="str">
            <v>C3R_2L_U_WL_WR</v>
          </cell>
          <cell r="P62">
            <v>7761.5616</v>
          </cell>
          <cell r="Q62">
            <v>18522</v>
          </cell>
          <cell r="R62">
            <v>21168</v>
          </cell>
          <cell r="S62">
            <v>21168.945000000003</v>
          </cell>
        </row>
        <row r="63">
          <cell r="A63">
            <v>214</v>
          </cell>
          <cell r="B63" t="str">
            <v>MAIN ST</v>
          </cell>
          <cell r="C63" t="str">
            <v>0.1 Mi N OF WASHINGTON ST</v>
          </cell>
          <cell r="D63" t="str">
            <v>County</v>
          </cell>
          <cell r="E63">
            <v>30</v>
          </cell>
          <cell r="H63" t="str">
            <v>2L</v>
          </cell>
          <cell r="I63" t="str">
            <v>URBAN</v>
          </cell>
          <cell r="J63" t="str">
            <v>C3R</v>
          </cell>
          <cell r="N63" t="str">
            <v>D</v>
          </cell>
          <cell r="O63" t="str">
            <v>C3R_2L_U_0L_0R</v>
          </cell>
          <cell r="P63" t="str">
            <v>N/A</v>
          </cell>
          <cell r="Q63">
            <v>14112</v>
          </cell>
          <cell r="R63">
            <v>16128</v>
          </cell>
          <cell r="S63">
            <v>16128.720000000001</v>
          </cell>
        </row>
        <row r="64">
          <cell r="A64">
            <v>216</v>
          </cell>
          <cell r="B64" t="str">
            <v>TUSCANOOGA RD</v>
          </cell>
          <cell r="C64" t="str">
            <v>.25 Mi N OF S.R. 50</v>
          </cell>
          <cell r="D64" t="str">
            <v>County</v>
          </cell>
          <cell r="E64">
            <v>30</v>
          </cell>
          <cell r="H64" t="str">
            <v>2L</v>
          </cell>
          <cell r="I64" t="str">
            <v>URBAN</v>
          </cell>
          <cell r="J64" t="str">
            <v>C2T</v>
          </cell>
          <cell r="N64" t="str">
            <v>D</v>
          </cell>
          <cell r="O64" t="str">
            <v>C2T_2L_U_0L_0R</v>
          </cell>
          <cell r="P64">
            <v>2087.3568</v>
          </cell>
          <cell r="Q64">
            <v>9936</v>
          </cell>
          <cell r="R64">
            <v>12960</v>
          </cell>
          <cell r="S64">
            <v>12960.720000000001</v>
          </cell>
        </row>
        <row r="65">
          <cell r="A65">
            <v>217</v>
          </cell>
          <cell r="B65" t="str">
            <v>C.R. 50/SUNSET AV</v>
          </cell>
          <cell r="C65" t="str">
            <v>0.03 Mi N OF S.R. 50</v>
          </cell>
          <cell r="D65" t="str">
            <v>County</v>
          </cell>
          <cell r="E65">
            <v>30</v>
          </cell>
          <cell r="H65" t="str">
            <v>2L</v>
          </cell>
          <cell r="I65" t="str">
            <v>URBAN</v>
          </cell>
          <cell r="J65" t="str">
            <v>C2</v>
          </cell>
          <cell r="N65" t="str">
            <v>D</v>
          </cell>
          <cell r="O65" t="str">
            <v>C2_2L_U_0L_0R</v>
          </cell>
          <cell r="P65">
            <v>2028.4415999999999</v>
          </cell>
          <cell r="Q65">
            <v>5904</v>
          </cell>
          <cell r="R65">
            <v>10080</v>
          </cell>
          <cell r="S65">
            <v>20520</v>
          </cell>
        </row>
        <row r="66">
          <cell r="A66">
            <v>218</v>
          </cell>
          <cell r="B66" t="str">
            <v>C.R. 33</v>
          </cell>
          <cell r="C66" t="str">
            <v>0.17 Mi N OF S.R. 50</v>
          </cell>
          <cell r="D66" t="str">
            <v>County</v>
          </cell>
          <cell r="E66">
            <v>35</v>
          </cell>
          <cell r="H66" t="str">
            <v>2L</v>
          </cell>
          <cell r="I66" t="str">
            <v>RURAL</v>
          </cell>
          <cell r="J66" t="str">
            <v>C2T</v>
          </cell>
          <cell r="N66" t="str">
            <v>C</v>
          </cell>
          <cell r="O66" t="str">
            <v>C2T_2L_U_WL_0R</v>
          </cell>
          <cell r="P66">
            <v>7728.4607999999998</v>
          </cell>
          <cell r="Q66">
            <v>12420</v>
          </cell>
          <cell r="R66">
            <v>16200</v>
          </cell>
          <cell r="S66">
            <v>16200.9</v>
          </cell>
        </row>
        <row r="67">
          <cell r="A67">
            <v>219</v>
          </cell>
          <cell r="B67" t="str">
            <v>UNDERPASS RD</v>
          </cell>
          <cell r="C67" t="str">
            <v>0.036 Mi E OF C.R. 33</v>
          </cell>
          <cell r="D67" t="str">
            <v>County</v>
          </cell>
          <cell r="E67">
            <v>40</v>
          </cell>
          <cell r="H67" t="str">
            <v>2L</v>
          </cell>
          <cell r="I67" t="str">
            <v>URBAN</v>
          </cell>
          <cell r="J67" t="str">
            <v>C2T</v>
          </cell>
          <cell r="N67" t="str">
            <v>D</v>
          </cell>
          <cell r="O67" t="str">
            <v>C2T_2L_U_WL_WR</v>
          </cell>
          <cell r="P67">
            <v>1670.0831999999998</v>
          </cell>
          <cell r="Q67">
            <v>13041</v>
          </cell>
          <cell r="R67">
            <v>17010</v>
          </cell>
          <cell r="S67">
            <v>17011</v>
          </cell>
        </row>
        <row r="68">
          <cell r="A68">
            <v>221</v>
          </cell>
          <cell r="B68" t="str">
            <v>FOSGATE RD</v>
          </cell>
          <cell r="C68" t="str">
            <v>0.19 Mi W OF GRASSY LAKE RD</v>
          </cell>
          <cell r="D68" t="str">
            <v>County</v>
          </cell>
          <cell r="E68">
            <v>40</v>
          </cell>
          <cell r="H68" t="str">
            <v>2L</v>
          </cell>
          <cell r="I68" t="str">
            <v>URBAN</v>
          </cell>
          <cell r="J68" t="str">
            <v>C3R</v>
          </cell>
          <cell r="N68" t="str">
            <v>D</v>
          </cell>
          <cell r="O68" t="str">
            <v>C3R_2L_U_WL_WR</v>
          </cell>
          <cell r="P68" t="str">
            <v>N/A</v>
          </cell>
          <cell r="Q68">
            <v>18522</v>
          </cell>
          <cell r="R68">
            <v>21168</v>
          </cell>
          <cell r="S68">
            <v>21168.945000000003</v>
          </cell>
        </row>
        <row r="69">
          <cell r="A69">
            <v>222</v>
          </cell>
          <cell r="B69" t="str">
            <v>C.R. 478</v>
          </cell>
          <cell r="C69" t="str">
            <v>0.25 Mi E OF S.R. 19</v>
          </cell>
          <cell r="D69" t="str">
            <v>County</v>
          </cell>
          <cell r="E69">
            <v>45</v>
          </cell>
          <cell r="H69" t="str">
            <v>2L</v>
          </cell>
          <cell r="I69" t="str">
            <v>URBAN</v>
          </cell>
          <cell r="J69" t="str">
            <v>C2</v>
          </cell>
          <cell r="N69" t="str">
            <v>D</v>
          </cell>
          <cell r="O69" t="str">
            <v>C2_2L_U_WL_0R</v>
          </cell>
          <cell r="P69">
            <v>2463.1008000000002</v>
          </cell>
          <cell r="Q69">
            <v>7380</v>
          </cell>
          <cell r="R69">
            <v>12600</v>
          </cell>
          <cell r="S69">
            <v>25650</v>
          </cell>
        </row>
        <row r="70">
          <cell r="A70">
            <v>223</v>
          </cell>
          <cell r="B70" t="str">
            <v>C.R. 561 (LAKE MINNEOLA SHORES)</v>
          </cell>
          <cell r="C70" t="str">
            <v>0.11 Mi W OF U.S. 27</v>
          </cell>
          <cell r="D70" t="str">
            <v>County</v>
          </cell>
          <cell r="E70">
            <v>40</v>
          </cell>
          <cell r="H70" t="str">
            <v>2L</v>
          </cell>
          <cell r="I70" t="str">
            <v>URBAN</v>
          </cell>
          <cell r="J70" t="str">
            <v>C3R</v>
          </cell>
          <cell r="N70" t="str">
            <v>D</v>
          </cell>
          <cell r="O70" t="str">
            <v>C3R_2L_U_WL_WR</v>
          </cell>
          <cell r="P70">
            <v>11638.175999999999</v>
          </cell>
          <cell r="Q70">
            <v>18522</v>
          </cell>
          <cell r="R70">
            <v>21168</v>
          </cell>
          <cell r="S70">
            <v>21168.945000000003</v>
          </cell>
        </row>
        <row r="71">
          <cell r="A71">
            <v>224</v>
          </cell>
          <cell r="B71" t="str">
            <v>JALARMY RD</v>
          </cell>
          <cell r="C71" t="str">
            <v>0.29 Mi N OF C.R. 561</v>
          </cell>
          <cell r="D71" t="str">
            <v>County</v>
          </cell>
          <cell r="E71">
            <v>35</v>
          </cell>
          <cell r="H71" t="str">
            <v>2L</v>
          </cell>
          <cell r="I71" t="str">
            <v>URBAN</v>
          </cell>
          <cell r="J71" t="str">
            <v>C3R</v>
          </cell>
          <cell r="N71" t="str">
            <v>D</v>
          </cell>
          <cell r="O71" t="str">
            <v>C3R_2L_U_0L_0R</v>
          </cell>
          <cell r="P71">
            <v>6383.6928000000007</v>
          </cell>
          <cell r="Q71">
            <v>14112</v>
          </cell>
          <cell r="R71">
            <v>16128</v>
          </cell>
          <cell r="S71">
            <v>16128.720000000001</v>
          </cell>
        </row>
        <row r="72">
          <cell r="A72">
            <v>225</v>
          </cell>
          <cell r="B72" t="str">
            <v>HANCOCK RD</v>
          </cell>
          <cell r="C72" t="str">
            <v>NORTH OF CITRUS GROVE RD</v>
          </cell>
          <cell r="D72" t="str">
            <v>County</v>
          </cell>
          <cell r="E72">
            <v>45</v>
          </cell>
          <cell r="H72" t="str">
            <v>4L</v>
          </cell>
          <cell r="I72" t="str">
            <v>URBAN</v>
          </cell>
          <cell r="J72" t="str">
            <v>C3R</v>
          </cell>
          <cell r="N72" t="str">
            <v>D</v>
          </cell>
          <cell r="O72" t="str">
            <v>C3R_4L_D_WL_WR</v>
          </cell>
          <cell r="P72" t="str">
            <v>N/A</v>
          </cell>
          <cell r="Q72">
            <v>32413.5</v>
          </cell>
          <cell r="R72">
            <v>35248.5</v>
          </cell>
          <cell r="S72">
            <v>35249.445</v>
          </cell>
        </row>
        <row r="73">
          <cell r="A73">
            <v>226</v>
          </cell>
          <cell r="B73" t="str">
            <v>CITRUS GROVE ROAD</v>
          </cell>
          <cell r="C73" t="str">
            <v>0.14 Mi E OF U.S. 27</v>
          </cell>
          <cell r="D73" t="str">
            <v>County</v>
          </cell>
          <cell r="E73">
            <v>40</v>
          </cell>
          <cell r="H73" t="str">
            <v>2L</v>
          </cell>
          <cell r="I73" t="str">
            <v>URBAN</v>
          </cell>
          <cell r="J73" t="str">
            <v>C3R</v>
          </cell>
          <cell r="N73" t="str">
            <v>D</v>
          </cell>
          <cell r="O73" t="str">
            <v>C3R_2L_U_WL_WR</v>
          </cell>
          <cell r="P73">
            <v>8250.5472000000009</v>
          </cell>
          <cell r="Q73">
            <v>18522</v>
          </cell>
          <cell r="R73">
            <v>21168</v>
          </cell>
          <cell r="S73">
            <v>21168.945000000003</v>
          </cell>
        </row>
        <row r="74">
          <cell r="A74">
            <v>227</v>
          </cell>
          <cell r="B74" t="str">
            <v>C.R. 455</v>
          </cell>
          <cell r="C74" t="str">
            <v>0.05 Mi W OF FOSGATE RD</v>
          </cell>
          <cell r="D74" t="str">
            <v>County</v>
          </cell>
          <cell r="E74">
            <v>35</v>
          </cell>
          <cell r="H74" t="str">
            <v>2L</v>
          </cell>
          <cell r="I74" t="str">
            <v>URBAN</v>
          </cell>
          <cell r="J74" t="str">
            <v>C3R</v>
          </cell>
          <cell r="N74" t="str">
            <v>D</v>
          </cell>
          <cell r="O74" t="str">
            <v>C3R_2L_U_0L_0R</v>
          </cell>
          <cell r="P74">
            <v>2939.7024000000001</v>
          </cell>
          <cell r="Q74">
            <v>14112</v>
          </cell>
          <cell r="R74">
            <v>16128</v>
          </cell>
          <cell r="S74">
            <v>16128.720000000001</v>
          </cell>
        </row>
        <row r="75">
          <cell r="A75">
            <v>232</v>
          </cell>
          <cell r="B75" t="str">
            <v>VILLA CITY RD</v>
          </cell>
          <cell r="C75" t="str">
            <v>0.5 MI N. OF SIMON BROWN RD</v>
          </cell>
          <cell r="D75" t="str">
            <v>County</v>
          </cell>
          <cell r="E75">
            <v>40</v>
          </cell>
          <cell r="H75" t="str">
            <v>2L</v>
          </cell>
          <cell r="I75" t="str">
            <v>RURAL</v>
          </cell>
          <cell r="J75" t="str">
            <v>C2T</v>
          </cell>
          <cell r="N75" t="str">
            <v>C</v>
          </cell>
          <cell r="O75" t="str">
            <v>C2T_2L_U_0L_0R</v>
          </cell>
          <cell r="P75">
            <v>4663.1808000000001</v>
          </cell>
          <cell r="Q75">
            <v>9936</v>
          </cell>
          <cell r="R75">
            <v>12960</v>
          </cell>
          <cell r="S75">
            <v>12960.720000000001</v>
          </cell>
        </row>
        <row r="76">
          <cell r="A76">
            <v>233</v>
          </cell>
          <cell r="B76" t="str">
            <v>HANCOCK RD</v>
          </cell>
          <cell r="C76" t="str">
            <v>0.25 mi SOUTH OF CR 561A</v>
          </cell>
          <cell r="D76" t="str">
            <v>County</v>
          </cell>
          <cell r="E76">
            <v>45</v>
          </cell>
          <cell r="H76" t="str">
            <v>2L</v>
          </cell>
          <cell r="I76" t="str">
            <v>TRANS.</v>
          </cell>
          <cell r="J76" t="str">
            <v>C2T</v>
          </cell>
          <cell r="N76" t="str">
            <v>C</v>
          </cell>
          <cell r="O76" t="str">
            <v>C2T_2L_U_WL_0R</v>
          </cell>
          <cell r="P76">
            <v>7168.8</v>
          </cell>
          <cell r="Q76">
            <v>12420</v>
          </cell>
          <cell r="R76">
            <v>16200</v>
          </cell>
          <cell r="S76">
            <v>16200.9</v>
          </cell>
        </row>
        <row r="77">
          <cell r="A77">
            <v>234</v>
          </cell>
          <cell r="B77" t="str">
            <v>C.R. 561A</v>
          </cell>
          <cell r="C77" t="str">
            <v>0.35 Mi E OF SCRUB JAY RD</v>
          </cell>
          <cell r="D77" t="str">
            <v>County</v>
          </cell>
          <cell r="E77">
            <v>55</v>
          </cell>
          <cell r="H77" t="str">
            <v>2L</v>
          </cell>
          <cell r="I77" t="str">
            <v>TRANS.</v>
          </cell>
          <cell r="J77" t="str">
            <v>C2T</v>
          </cell>
          <cell r="N77" t="str">
            <v>C</v>
          </cell>
          <cell r="O77" t="str">
            <v>C2T_2L_U_WL_0R</v>
          </cell>
          <cell r="P77">
            <v>6645.7248</v>
          </cell>
          <cell r="Q77">
            <v>12420</v>
          </cell>
          <cell r="R77">
            <v>16200</v>
          </cell>
          <cell r="S77">
            <v>16200.9</v>
          </cell>
        </row>
        <row r="78">
          <cell r="A78">
            <v>235</v>
          </cell>
          <cell r="B78" t="str">
            <v>C.R. 561/C.R. 561A</v>
          </cell>
          <cell r="C78" t="str">
            <v>0.09 Mi E OF U.S. 27</v>
          </cell>
          <cell r="D78" t="str">
            <v>County</v>
          </cell>
          <cell r="E78">
            <v>45</v>
          </cell>
          <cell r="H78" t="str">
            <v>2L</v>
          </cell>
          <cell r="I78" t="str">
            <v>TRANS.</v>
          </cell>
          <cell r="J78" t="str">
            <v>C2T</v>
          </cell>
          <cell r="N78" t="str">
            <v>C</v>
          </cell>
          <cell r="O78" t="str">
            <v>C2T_2L_U_0L_0R</v>
          </cell>
          <cell r="P78">
            <v>9833.616</v>
          </cell>
          <cell r="Q78">
            <v>9936</v>
          </cell>
          <cell r="R78">
            <v>12960</v>
          </cell>
          <cell r="S78">
            <v>12960.720000000001</v>
          </cell>
        </row>
        <row r="79">
          <cell r="A79">
            <v>236</v>
          </cell>
          <cell r="B79" t="str">
            <v>CR 561A</v>
          </cell>
          <cell r="C79" t="str">
            <v>0.25 Mi WEST OF CR 455</v>
          </cell>
          <cell r="D79" t="str">
            <v>County</v>
          </cell>
          <cell r="E79">
            <v>55</v>
          </cell>
          <cell r="H79" t="str">
            <v>2L</v>
          </cell>
          <cell r="I79" t="str">
            <v>TRANS.</v>
          </cell>
          <cell r="J79" t="str">
            <v>C2T</v>
          </cell>
          <cell r="N79" t="str">
            <v>C</v>
          </cell>
          <cell r="O79" t="str">
            <v>C2T_2L_U_0L_0R</v>
          </cell>
          <cell r="P79">
            <v>2667.7824000000001</v>
          </cell>
          <cell r="Q79">
            <v>9936</v>
          </cell>
          <cell r="R79">
            <v>12960</v>
          </cell>
          <cell r="S79">
            <v>12960.720000000001</v>
          </cell>
        </row>
        <row r="80">
          <cell r="A80">
            <v>237</v>
          </cell>
          <cell r="B80" t="str">
            <v>C.R. 561A</v>
          </cell>
          <cell r="C80" t="str">
            <v>0.18 Mi E OF C.R. 561</v>
          </cell>
          <cell r="D80" t="str">
            <v>County</v>
          </cell>
          <cell r="E80">
            <v>55</v>
          </cell>
          <cell r="H80" t="str">
            <v>2L</v>
          </cell>
          <cell r="I80" t="str">
            <v>TRANS.</v>
          </cell>
          <cell r="J80" t="str">
            <v>C2T</v>
          </cell>
          <cell r="N80" t="str">
            <v>C</v>
          </cell>
          <cell r="O80" t="str">
            <v>C2T_2L_U_0L_0R</v>
          </cell>
          <cell r="P80">
            <v>6757.4591999999993</v>
          </cell>
          <cell r="Q80">
            <v>9936</v>
          </cell>
          <cell r="R80">
            <v>12960</v>
          </cell>
          <cell r="S80">
            <v>12960.720000000001</v>
          </cell>
        </row>
        <row r="81">
          <cell r="A81">
            <v>238</v>
          </cell>
          <cell r="B81" t="str">
            <v>C.R. 561</v>
          </cell>
          <cell r="C81" t="str">
            <v>0.25 Mi N OF C.R. 561A</v>
          </cell>
          <cell r="D81" t="str">
            <v>County</v>
          </cell>
          <cell r="E81">
            <v>40</v>
          </cell>
          <cell r="H81" t="str">
            <v>2L</v>
          </cell>
          <cell r="I81" t="str">
            <v>TRANS.</v>
          </cell>
          <cell r="J81" t="str">
            <v>C2</v>
          </cell>
          <cell r="N81" t="str">
            <v>C</v>
          </cell>
          <cell r="O81" t="str">
            <v>C2_2L_U_0L_WR</v>
          </cell>
          <cell r="P81">
            <v>8534.4480000000003</v>
          </cell>
          <cell r="Q81">
            <v>6199.2</v>
          </cell>
          <cell r="R81">
            <v>10584</v>
          </cell>
          <cell r="S81">
            <v>21546</v>
          </cell>
        </row>
        <row r="82">
          <cell r="A82">
            <v>239</v>
          </cell>
          <cell r="B82" t="str">
            <v>WILSON LAKE PARKWAY</v>
          </cell>
          <cell r="C82" t="str">
            <v>0.17 Mi S OF U.S. 27</v>
          </cell>
          <cell r="D82" t="str">
            <v>County</v>
          </cell>
          <cell r="E82">
            <v>40</v>
          </cell>
          <cell r="H82" t="str">
            <v>2L</v>
          </cell>
          <cell r="I82" t="str">
            <v>TRANS.</v>
          </cell>
          <cell r="J82" t="str">
            <v>C2T</v>
          </cell>
          <cell r="N82" t="str">
            <v>C</v>
          </cell>
          <cell r="O82" t="str">
            <v>C2T_2L_U_0L_WR</v>
          </cell>
          <cell r="P82">
            <v>3572.5344</v>
          </cell>
          <cell r="Q82">
            <v>10432.800000000001</v>
          </cell>
          <cell r="R82">
            <v>13608</v>
          </cell>
          <cell r="S82">
            <v>13608.756000000001</v>
          </cell>
        </row>
        <row r="83">
          <cell r="A83">
            <v>240</v>
          </cell>
          <cell r="B83" t="str">
            <v>U.S. 27/S.R. 25</v>
          </cell>
          <cell r="C83" t="str">
            <v>0.53 Mi E OF C.R. 565</v>
          </cell>
          <cell r="D83" t="str">
            <v>State</v>
          </cell>
          <cell r="E83">
            <v>55</v>
          </cell>
          <cell r="H83" t="str">
            <v>4L</v>
          </cell>
          <cell r="I83" t="str">
            <v>URBAN</v>
          </cell>
          <cell r="J83" t="str">
            <v>C4</v>
          </cell>
          <cell r="N83" t="str">
            <v>D</v>
          </cell>
          <cell r="O83" t="str">
            <v>C4_4L_D_WL_WR</v>
          </cell>
          <cell r="P83">
            <v>22244.185499999996</v>
          </cell>
          <cell r="Q83">
            <v>25620</v>
          </cell>
          <cell r="R83">
            <v>37905</v>
          </cell>
          <cell r="S83">
            <v>42840</v>
          </cell>
        </row>
        <row r="84">
          <cell r="A84">
            <v>241</v>
          </cell>
          <cell r="B84" t="str">
            <v>C.R. 565</v>
          </cell>
          <cell r="C84" t="str">
            <v>0.25 Mi S OF U.S. 27</v>
          </cell>
          <cell r="D84" t="str">
            <v>County</v>
          </cell>
          <cell r="E84">
            <v>55</v>
          </cell>
          <cell r="H84" t="str">
            <v>2L</v>
          </cell>
          <cell r="I84" t="str">
            <v>RURAL</v>
          </cell>
          <cell r="J84" t="str">
            <v>C2</v>
          </cell>
          <cell r="N84" t="str">
            <v>C</v>
          </cell>
          <cell r="O84" t="str">
            <v>C2_2L_U_0L_0R</v>
          </cell>
          <cell r="P84">
            <v>3140.4288000000001</v>
          </cell>
          <cell r="Q84">
            <v>5904</v>
          </cell>
          <cell r="R84">
            <v>10080</v>
          </cell>
          <cell r="S84">
            <v>20520</v>
          </cell>
        </row>
        <row r="85">
          <cell r="A85">
            <v>242</v>
          </cell>
          <cell r="B85" t="str">
            <v>C.R. 561</v>
          </cell>
          <cell r="C85" t="str">
            <v>0.13 Mi S OF C.R. 455</v>
          </cell>
          <cell r="D85" t="str">
            <v>County</v>
          </cell>
          <cell r="E85">
            <v>35</v>
          </cell>
          <cell r="H85" t="str">
            <v>2L</v>
          </cell>
          <cell r="I85" t="str">
            <v>RURAL</v>
          </cell>
          <cell r="J85" t="str">
            <v>C2</v>
          </cell>
          <cell r="N85" t="str">
            <v>C</v>
          </cell>
          <cell r="O85" t="str">
            <v>C2_2L_U_0L_0R</v>
          </cell>
          <cell r="P85">
            <v>8104.8863999999994</v>
          </cell>
          <cell r="Q85">
            <v>5904</v>
          </cell>
          <cell r="R85">
            <v>10080</v>
          </cell>
          <cell r="S85">
            <v>20520</v>
          </cell>
        </row>
        <row r="86">
          <cell r="A86">
            <v>243</v>
          </cell>
          <cell r="B86" t="str">
            <v>C.R. 455</v>
          </cell>
          <cell r="C86" t="str">
            <v>0.14 Mi E OF C.R. 561</v>
          </cell>
          <cell r="D86" t="str">
            <v>County</v>
          </cell>
          <cell r="E86">
            <v>45</v>
          </cell>
          <cell r="H86" t="str">
            <v>2L</v>
          </cell>
          <cell r="I86" t="str">
            <v>RURAL</v>
          </cell>
          <cell r="J86" t="str">
            <v>C2</v>
          </cell>
          <cell r="N86" t="str">
            <v>C</v>
          </cell>
          <cell r="O86" t="str">
            <v>C2_2L_U_0L_0R</v>
          </cell>
          <cell r="P86">
            <v>2448.1247999999996</v>
          </cell>
          <cell r="Q86">
            <v>5904</v>
          </cell>
          <cell r="R86">
            <v>10080</v>
          </cell>
          <cell r="S86">
            <v>20520</v>
          </cell>
        </row>
        <row r="87">
          <cell r="A87">
            <v>245</v>
          </cell>
          <cell r="B87" t="str">
            <v>C.R. 455</v>
          </cell>
          <cell r="C87" t="str">
            <v>0.25 Mi E OF S.R. 19</v>
          </cell>
          <cell r="D87" t="str">
            <v>County</v>
          </cell>
          <cell r="E87">
            <v>55</v>
          </cell>
          <cell r="H87" t="str">
            <v>2L</v>
          </cell>
          <cell r="I87" t="str">
            <v>RURAL</v>
          </cell>
          <cell r="J87" t="str">
            <v>C2</v>
          </cell>
          <cell r="N87" t="str">
            <v>C</v>
          </cell>
          <cell r="O87" t="str">
            <v>C2_2L_U_WL_WR</v>
          </cell>
          <cell r="P87">
            <v>4837.2096000000001</v>
          </cell>
          <cell r="Q87">
            <v>7380</v>
          </cell>
          <cell r="R87">
            <v>12600</v>
          </cell>
          <cell r="S87">
            <v>25650</v>
          </cell>
        </row>
        <row r="88">
          <cell r="A88">
            <v>246</v>
          </cell>
          <cell r="B88" t="str">
            <v>AUSTIN MERRITT RD</v>
          </cell>
          <cell r="C88" t="str">
            <v>0.19 Mi W OF C.R. 33</v>
          </cell>
          <cell r="D88" t="str">
            <v>County</v>
          </cell>
          <cell r="E88">
            <v>40</v>
          </cell>
          <cell r="H88" t="str">
            <v>2L</v>
          </cell>
          <cell r="I88" t="str">
            <v>RURAL</v>
          </cell>
          <cell r="J88" t="str">
            <v>C2</v>
          </cell>
          <cell r="N88" t="str">
            <v>C</v>
          </cell>
          <cell r="O88" t="str">
            <v>C2_2L_U_0L_0R</v>
          </cell>
          <cell r="P88">
            <v>2227.4303999999997</v>
          </cell>
          <cell r="Q88">
            <v>5904</v>
          </cell>
          <cell r="R88">
            <v>10080</v>
          </cell>
          <cell r="S88">
            <v>20520</v>
          </cell>
        </row>
        <row r="89">
          <cell r="A89">
            <v>247</v>
          </cell>
          <cell r="B89" t="str">
            <v>BRIDGES RD</v>
          </cell>
          <cell r="C89" t="str">
            <v>0.23 Mi E OF C.R. 33</v>
          </cell>
          <cell r="D89" t="str">
            <v>County</v>
          </cell>
          <cell r="E89">
            <v>40</v>
          </cell>
          <cell r="H89" t="str">
            <v>2L</v>
          </cell>
          <cell r="I89" t="str">
            <v>RURAL</v>
          </cell>
          <cell r="J89" t="str">
            <v>C2</v>
          </cell>
          <cell r="N89" t="str">
            <v>C</v>
          </cell>
          <cell r="O89" t="str">
            <v>C2_2L_U_0L_0R</v>
          </cell>
          <cell r="P89">
            <v>2260.3968</v>
          </cell>
          <cell r="Q89">
            <v>5904</v>
          </cell>
          <cell r="R89">
            <v>10080</v>
          </cell>
          <cell r="S89">
            <v>20520</v>
          </cell>
        </row>
        <row r="90">
          <cell r="A90">
            <v>248</v>
          </cell>
          <cell r="B90" t="str">
            <v>CR 48</v>
          </cell>
          <cell r="C90" t="str">
            <v>AT SUMTER COUNTY LINE</v>
          </cell>
          <cell r="D90" t="str">
            <v>County</v>
          </cell>
          <cell r="E90">
            <v>55</v>
          </cell>
          <cell r="H90" t="str">
            <v>2L</v>
          </cell>
          <cell r="I90" t="str">
            <v>RURAL</v>
          </cell>
          <cell r="J90" t="str">
            <v>C2</v>
          </cell>
          <cell r="N90" t="str">
            <v>C</v>
          </cell>
          <cell r="O90" t="str">
            <v>C2_2L_U_0L_0R</v>
          </cell>
          <cell r="P90">
            <v>4641.4272000000001</v>
          </cell>
          <cell r="Q90">
            <v>5904</v>
          </cell>
          <cell r="R90">
            <v>10080</v>
          </cell>
          <cell r="S90">
            <v>20520</v>
          </cell>
        </row>
        <row r="91">
          <cell r="A91">
            <v>249</v>
          </cell>
          <cell r="B91" t="str">
            <v>C.R. 33</v>
          </cell>
          <cell r="C91" t="str">
            <v>0.25 Mi N OF AUSTIN MERRITT RD</v>
          </cell>
          <cell r="D91" t="str">
            <v>County</v>
          </cell>
          <cell r="E91">
            <v>55</v>
          </cell>
          <cell r="H91" t="str">
            <v>2L</v>
          </cell>
          <cell r="I91" t="str">
            <v>URBAN</v>
          </cell>
          <cell r="J91" t="str">
            <v>C2T</v>
          </cell>
          <cell r="N91" t="str">
            <v>D</v>
          </cell>
          <cell r="O91" t="str">
            <v>C2T_2L_U_WL_0R</v>
          </cell>
          <cell r="P91">
            <v>4942.0223999999998</v>
          </cell>
          <cell r="Q91">
            <v>12420</v>
          </cell>
          <cell r="R91">
            <v>16200</v>
          </cell>
          <cell r="S91">
            <v>16200.9</v>
          </cell>
        </row>
        <row r="92">
          <cell r="A92">
            <v>251</v>
          </cell>
          <cell r="B92" t="str">
            <v>DEWEY ROBBINS RD</v>
          </cell>
          <cell r="C92" t="str">
            <v>0.25 Mi EAST OF US 27</v>
          </cell>
          <cell r="D92" t="str">
            <v>County</v>
          </cell>
          <cell r="E92">
            <v>45</v>
          </cell>
          <cell r="H92" t="str">
            <v>2L</v>
          </cell>
          <cell r="I92" t="str">
            <v>RURAL</v>
          </cell>
          <cell r="J92" t="str">
            <v>C2T</v>
          </cell>
          <cell r="N92" t="str">
            <v>C</v>
          </cell>
          <cell r="O92" t="str">
            <v>C2T_2L_U_WL_0R</v>
          </cell>
          <cell r="P92">
            <v>1016.4864</v>
          </cell>
          <cell r="Q92">
            <v>12420</v>
          </cell>
          <cell r="R92">
            <v>16200</v>
          </cell>
          <cell r="S92">
            <v>16200.9</v>
          </cell>
        </row>
        <row r="93">
          <cell r="A93">
            <v>252</v>
          </cell>
          <cell r="B93" t="str">
            <v>C.R. 561</v>
          </cell>
          <cell r="C93" t="str">
            <v>0.55 Mi S OF C.R. 48</v>
          </cell>
          <cell r="D93" t="str">
            <v>County</v>
          </cell>
          <cell r="E93">
            <v>40</v>
          </cell>
          <cell r="H93" t="str">
            <v>2L</v>
          </cell>
          <cell r="I93" t="str">
            <v>URBAN</v>
          </cell>
          <cell r="J93" t="str">
            <v>C3R</v>
          </cell>
          <cell r="N93" t="str">
            <v>D</v>
          </cell>
          <cell r="O93" t="str">
            <v>C3R_2L_U_0L_0R</v>
          </cell>
          <cell r="P93">
            <v>12992.64</v>
          </cell>
          <cell r="Q93">
            <v>14112</v>
          </cell>
          <cell r="R93">
            <v>16128</v>
          </cell>
          <cell r="S93">
            <v>16128.720000000001</v>
          </cell>
        </row>
        <row r="94">
          <cell r="A94">
            <v>253</v>
          </cell>
          <cell r="B94" t="str">
            <v>C.R. 48</v>
          </cell>
          <cell r="C94" t="str">
            <v>0.19 Mi E OF C.R. 561</v>
          </cell>
          <cell r="D94" t="str">
            <v>County</v>
          </cell>
          <cell r="E94">
            <v>40</v>
          </cell>
          <cell r="H94" t="str">
            <v>2L</v>
          </cell>
          <cell r="I94" t="str">
            <v>URBAN</v>
          </cell>
          <cell r="J94" t="str">
            <v>C3R</v>
          </cell>
          <cell r="N94" t="str">
            <v>D</v>
          </cell>
          <cell r="O94" t="str">
            <v>C3R_2L_U_WL_0R</v>
          </cell>
          <cell r="P94">
            <v>7498.8863999999994</v>
          </cell>
          <cell r="Q94">
            <v>17640</v>
          </cell>
          <cell r="R94">
            <v>20160</v>
          </cell>
          <cell r="S94">
            <v>20160.900000000001</v>
          </cell>
        </row>
        <row r="95">
          <cell r="A95">
            <v>255</v>
          </cell>
          <cell r="B95" t="str">
            <v>C.R. 48</v>
          </cell>
          <cell r="C95" t="str">
            <v>0.25 Mi W OF S.R. 19</v>
          </cell>
          <cell r="D95" t="str">
            <v>County</v>
          </cell>
          <cell r="E95">
            <v>40</v>
          </cell>
          <cell r="H95" t="str">
            <v>2L</v>
          </cell>
          <cell r="I95" t="str">
            <v>RURAL</v>
          </cell>
          <cell r="J95" t="str">
            <v>C3R</v>
          </cell>
          <cell r="N95" t="str">
            <v>C</v>
          </cell>
          <cell r="O95" t="str">
            <v>C3R_2L_U_WL_0R</v>
          </cell>
          <cell r="P95">
            <v>9677.3856000000014</v>
          </cell>
          <cell r="Q95">
            <v>17640</v>
          </cell>
          <cell r="R95">
            <v>20160</v>
          </cell>
          <cell r="S95">
            <v>20160.900000000001</v>
          </cell>
        </row>
        <row r="96">
          <cell r="A96">
            <v>256</v>
          </cell>
          <cell r="B96" t="str">
            <v>C.R. 448A</v>
          </cell>
          <cell r="C96" t="str">
            <v>0.2 Mi N OF C.R. 48</v>
          </cell>
          <cell r="D96" t="str">
            <v>County</v>
          </cell>
          <cell r="E96">
            <v>45</v>
          </cell>
          <cell r="H96" t="str">
            <v>2L</v>
          </cell>
          <cell r="I96" t="str">
            <v>RURAL</v>
          </cell>
          <cell r="J96" t="str">
            <v>C2</v>
          </cell>
          <cell r="N96" t="str">
            <v>C</v>
          </cell>
          <cell r="O96" t="str">
            <v>C2_2L_U_WL_0R</v>
          </cell>
          <cell r="P96">
            <v>6812.4096</v>
          </cell>
          <cell r="Q96">
            <v>7380</v>
          </cell>
          <cell r="R96">
            <v>12600</v>
          </cell>
          <cell r="S96">
            <v>25650</v>
          </cell>
        </row>
        <row r="97">
          <cell r="A97">
            <v>257</v>
          </cell>
          <cell r="B97" t="str">
            <v>C.R. 561</v>
          </cell>
          <cell r="C97" t="str">
            <v>0.07 Mi S OF WOODLAND DR</v>
          </cell>
          <cell r="D97" t="str">
            <v>County</v>
          </cell>
          <cell r="E97">
            <v>50</v>
          </cell>
          <cell r="H97" t="str">
            <v>2L</v>
          </cell>
          <cell r="I97" t="str">
            <v>URBAN</v>
          </cell>
          <cell r="J97" t="str">
            <v>C2T</v>
          </cell>
          <cell r="N97" t="str">
            <v>D</v>
          </cell>
          <cell r="O97" t="str">
            <v>C2T_2L_U_0L_0R</v>
          </cell>
          <cell r="P97">
            <v>9040.5503999999983</v>
          </cell>
          <cell r="Q97">
            <v>9936</v>
          </cell>
          <cell r="R97">
            <v>12960</v>
          </cell>
          <cell r="S97">
            <v>12960.720000000001</v>
          </cell>
        </row>
        <row r="98">
          <cell r="A98">
            <v>258</v>
          </cell>
          <cell r="B98" t="str">
            <v>DUDA RD</v>
          </cell>
          <cell r="C98" t="str">
            <v>0.16 Mi E OF C.R. 448A</v>
          </cell>
          <cell r="D98" t="str">
            <v>County</v>
          </cell>
          <cell r="E98">
            <v>55</v>
          </cell>
          <cell r="H98" t="str">
            <v>2L</v>
          </cell>
          <cell r="I98" t="str">
            <v>RURAL</v>
          </cell>
          <cell r="J98" t="str">
            <v>C2</v>
          </cell>
          <cell r="N98" t="str">
            <v>C</v>
          </cell>
          <cell r="O98" t="str">
            <v>C2_2L_U_0L_0R</v>
          </cell>
          <cell r="P98">
            <v>7622.0255999999999</v>
          </cell>
          <cell r="Q98">
            <v>5904</v>
          </cell>
          <cell r="R98">
            <v>10080</v>
          </cell>
          <cell r="S98">
            <v>20520</v>
          </cell>
        </row>
        <row r="99">
          <cell r="A99">
            <v>259</v>
          </cell>
          <cell r="B99" t="str">
            <v>C.R. 48</v>
          </cell>
          <cell r="C99" t="str">
            <v>0.12 Mi W OF C.R. 33</v>
          </cell>
          <cell r="D99" t="str">
            <v>County</v>
          </cell>
          <cell r="E99">
            <v>55</v>
          </cell>
          <cell r="H99" t="str">
            <v>2L</v>
          </cell>
          <cell r="I99" t="str">
            <v>RURAL</v>
          </cell>
          <cell r="J99" t="str">
            <v>C2</v>
          </cell>
          <cell r="N99" t="str">
            <v>C</v>
          </cell>
          <cell r="O99" t="str">
            <v>C2_2L_U_WL_0R</v>
          </cell>
          <cell r="P99">
            <v>4677.0240000000003</v>
          </cell>
          <cell r="Q99">
            <v>7380</v>
          </cell>
          <cell r="R99">
            <v>12600</v>
          </cell>
          <cell r="S99">
            <v>25650</v>
          </cell>
        </row>
        <row r="100">
          <cell r="A100">
            <v>260</v>
          </cell>
          <cell r="B100" t="str">
            <v>C.R. 33</v>
          </cell>
          <cell r="C100" t="str">
            <v>0.28 Mi S OF C.R. 470/C.R. 48</v>
          </cell>
          <cell r="D100" t="str">
            <v>County</v>
          </cell>
          <cell r="E100">
            <v>45</v>
          </cell>
          <cell r="H100" t="str">
            <v>2L</v>
          </cell>
          <cell r="I100" t="str">
            <v>URBAN</v>
          </cell>
          <cell r="J100" t="str">
            <v>C3C</v>
          </cell>
          <cell r="N100" t="str">
            <v>D</v>
          </cell>
          <cell r="O100" t="str">
            <v>C3C_2L_U_WL_0R</v>
          </cell>
          <cell r="P100">
            <v>9859.3248000000003</v>
          </cell>
          <cell r="Q100">
            <v>13770</v>
          </cell>
          <cell r="R100">
            <v>19530</v>
          </cell>
          <cell r="S100">
            <v>19530.900000000001</v>
          </cell>
        </row>
        <row r="101">
          <cell r="A101">
            <v>261</v>
          </cell>
          <cell r="B101" t="str">
            <v>C.R. 448</v>
          </cell>
          <cell r="C101" t="str">
            <v>AT ORANGE CO LINE</v>
          </cell>
          <cell r="D101" t="str">
            <v>County</v>
          </cell>
          <cell r="E101">
            <v>45</v>
          </cell>
          <cell r="H101" t="str">
            <v>2L</v>
          </cell>
          <cell r="I101" t="str">
            <v>RURAL</v>
          </cell>
          <cell r="J101" t="str">
            <v>C2</v>
          </cell>
          <cell r="N101" t="str">
            <v>C</v>
          </cell>
          <cell r="O101" t="str">
            <v>C2_2L_U_0L_0R</v>
          </cell>
          <cell r="P101">
            <v>9834.652799999998</v>
          </cell>
          <cell r="Q101">
            <v>5904</v>
          </cell>
          <cell r="R101">
            <v>10080</v>
          </cell>
          <cell r="S101">
            <v>20520</v>
          </cell>
        </row>
        <row r="102">
          <cell r="A102">
            <v>262</v>
          </cell>
          <cell r="B102" t="str">
            <v>C.R. 48</v>
          </cell>
          <cell r="C102" t="str">
            <v>0.12 Mi W OF U.S. 27</v>
          </cell>
          <cell r="D102" t="str">
            <v>County</v>
          </cell>
          <cell r="E102">
            <v>45</v>
          </cell>
          <cell r="H102" t="str">
            <v>2L</v>
          </cell>
          <cell r="I102" t="str">
            <v>URBAN</v>
          </cell>
          <cell r="J102" t="str">
            <v>C3R</v>
          </cell>
          <cell r="N102" t="str">
            <v>D</v>
          </cell>
          <cell r="O102" t="str">
            <v>C3R_2L_U_WL_WR</v>
          </cell>
          <cell r="P102">
            <v>10396.243200000001</v>
          </cell>
          <cell r="Q102">
            <v>18522</v>
          </cell>
          <cell r="R102">
            <v>21168</v>
          </cell>
          <cell r="S102">
            <v>21168.945000000003</v>
          </cell>
        </row>
        <row r="103">
          <cell r="A103">
            <v>263</v>
          </cell>
          <cell r="B103" t="str">
            <v>C.R. 48</v>
          </cell>
          <cell r="C103" t="str">
            <v>0.18 Mi E OF C.R. 33</v>
          </cell>
          <cell r="D103" t="str">
            <v>County</v>
          </cell>
          <cell r="E103">
            <v>45</v>
          </cell>
          <cell r="H103" t="str">
            <v>2L</v>
          </cell>
          <cell r="I103" t="str">
            <v>URBAN</v>
          </cell>
          <cell r="J103" t="str">
            <v>C3R</v>
          </cell>
          <cell r="N103" t="str">
            <v>D</v>
          </cell>
          <cell r="O103" t="str">
            <v>C3R_2L_U_WL_0R</v>
          </cell>
          <cell r="P103">
            <v>8546.1983999999993</v>
          </cell>
          <cell r="Q103">
            <v>17640</v>
          </cell>
          <cell r="R103">
            <v>20160</v>
          </cell>
          <cell r="S103">
            <v>20160.900000000001</v>
          </cell>
        </row>
        <row r="104">
          <cell r="A104">
            <v>264</v>
          </cell>
          <cell r="B104" t="str">
            <v>C.R. 48</v>
          </cell>
          <cell r="C104" t="str">
            <v>0.25 Mi E OF U.S. 27</v>
          </cell>
          <cell r="D104" t="str">
            <v>County</v>
          </cell>
          <cell r="E104">
            <v>40</v>
          </cell>
          <cell r="H104" t="str">
            <v>2L</v>
          </cell>
          <cell r="I104" t="str">
            <v>URBAN</v>
          </cell>
          <cell r="J104" t="str">
            <v>C3R</v>
          </cell>
          <cell r="N104" t="str">
            <v>D</v>
          </cell>
          <cell r="O104" t="str">
            <v>C3R_2L_U_WL_WR</v>
          </cell>
          <cell r="P104">
            <v>10741.3344</v>
          </cell>
          <cell r="Q104">
            <v>18522</v>
          </cell>
          <cell r="R104">
            <v>21168</v>
          </cell>
          <cell r="S104">
            <v>21168.945000000003</v>
          </cell>
        </row>
        <row r="105">
          <cell r="A105">
            <v>265</v>
          </cell>
          <cell r="B105" t="str">
            <v>SHIRLEY SHORES RD</v>
          </cell>
          <cell r="C105" t="str">
            <v>0.25 Mi N OF C.R. 448</v>
          </cell>
          <cell r="D105" t="str">
            <v>County</v>
          </cell>
          <cell r="E105">
            <v>45</v>
          </cell>
          <cell r="H105" t="str">
            <v>2L</v>
          </cell>
          <cell r="I105" t="str">
            <v>RURAL</v>
          </cell>
          <cell r="J105" t="str">
            <v>C2</v>
          </cell>
          <cell r="N105" t="str">
            <v>C</v>
          </cell>
          <cell r="O105" t="str">
            <v>C2_2L_U_0L_0R</v>
          </cell>
          <cell r="P105">
            <v>3035.8175999999999</v>
          </cell>
          <cell r="Q105">
            <v>5904</v>
          </cell>
          <cell r="R105">
            <v>10080</v>
          </cell>
          <cell r="S105">
            <v>20520</v>
          </cell>
        </row>
        <row r="106">
          <cell r="A106">
            <v>266</v>
          </cell>
          <cell r="B106" t="str">
            <v>C.R. 470</v>
          </cell>
          <cell r="C106" t="str">
            <v>0.536 Mi E OF TURNPIKE OVERPASS</v>
          </cell>
          <cell r="D106" t="str">
            <v>County</v>
          </cell>
          <cell r="E106">
            <v>55</v>
          </cell>
          <cell r="H106" t="str">
            <v>2L</v>
          </cell>
          <cell r="I106" t="str">
            <v>RURAL</v>
          </cell>
          <cell r="J106" t="str">
            <v>C2</v>
          </cell>
          <cell r="N106" t="str">
            <v>C</v>
          </cell>
          <cell r="O106" t="str">
            <v>C2_2L_D_WL_WR</v>
          </cell>
          <cell r="P106">
            <v>9400.5216</v>
          </cell>
          <cell r="Q106">
            <v>8136</v>
          </cell>
          <cell r="R106">
            <v>13892</v>
          </cell>
          <cell r="S106">
            <v>28280</v>
          </cell>
        </row>
        <row r="107">
          <cell r="A107">
            <v>267</v>
          </cell>
          <cell r="B107" t="str">
            <v>C.R. 470</v>
          </cell>
          <cell r="C107" t="str">
            <v>0.06 Mi E OF SUMTER CO LINE</v>
          </cell>
          <cell r="D107" t="str">
            <v>County</v>
          </cell>
          <cell r="E107">
            <v>55</v>
          </cell>
          <cell r="H107" t="str">
            <v>2L</v>
          </cell>
          <cell r="I107" t="str">
            <v>RURAL</v>
          </cell>
          <cell r="J107" t="str">
            <v>C2</v>
          </cell>
          <cell r="N107" t="str">
            <v>C</v>
          </cell>
          <cell r="O107" t="str">
            <v>C2_2L_U_0L_WR</v>
          </cell>
          <cell r="P107">
            <v>9154.3104000000003</v>
          </cell>
          <cell r="Q107">
            <v>6199.2</v>
          </cell>
          <cell r="R107">
            <v>10584</v>
          </cell>
          <cell r="S107">
            <v>21546</v>
          </cell>
        </row>
        <row r="108">
          <cell r="A108">
            <v>268</v>
          </cell>
          <cell r="B108" t="str">
            <v>C.R. 33</v>
          </cell>
          <cell r="C108" t="str">
            <v>0.34 Mi W OF U.S. 27</v>
          </cell>
          <cell r="D108" t="str">
            <v>County</v>
          </cell>
          <cell r="E108">
            <v>50</v>
          </cell>
          <cell r="H108" t="str">
            <v>2L</v>
          </cell>
          <cell r="I108" t="str">
            <v>URBAN</v>
          </cell>
          <cell r="J108" t="str">
            <v>C3R</v>
          </cell>
          <cell r="N108" t="str">
            <v>D</v>
          </cell>
          <cell r="O108" t="str">
            <v>C3R_2L_U_WL_WR</v>
          </cell>
          <cell r="P108">
            <v>10301.318399999998</v>
          </cell>
          <cell r="Q108">
            <v>18522</v>
          </cell>
          <cell r="R108">
            <v>21168</v>
          </cell>
          <cell r="S108">
            <v>21168.945000000003</v>
          </cell>
        </row>
        <row r="109">
          <cell r="A109">
            <v>269</v>
          </cell>
          <cell r="B109" t="str">
            <v>C.R. 448</v>
          </cell>
          <cell r="C109" t="str">
            <v>0.45 Mi W OF C.R. 561</v>
          </cell>
          <cell r="D109" t="str">
            <v>County</v>
          </cell>
          <cell r="E109">
            <v>55</v>
          </cell>
          <cell r="H109" t="str">
            <v>2L</v>
          </cell>
          <cell r="I109" t="str">
            <v>URBAN</v>
          </cell>
          <cell r="J109" t="str">
            <v>C3C</v>
          </cell>
          <cell r="N109" t="str">
            <v>D</v>
          </cell>
          <cell r="O109" t="str">
            <v>C3C_2L_U_WL_WR</v>
          </cell>
          <cell r="P109">
            <v>5763.3023999999996</v>
          </cell>
          <cell r="Q109">
            <v>14458.5</v>
          </cell>
          <cell r="R109">
            <v>20506.5</v>
          </cell>
          <cell r="S109">
            <v>20507.445000000003</v>
          </cell>
        </row>
        <row r="110">
          <cell r="A110">
            <v>270</v>
          </cell>
          <cell r="B110" t="str">
            <v>C.R. 448</v>
          </cell>
          <cell r="C110" t="str">
            <v>0.21 Mi E OF C.R. 561</v>
          </cell>
          <cell r="D110" t="str">
            <v>County</v>
          </cell>
          <cell r="E110">
            <v>55</v>
          </cell>
          <cell r="H110" t="str">
            <v>2L</v>
          </cell>
          <cell r="I110" t="str">
            <v>URBAN</v>
          </cell>
          <cell r="J110" t="str">
            <v>C3C</v>
          </cell>
          <cell r="N110" t="str">
            <v>D</v>
          </cell>
          <cell r="O110" t="str">
            <v>C3C_2L_U_WL_WR</v>
          </cell>
          <cell r="P110">
            <v>12731.366399999999</v>
          </cell>
          <cell r="Q110">
            <v>14458.5</v>
          </cell>
          <cell r="R110">
            <v>20506.5</v>
          </cell>
          <cell r="S110">
            <v>20507.445000000003</v>
          </cell>
        </row>
        <row r="111">
          <cell r="A111">
            <v>271</v>
          </cell>
          <cell r="B111" t="str">
            <v>LANE PARK CUTOFF</v>
          </cell>
          <cell r="C111" t="str">
            <v>0.1 Mi E OF S.R. 19</v>
          </cell>
          <cell r="D111" t="str">
            <v>County</v>
          </cell>
          <cell r="E111">
            <v>35</v>
          </cell>
          <cell r="H111" t="str">
            <v>2L</v>
          </cell>
          <cell r="I111" t="str">
            <v>URBAN</v>
          </cell>
          <cell r="J111" t="str">
            <v>C3C</v>
          </cell>
          <cell r="N111" t="str">
            <v>D</v>
          </cell>
          <cell r="O111" t="str">
            <v>C3C_2L_U_WL_0R</v>
          </cell>
          <cell r="P111">
            <v>1980.5183999999999</v>
          </cell>
          <cell r="Q111">
            <v>13770</v>
          </cell>
          <cell r="R111">
            <v>19530</v>
          </cell>
          <cell r="S111">
            <v>19530.900000000001</v>
          </cell>
        </row>
        <row r="112">
          <cell r="A112">
            <v>272</v>
          </cell>
          <cell r="B112" t="str">
            <v>OBRIEN RD</v>
          </cell>
          <cell r="C112" t="str">
            <v>1.24 Mi N OF S.R. 19</v>
          </cell>
          <cell r="D112" t="str">
            <v>County</v>
          </cell>
          <cell r="E112">
            <v>35</v>
          </cell>
          <cell r="H112" t="str">
            <v>2L</v>
          </cell>
          <cell r="I112" t="str">
            <v>RURAL</v>
          </cell>
          <cell r="J112" t="str">
            <v>C2T</v>
          </cell>
          <cell r="N112" t="str">
            <v>C</v>
          </cell>
          <cell r="O112" t="str">
            <v>C2T_2L_U_0L_0R</v>
          </cell>
          <cell r="P112">
            <v>6302.3615999999993</v>
          </cell>
          <cell r="Q112">
            <v>9936</v>
          </cell>
          <cell r="R112">
            <v>12960</v>
          </cell>
          <cell r="S112">
            <v>12960.720000000001</v>
          </cell>
        </row>
        <row r="113">
          <cell r="A113">
            <v>273</v>
          </cell>
          <cell r="B113" t="str">
            <v>CHERRY LAKE RD (C.R. 478)</v>
          </cell>
          <cell r="C113" t="str">
            <v>0.25 Mi E OF CORALWOOD LN</v>
          </cell>
          <cell r="D113" t="str">
            <v>County</v>
          </cell>
          <cell r="E113">
            <v>45</v>
          </cell>
          <cell r="H113" t="str">
            <v>2L</v>
          </cell>
          <cell r="I113" t="str">
            <v>RURAL</v>
          </cell>
          <cell r="J113" t="str">
            <v>C2T</v>
          </cell>
          <cell r="N113" t="str">
            <v>C</v>
          </cell>
          <cell r="O113" t="str">
            <v>C2T_2L_U_0L_0R</v>
          </cell>
          <cell r="P113">
            <v>1994.6303999999996</v>
          </cell>
          <cell r="Q113">
            <v>9936</v>
          </cell>
          <cell r="R113">
            <v>12960</v>
          </cell>
          <cell r="S113">
            <v>12960.720000000001</v>
          </cell>
        </row>
        <row r="114">
          <cell r="A114">
            <v>274</v>
          </cell>
          <cell r="B114" t="str">
            <v>S BUCKHILL RD</v>
          </cell>
          <cell r="C114" t="str">
            <v>0.24 Mi S OF C.R. 455</v>
          </cell>
          <cell r="D114" t="str">
            <v>County</v>
          </cell>
          <cell r="E114">
            <v>45</v>
          </cell>
          <cell r="H114" t="str">
            <v>2L</v>
          </cell>
          <cell r="I114" t="str">
            <v>RURAL</v>
          </cell>
          <cell r="J114" t="str">
            <v>C2T</v>
          </cell>
          <cell r="N114" t="str">
            <v>C</v>
          </cell>
          <cell r="O114" t="str">
            <v>C2T_2L_U_0L_0R</v>
          </cell>
          <cell r="P114">
            <v>1264.6751999999999</v>
          </cell>
          <cell r="Q114">
            <v>9936</v>
          </cell>
          <cell r="R114">
            <v>12960</v>
          </cell>
          <cell r="S114">
            <v>12960.720000000001</v>
          </cell>
        </row>
        <row r="115">
          <cell r="A115">
            <v>275</v>
          </cell>
          <cell r="B115" t="str">
            <v>S BUCKHILL RD</v>
          </cell>
          <cell r="C115" t="str">
            <v>0.18 Mi N OF TURNPIKE RD</v>
          </cell>
          <cell r="D115" t="str">
            <v>County</v>
          </cell>
          <cell r="E115">
            <v>40</v>
          </cell>
          <cell r="H115" t="str">
            <v>2L</v>
          </cell>
          <cell r="I115" t="str">
            <v>RURAL</v>
          </cell>
          <cell r="J115" t="str">
            <v>C2T</v>
          </cell>
          <cell r="N115" t="str">
            <v>C</v>
          </cell>
          <cell r="O115" t="str">
            <v>C2T_2L_U_0L_0R</v>
          </cell>
          <cell r="P115">
            <v>2185.248</v>
          </cell>
          <cell r="Q115">
            <v>9936</v>
          </cell>
          <cell r="R115">
            <v>12960</v>
          </cell>
          <cell r="S115">
            <v>12960.720000000001</v>
          </cell>
        </row>
        <row r="116">
          <cell r="A116">
            <v>276</v>
          </cell>
          <cell r="B116" t="str">
            <v>LANE PARK RD</v>
          </cell>
          <cell r="C116" t="str">
            <v>0.08 Mi E OF CROSBY RD</v>
          </cell>
          <cell r="D116" t="str">
            <v>County</v>
          </cell>
          <cell r="E116">
            <v>35</v>
          </cell>
          <cell r="H116" t="str">
            <v>2L</v>
          </cell>
          <cell r="I116" t="str">
            <v>RURAL</v>
          </cell>
          <cell r="J116" t="str">
            <v>C2T</v>
          </cell>
          <cell r="N116" t="str">
            <v>C</v>
          </cell>
          <cell r="O116" t="str">
            <v>C2T_2L_U_0L_0R</v>
          </cell>
          <cell r="P116">
            <v>1258.9055999999998</v>
          </cell>
          <cell r="Q116">
            <v>9936</v>
          </cell>
          <cell r="R116">
            <v>12960</v>
          </cell>
          <cell r="S116">
            <v>12960.720000000001</v>
          </cell>
        </row>
        <row r="117">
          <cell r="A117">
            <v>277</v>
          </cell>
          <cell r="B117" t="str">
            <v>NUMBER TWO RD</v>
          </cell>
          <cell r="C117" t="str">
            <v>0.18 Mi S OF C.R. 48</v>
          </cell>
          <cell r="D117" t="str">
            <v>County</v>
          </cell>
          <cell r="E117">
            <v>45</v>
          </cell>
          <cell r="H117" t="str">
            <v>2L</v>
          </cell>
          <cell r="I117" t="str">
            <v>RURAL</v>
          </cell>
          <cell r="J117" t="str">
            <v>C2T</v>
          </cell>
          <cell r="N117" t="str">
            <v>C</v>
          </cell>
          <cell r="O117" t="str">
            <v>C2T_2L_U_0L_0R</v>
          </cell>
          <cell r="P117">
            <v>1730.1695999999997</v>
          </cell>
          <cell r="Q117">
            <v>9936</v>
          </cell>
          <cell r="R117">
            <v>12960</v>
          </cell>
          <cell r="S117">
            <v>12960.720000000001</v>
          </cell>
        </row>
        <row r="118">
          <cell r="A118">
            <v>278</v>
          </cell>
          <cell r="B118" t="str">
            <v>NUMBER TWO RD</v>
          </cell>
          <cell r="C118" t="str">
            <v>0.5 Mi W OF S.R. 19</v>
          </cell>
          <cell r="D118" t="str">
            <v>County</v>
          </cell>
          <cell r="E118">
            <v>30</v>
          </cell>
          <cell r="H118" t="str">
            <v>2L</v>
          </cell>
          <cell r="I118" t="str">
            <v>RURAL</v>
          </cell>
          <cell r="J118" t="str">
            <v>C2T</v>
          </cell>
          <cell r="N118" t="str">
            <v>C</v>
          </cell>
          <cell r="O118" t="str">
            <v>C2T_2L_U_0L_0R</v>
          </cell>
          <cell r="P118">
            <v>5861.9039999999995</v>
          </cell>
          <cell r="Q118">
            <v>9936</v>
          </cell>
          <cell r="R118">
            <v>12960</v>
          </cell>
          <cell r="S118">
            <v>12960.720000000001</v>
          </cell>
        </row>
        <row r="119">
          <cell r="A119">
            <v>279</v>
          </cell>
          <cell r="B119" t="str">
            <v>TURKEY LAKE RD</v>
          </cell>
          <cell r="C119" t="str">
            <v>0.5 Mi S OF NUMBER TWO RD</v>
          </cell>
          <cell r="D119" t="str">
            <v>County</v>
          </cell>
          <cell r="E119">
            <v>30</v>
          </cell>
          <cell r="H119" t="str">
            <v>2L</v>
          </cell>
          <cell r="I119" t="str">
            <v>RURAL</v>
          </cell>
          <cell r="J119" t="str">
            <v>C2T</v>
          </cell>
          <cell r="N119" t="str">
            <v>C</v>
          </cell>
          <cell r="O119" t="str">
            <v>C2T_2L_U_0L_0R</v>
          </cell>
          <cell r="P119">
            <v>3071.0976000000001</v>
          </cell>
          <cell r="Q119">
            <v>9936</v>
          </cell>
          <cell r="R119">
            <v>12960</v>
          </cell>
          <cell r="S119">
            <v>12960.720000000001</v>
          </cell>
        </row>
        <row r="120">
          <cell r="A120">
            <v>280</v>
          </cell>
          <cell r="B120" t="str">
            <v>LAKE EMMA RD</v>
          </cell>
          <cell r="C120" t="str">
            <v>0.18 Mi S OF ORANGE AVE</v>
          </cell>
          <cell r="D120" t="str">
            <v>County</v>
          </cell>
          <cell r="E120">
            <v>45</v>
          </cell>
          <cell r="H120" t="str">
            <v>2L</v>
          </cell>
          <cell r="I120" t="str">
            <v>RURAL</v>
          </cell>
          <cell r="J120" t="str">
            <v>C2T</v>
          </cell>
          <cell r="N120" t="str">
            <v>C</v>
          </cell>
          <cell r="O120" t="str">
            <v>C2T_2L_U_0L_0R</v>
          </cell>
          <cell r="P120">
            <v>2096.2559999999999</v>
          </cell>
          <cell r="Q120">
            <v>9936</v>
          </cell>
          <cell r="R120">
            <v>12960</v>
          </cell>
          <cell r="S120">
            <v>12960.720000000001</v>
          </cell>
        </row>
        <row r="121">
          <cell r="A121">
            <v>281</v>
          </cell>
          <cell r="B121" t="str">
            <v>C.R. 48</v>
          </cell>
          <cell r="C121" t="str">
            <v>0.13 Mi W OF BLOOMFIELD AVE</v>
          </cell>
          <cell r="D121" t="str">
            <v>County</v>
          </cell>
          <cell r="E121">
            <v>40</v>
          </cell>
          <cell r="H121" t="str">
            <v>2L</v>
          </cell>
          <cell r="I121" t="str">
            <v>RURAL</v>
          </cell>
          <cell r="J121" t="str">
            <v>C2T</v>
          </cell>
          <cell r="N121" t="str">
            <v>C</v>
          </cell>
          <cell r="O121" t="str">
            <v>C2T_2L_U_WL_WR</v>
          </cell>
          <cell r="P121">
            <v>8499.7248</v>
          </cell>
          <cell r="Q121">
            <v>13041</v>
          </cell>
          <cell r="R121">
            <v>17010</v>
          </cell>
          <cell r="S121">
            <v>17011</v>
          </cell>
        </row>
        <row r="122">
          <cell r="A122">
            <v>282</v>
          </cell>
          <cell r="B122" t="str">
            <v>FOSTGATE RD</v>
          </cell>
          <cell r="C122" t="str">
            <v>0.13 Mi N OF RIDGEWOOD AVE</v>
          </cell>
          <cell r="D122" t="str">
            <v>County</v>
          </cell>
          <cell r="E122">
            <v>35</v>
          </cell>
          <cell r="H122" t="str">
            <v>2L</v>
          </cell>
          <cell r="I122" t="str">
            <v>URBAN</v>
          </cell>
          <cell r="J122" t="str">
            <v>C3R</v>
          </cell>
          <cell r="N122" t="str">
            <v>D</v>
          </cell>
          <cell r="O122" t="str">
            <v>C3R_2L_U_0L_0R</v>
          </cell>
          <cell r="P122">
            <v>1990.9056</v>
          </cell>
          <cell r="Q122">
            <v>14112</v>
          </cell>
          <cell r="R122">
            <v>16128</v>
          </cell>
          <cell r="S122">
            <v>16128.720000000001</v>
          </cell>
        </row>
        <row r="123">
          <cell r="A123">
            <v>283</v>
          </cell>
          <cell r="B123" t="str">
            <v>C.R. 455</v>
          </cell>
          <cell r="C123" t="str">
            <v>0.25 Mi S OF RIDGEWOOD AVE</v>
          </cell>
          <cell r="D123" t="str">
            <v>County</v>
          </cell>
          <cell r="E123">
            <v>35</v>
          </cell>
          <cell r="H123" t="str">
            <v>2L</v>
          </cell>
          <cell r="I123" t="str">
            <v>URBAN</v>
          </cell>
          <cell r="J123" t="str">
            <v>C3R</v>
          </cell>
          <cell r="N123" t="str">
            <v>D</v>
          </cell>
          <cell r="O123" t="str">
            <v>C3R_2L_U_WL_0R</v>
          </cell>
          <cell r="P123">
            <v>5722.1855999999998</v>
          </cell>
          <cell r="Q123">
            <v>17640</v>
          </cell>
          <cell r="R123">
            <v>20160</v>
          </cell>
          <cell r="S123">
            <v>20160.900000000001</v>
          </cell>
        </row>
        <row r="124">
          <cell r="A124">
            <v>401</v>
          </cell>
          <cell r="B124" t="str">
            <v>C.R. 561</v>
          </cell>
          <cell r="C124" t="str">
            <v>0.26 Mi S OF S.R. 19</v>
          </cell>
          <cell r="D124" t="str">
            <v>County</v>
          </cell>
          <cell r="E124">
            <v>45</v>
          </cell>
          <cell r="H124" t="str">
            <v>2L</v>
          </cell>
          <cell r="I124" t="str">
            <v>URBAN</v>
          </cell>
          <cell r="J124" t="str">
            <v>C3C</v>
          </cell>
          <cell r="N124" t="str">
            <v>D</v>
          </cell>
          <cell r="O124" t="str">
            <v>C3C_2L_U_WL_WR</v>
          </cell>
          <cell r="P124">
            <v>15833.567999999999</v>
          </cell>
          <cell r="Q124">
            <v>14458.5</v>
          </cell>
          <cell r="R124">
            <v>20506.5</v>
          </cell>
          <cell r="S124">
            <v>20507.445000000003</v>
          </cell>
        </row>
        <row r="125">
          <cell r="A125">
            <v>402</v>
          </cell>
          <cell r="B125" t="str">
            <v>WOODLEA RD</v>
          </cell>
          <cell r="C125" t="str">
            <v>0.1 Mi W OF S.R. 19</v>
          </cell>
          <cell r="D125" t="str">
            <v>County</v>
          </cell>
          <cell r="E125">
            <v>35</v>
          </cell>
          <cell r="H125" t="str">
            <v>3L</v>
          </cell>
          <cell r="I125" t="str">
            <v>URBAN</v>
          </cell>
          <cell r="J125" t="str">
            <v>C3C</v>
          </cell>
          <cell r="N125" t="str">
            <v>D</v>
          </cell>
          <cell r="O125" t="str">
            <v>C3C_3L_U_WL_WR</v>
          </cell>
          <cell r="P125">
            <v>3570.0672</v>
          </cell>
          <cell r="Q125">
            <v>21009.712500000001</v>
          </cell>
          <cell r="R125">
            <v>26682.075000000001</v>
          </cell>
          <cell r="S125">
            <v>26682.996375000002</v>
          </cell>
        </row>
        <row r="126">
          <cell r="A126">
            <v>403</v>
          </cell>
          <cell r="B126" t="str">
            <v>C.R. 25A (LEESBURG)</v>
          </cell>
          <cell r="C126" t="str">
            <v>0.16 Mi W OF U.S. 27</v>
          </cell>
          <cell r="D126" t="str">
            <v>County</v>
          </cell>
          <cell r="E126">
            <v>40</v>
          </cell>
          <cell r="H126" t="str">
            <v>2L</v>
          </cell>
          <cell r="I126" t="str">
            <v>RURAL</v>
          </cell>
          <cell r="J126" t="str">
            <v>C2T</v>
          </cell>
          <cell r="N126" t="str">
            <v>C</v>
          </cell>
          <cell r="O126" t="str">
            <v>C2T_2L_U_WL_WR</v>
          </cell>
          <cell r="P126">
            <v>520.54079999999999</v>
          </cell>
          <cell r="Q126">
            <v>13041</v>
          </cell>
          <cell r="R126">
            <v>17010</v>
          </cell>
          <cell r="S126">
            <v>17011</v>
          </cell>
        </row>
        <row r="127">
          <cell r="A127">
            <v>404</v>
          </cell>
          <cell r="B127" t="str">
            <v>C.R. 452 (LAKESHORE DR)</v>
          </cell>
          <cell r="C127" t="str">
            <v>0.13 Mi E OF BAY RD</v>
          </cell>
          <cell r="D127" t="str">
            <v>County</v>
          </cell>
          <cell r="E127">
            <v>35</v>
          </cell>
          <cell r="H127" t="str">
            <v>2L</v>
          </cell>
          <cell r="I127" t="str">
            <v>URBAN</v>
          </cell>
          <cell r="J127" t="str">
            <v>C2T</v>
          </cell>
          <cell r="N127" t="str">
            <v>D</v>
          </cell>
          <cell r="O127" t="str">
            <v>C2T_2L_U_0L_0R</v>
          </cell>
          <cell r="P127">
            <v>1371.0144</v>
          </cell>
          <cell r="Q127">
            <v>9936</v>
          </cell>
          <cell r="R127">
            <v>12960</v>
          </cell>
          <cell r="S127">
            <v>12960.720000000001</v>
          </cell>
        </row>
        <row r="128">
          <cell r="A128">
            <v>406</v>
          </cell>
          <cell r="B128" t="str">
            <v>DEAD RIVER RD</v>
          </cell>
          <cell r="C128" t="str">
            <v>0.2 Mi W OF S.R. 19</v>
          </cell>
          <cell r="D128" t="str">
            <v>County</v>
          </cell>
          <cell r="E128">
            <v>35</v>
          </cell>
          <cell r="H128" t="str">
            <v>2L</v>
          </cell>
          <cell r="I128" t="str">
            <v>URBAN</v>
          </cell>
          <cell r="J128" t="str">
            <v>C3R</v>
          </cell>
          <cell r="N128" t="str">
            <v>D</v>
          </cell>
          <cell r="O128" t="str">
            <v>C3R_2L_U_WL_0R</v>
          </cell>
          <cell r="P128">
            <v>7059.6575999999995</v>
          </cell>
          <cell r="Q128">
            <v>17640</v>
          </cell>
          <cell r="R128">
            <v>20160</v>
          </cell>
          <cell r="S128">
            <v>20160.900000000001</v>
          </cell>
        </row>
        <row r="129">
          <cell r="A129">
            <v>407</v>
          </cell>
          <cell r="B129" t="str">
            <v>C.R. 452 (LAKESHORE DR)</v>
          </cell>
          <cell r="C129" t="str">
            <v>0.06 Mi W OF COLLEY DR. (EAST)</v>
          </cell>
          <cell r="D129" t="str">
            <v>County</v>
          </cell>
          <cell r="E129">
            <v>35</v>
          </cell>
          <cell r="H129" t="str">
            <v>2L</v>
          </cell>
          <cell r="I129" t="str">
            <v>URBAN</v>
          </cell>
          <cell r="J129" t="str">
            <v>C2T</v>
          </cell>
          <cell r="N129" t="str">
            <v>D</v>
          </cell>
          <cell r="O129" t="str">
            <v>C2T_2L_U_0L_0R</v>
          </cell>
          <cell r="P129">
            <v>1347.7439999999999</v>
          </cell>
          <cell r="Q129">
            <v>9936</v>
          </cell>
          <cell r="R129">
            <v>12960</v>
          </cell>
          <cell r="S129">
            <v>12960.720000000001</v>
          </cell>
        </row>
        <row r="130">
          <cell r="A130">
            <v>411</v>
          </cell>
          <cell r="B130" t="str">
            <v>BAY RD</v>
          </cell>
          <cell r="C130" t="str">
            <v>0.1 Mi S OF OLD 441</v>
          </cell>
          <cell r="D130" t="str">
            <v>County</v>
          </cell>
          <cell r="E130">
            <v>35</v>
          </cell>
          <cell r="H130" t="str">
            <v>2L</v>
          </cell>
          <cell r="I130" t="str">
            <v>URBAN</v>
          </cell>
          <cell r="J130" t="str">
            <v>C3R</v>
          </cell>
          <cell r="N130" t="str">
            <v>D</v>
          </cell>
          <cell r="O130" t="str">
            <v>C3R_2L_U_0L_0R</v>
          </cell>
          <cell r="P130">
            <v>1592.3519999999999</v>
          </cell>
          <cell r="Q130">
            <v>14112</v>
          </cell>
          <cell r="R130">
            <v>16128</v>
          </cell>
          <cell r="S130">
            <v>16128.720000000001</v>
          </cell>
        </row>
        <row r="131">
          <cell r="A131">
            <v>412</v>
          </cell>
          <cell r="B131" t="str">
            <v>DORA AV</v>
          </cell>
          <cell r="C131" t="str">
            <v>0.07 Mi S OF ALFRED ST</v>
          </cell>
          <cell r="D131" t="str">
            <v>County</v>
          </cell>
          <cell r="E131">
            <v>35</v>
          </cell>
          <cell r="H131" t="str">
            <v>2L</v>
          </cell>
          <cell r="I131" t="str">
            <v>URBAN</v>
          </cell>
          <cell r="J131" t="str">
            <v>C2T</v>
          </cell>
          <cell r="N131" t="str">
            <v>D</v>
          </cell>
          <cell r="O131" t="str">
            <v>C2T_2L_U_0L_0R</v>
          </cell>
          <cell r="P131">
            <v>1580.4479999999999</v>
          </cell>
          <cell r="Q131">
            <v>9936</v>
          </cell>
          <cell r="R131">
            <v>12960</v>
          </cell>
          <cell r="S131">
            <v>12960.720000000001</v>
          </cell>
        </row>
        <row r="132">
          <cell r="A132">
            <v>413</v>
          </cell>
          <cell r="B132" t="str">
            <v>OLD 441/ALFRED ST</v>
          </cell>
          <cell r="C132" t="str">
            <v>0.12 Mi E OF C.R. 19A/DORA AV</v>
          </cell>
          <cell r="D132" t="str">
            <v>County</v>
          </cell>
          <cell r="E132">
            <v>45</v>
          </cell>
          <cell r="H132" t="str">
            <v>2L</v>
          </cell>
          <cell r="I132" t="str">
            <v>URBAN</v>
          </cell>
          <cell r="J132" t="str">
            <v>C3R</v>
          </cell>
          <cell r="N132" t="str">
            <v>D</v>
          </cell>
          <cell r="O132" t="str">
            <v>C3R_2L_U_WL_WR</v>
          </cell>
          <cell r="P132">
            <v>9514.6847999999991</v>
          </cell>
          <cell r="Q132">
            <v>18522</v>
          </cell>
          <cell r="R132">
            <v>21168</v>
          </cell>
          <cell r="S132">
            <v>21168.945000000003</v>
          </cell>
        </row>
        <row r="133">
          <cell r="A133">
            <v>414</v>
          </cell>
          <cell r="B133" t="str">
            <v>SUNNYSIDE DR</v>
          </cell>
          <cell r="C133" t="str">
            <v>0.106 Mi S OF SUNNYSIDE DR (EAST)</v>
          </cell>
          <cell r="D133" t="str">
            <v>County</v>
          </cell>
          <cell r="E133">
            <v>35</v>
          </cell>
          <cell r="H133" t="str">
            <v>2L</v>
          </cell>
          <cell r="I133" t="str">
            <v>URBAN</v>
          </cell>
          <cell r="J133" t="str">
            <v>C2T</v>
          </cell>
          <cell r="N133" t="str">
            <v>D</v>
          </cell>
          <cell r="O133" t="str">
            <v>C2T_2L_U_0L_0R</v>
          </cell>
          <cell r="P133">
            <v>1475.7120000000002</v>
          </cell>
          <cell r="Q133">
            <v>9936</v>
          </cell>
          <cell r="R133">
            <v>12960</v>
          </cell>
          <cell r="S133">
            <v>12960.720000000001</v>
          </cell>
        </row>
        <row r="134">
          <cell r="A134">
            <v>415</v>
          </cell>
          <cell r="B134" t="str">
            <v>OLD 441</v>
          </cell>
          <cell r="C134" t="str">
            <v>0.09 Mi E OF LAKESHORE DR</v>
          </cell>
          <cell r="D134" t="str">
            <v>County</v>
          </cell>
          <cell r="E134">
            <v>35</v>
          </cell>
          <cell r="H134" t="str">
            <v>2L</v>
          </cell>
          <cell r="I134" t="str">
            <v>URBAN</v>
          </cell>
          <cell r="J134" t="str">
            <v>C2T</v>
          </cell>
          <cell r="N134" t="str">
            <v>D</v>
          </cell>
          <cell r="O134" t="str">
            <v>C2T_2L_U_0L_0R</v>
          </cell>
          <cell r="P134">
            <v>10410.6816</v>
          </cell>
          <cell r="Q134">
            <v>9936</v>
          </cell>
          <cell r="R134">
            <v>12960</v>
          </cell>
          <cell r="S134">
            <v>12960.720000000001</v>
          </cell>
        </row>
        <row r="135">
          <cell r="A135" t="str">
            <v>415A</v>
          </cell>
          <cell r="B135" t="str">
            <v>OLD 441</v>
          </cell>
          <cell r="C135" t="str">
            <v>B/W HELMS RD &amp; LAKESHORE DR</v>
          </cell>
          <cell r="D135" t="str">
            <v>County</v>
          </cell>
          <cell r="E135">
            <v>35</v>
          </cell>
          <cell r="H135" t="str">
            <v>2L</v>
          </cell>
          <cell r="I135" t="str">
            <v>URBAN</v>
          </cell>
          <cell r="J135" t="str">
            <v>C2T</v>
          </cell>
          <cell r="N135" t="str">
            <v>D</v>
          </cell>
          <cell r="O135" t="str">
            <v>C2T_2L_U_0L_0R</v>
          </cell>
          <cell r="P135">
            <v>10867.2768</v>
          </cell>
          <cell r="Q135">
            <v>9936</v>
          </cell>
          <cell r="R135">
            <v>12960</v>
          </cell>
          <cell r="S135">
            <v>12960.720000000001</v>
          </cell>
        </row>
        <row r="136">
          <cell r="A136">
            <v>416</v>
          </cell>
          <cell r="B136" t="str">
            <v>BAY RD</v>
          </cell>
          <cell r="C136" t="str">
            <v>0.1 Mi N OF OLD 441</v>
          </cell>
          <cell r="D136" t="str">
            <v>County</v>
          </cell>
          <cell r="E136">
            <v>35</v>
          </cell>
          <cell r="H136" t="str">
            <v>2L</v>
          </cell>
          <cell r="I136" t="str">
            <v>URBAN</v>
          </cell>
          <cell r="J136" t="str">
            <v>C3R</v>
          </cell>
          <cell r="N136" t="str">
            <v>D</v>
          </cell>
          <cell r="O136" t="str">
            <v>C3R_2L_U_0L_0R</v>
          </cell>
          <cell r="P136">
            <v>2987.3375999999998</v>
          </cell>
          <cell r="Q136">
            <v>14112</v>
          </cell>
          <cell r="R136">
            <v>16128</v>
          </cell>
          <cell r="S136">
            <v>16128.720000000001</v>
          </cell>
        </row>
        <row r="137">
          <cell r="A137">
            <v>417</v>
          </cell>
          <cell r="B137" t="str">
            <v>OLD 441/SR 500A (ALFRED)</v>
          </cell>
          <cell r="C137" t="str">
            <v>0.11 Mi E OF S.R. 19</v>
          </cell>
          <cell r="D137" t="str">
            <v>County</v>
          </cell>
          <cell r="E137">
            <v>35</v>
          </cell>
          <cell r="H137" t="str">
            <v>2L</v>
          </cell>
          <cell r="I137" t="str">
            <v>URBAN</v>
          </cell>
          <cell r="J137" t="str">
            <v>C3C</v>
          </cell>
          <cell r="N137" t="str">
            <v>D</v>
          </cell>
          <cell r="O137" t="str">
            <v>C3C_2L_D_WL_0R</v>
          </cell>
          <cell r="P137">
            <v>9130.7232000000004</v>
          </cell>
          <cell r="Q137">
            <v>14458.5</v>
          </cell>
          <cell r="R137">
            <v>20506.5</v>
          </cell>
          <cell r="S137">
            <v>20507.445000000003</v>
          </cell>
        </row>
        <row r="138">
          <cell r="A138">
            <v>419</v>
          </cell>
          <cell r="B138" t="str">
            <v>LAKESHORE DR</v>
          </cell>
          <cell r="C138" t="str">
            <v>0.06 Mi N OF OLD 441</v>
          </cell>
          <cell r="D138" t="str">
            <v>County</v>
          </cell>
          <cell r="E138">
            <v>25</v>
          </cell>
          <cell r="H138" t="str">
            <v>2L</v>
          </cell>
          <cell r="I138" t="str">
            <v>URBAN</v>
          </cell>
          <cell r="J138" t="str">
            <v>C3R</v>
          </cell>
          <cell r="N138" t="str">
            <v>D</v>
          </cell>
          <cell r="O138" t="str">
            <v>C3R_2L_U_0L_0R</v>
          </cell>
          <cell r="P138">
            <v>729.13919999999996</v>
          </cell>
          <cell r="Q138">
            <v>14112</v>
          </cell>
          <cell r="R138">
            <v>16128</v>
          </cell>
          <cell r="S138">
            <v>16128.720000000001</v>
          </cell>
        </row>
        <row r="139">
          <cell r="A139">
            <v>420</v>
          </cell>
          <cell r="B139" t="str">
            <v>OLD 441</v>
          </cell>
          <cell r="C139" t="str">
            <v>0.19 Mi W OF C.R. 19A/EUDORA RD</v>
          </cell>
          <cell r="D139" t="str">
            <v>County</v>
          </cell>
          <cell r="E139">
            <v>35</v>
          </cell>
          <cell r="H139" t="str">
            <v>2L</v>
          </cell>
          <cell r="I139" t="str">
            <v>URBAN</v>
          </cell>
          <cell r="J139" t="str">
            <v>C3R</v>
          </cell>
          <cell r="N139" t="str">
            <v>D</v>
          </cell>
          <cell r="O139" t="str">
            <v>C3R_2L_U_0L_0R</v>
          </cell>
          <cell r="P139">
            <v>10085.779200000001</v>
          </cell>
          <cell r="Q139">
            <v>14112</v>
          </cell>
          <cell r="R139">
            <v>16128</v>
          </cell>
          <cell r="S139">
            <v>16128.720000000001</v>
          </cell>
        </row>
        <row r="140">
          <cell r="A140">
            <v>421</v>
          </cell>
          <cell r="B140" t="str">
            <v>OLD 441</v>
          </cell>
          <cell r="C140" t="str">
            <v>0.20 Mi E OF EUDORA RD</v>
          </cell>
          <cell r="D140" t="str">
            <v>County</v>
          </cell>
          <cell r="E140">
            <v>35</v>
          </cell>
          <cell r="H140" t="str">
            <v>2L</v>
          </cell>
          <cell r="I140" t="str">
            <v>URBAN</v>
          </cell>
          <cell r="J140" t="str">
            <v>C3R</v>
          </cell>
          <cell r="N140" t="str">
            <v>D</v>
          </cell>
          <cell r="O140" t="str">
            <v>C3R_2L_D_WL_WR</v>
          </cell>
          <cell r="P140">
            <v>14719.497600000001</v>
          </cell>
          <cell r="Q140">
            <v>19448.100000000002</v>
          </cell>
          <cell r="R140">
            <v>22226.400000000001</v>
          </cell>
          <cell r="S140">
            <v>22227.392250000004</v>
          </cell>
        </row>
        <row r="141">
          <cell r="A141">
            <v>422</v>
          </cell>
          <cell r="B141" t="str">
            <v>MORNINGSIDE DR (MT DORA)</v>
          </cell>
          <cell r="C141" t="str">
            <v>0.14 Mi N OF OLD 441</v>
          </cell>
          <cell r="D141" t="str">
            <v>County</v>
          </cell>
          <cell r="E141">
            <v>25</v>
          </cell>
          <cell r="H141" t="str">
            <v>2L</v>
          </cell>
          <cell r="I141" t="str">
            <v>URBAN</v>
          </cell>
          <cell r="J141" t="str">
            <v>C2T</v>
          </cell>
          <cell r="N141" t="str">
            <v>D</v>
          </cell>
          <cell r="O141" t="str">
            <v>C2T_2L_U_0L_0R</v>
          </cell>
          <cell r="P141">
            <v>2064.2784000000001</v>
          </cell>
          <cell r="Q141">
            <v>9936</v>
          </cell>
          <cell r="R141">
            <v>12960</v>
          </cell>
          <cell r="S141">
            <v>12960.720000000001</v>
          </cell>
        </row>
        <row r="142">
          <cell r="A142">
            <v>423</v>
          </cell>
          <cell r="B142" t="str">
            <v>SUNNYSIDE DR</v>
          </cell>
          <cell r="C142" t="str">
            <v>0.04 Mi W OF TOMATO HILL RD</v>
          </cell>
          <cell r="D142" t="str">
            <v>County</v>
          </cell>
          <cell r="E142">
            <v>35</v>
          </cell>
          <cell r="H142" t="str">
            <v>2L</v>
          </cell>
          <cell r="I142" t="str">
            <v>URBAN</v>
          </cell>
          <cell r="J142" t="str">
            <v>C2T</v>
          </cell>
          <cell r="N142" t="str">
            <v>D</v>
          </cell>
          <cell r="O142" t="str">
            <v>C2T_2L_U_0L_0R</v>
          </cell>
          <cell r="P142">
            <v>2483.712</v>
          </cell>
          <cell r="Q142">
            <v>9936</v>
          </cell>
          <cell r="R142">
            <v>12960</v>
          </cell>
          <cell r="S142">
            <v>12960.720000000001</v>
          </cell>
        </row>
        <row r="143">
          <cell r="A143">
            <v>424</v>
          </cell>
          <cell r="B143" t="str">
            <v>C.R. 19A</v>
          </cell>
          <cell r="C143" t="str">
            <v>0.2 Mi S OF HOLLY DR</v>
          </cell>
          <cell r="D143" t="str">
            <v>County</v>
          </cell>
          <cell r="E143">
            <v>45</v>
          </cell>
          <cell r="H143" t="str">
            <v>2L</v>
          </cell>
          <cell r="I143" t="str">
            <v>URBAN</v>
          </cell>
          <cell r="J143" t="str">
            <v>C3R</v>
          </cell>
          <cell r="N143" t="str">
            <v>D</v>
          </cell>
          <cell r="O143" t="str">
            <v>C3R_2L_U_WL_WR</v>
          </cell>
          <cell r="P143">
            <v>8084.5247999999992</v>
          </cell>
          <cell r="Q143">
            <v>18522</v>
          </cell>
          <cell r="R143">
            <v>21168</v>
          </cell>
          <cell r="S143">
            <v>21168.945000000003</v>
          </cell>
        </row>
        <row r="144">
          <cell r="A144">
            <v>429</v>
          </cell>
          <cell r="B144" t="str">
            <v>SUNNYSIDE DR</v>
          </cell>
          <cell r="C144" t="str">
            <v>0.09 Mi S OF MAIN ST (S.R. 44)</v>
          </cell>
          <cell r="D144" t="str">
            <v>County</v>
          </cell>
          <cell r="E144">
            <v>20</v>
          </cell>
          <cell r="H144" t="str">
            <v>2L</v>
          </cell>
          <cell r="I144" t="str">
            <v>URBAN</v>
          </cell>
          <cell r="J144" t="str">
            <v>C2T</v>
          </cell>
          <cell r="N144" t="str">
            <v>D</v>
          </cell>
          <cell r="O144" t="str">
            <v>C2T_2L_U_0L_WR</v>
          </cell>
          <cell r="P144">
            <v>4208.4000000000005</v>
          </cell>
          <cell r="Q144">
            <v>10432.800000000001</v>
          </cell>
          <cell r="R144">
            <v>13608</v>
          </cell>
          <cell r="S144">
            <v>13608.756000000001</v>
          </cell>
        </row>
        <row r="145">
          <cell r="A145">
            <v>430</v>
          </cell>
          <cell r="B145" t="str">
            <v>MAIN ST (LEESBURG)</v>
          </cell>
          <cell r="C145" t="str">
            <v>0.10 Mi W OF U.S. 27/14th ST</v>
          </cell>
          <cell r="D145" t="str">
            <v>County</v>
          </cell>
          <cell r="E145">
            <v>45</v>
          </cell>
          <cell r="H145" t="str">
            <v>2L</v>
          </cell>
          <cell r="I145" t="str">
            <v>URBAN</v>
          </cell>
          <cell r="J145" t="str">
            <v>C4</v>
          </cell>
          <cell r="N145" t="str">
            <v>D</v>
          </cell>
          <cell r="O145" t="str">
            <v>C4_2L_U_0L_0R</v>
          </cell>
          <cell r="P145">
            <v>9951.9840000000004</v>
          </cell>
          <cell r="Q145">
            <v>0</v>
          </cell>
          <cell r="R145">
            <v>12672</v>
          </cell>
          <cell r="S145">
            <v>17280</v>
          </cell>
        </row>
        <row r="146">
          <cell r="A146">
            <v>431</v>
          </cell>
          <cell r="B146" t="str">
            <v>MAIN ST (LEESBURG)</v>
          </cell>
          <cell r="C146" t="str">
            <v>0.08 Mi E OF U.S. 27/14th ST</v>
          </cell>
          <cell r="D146" t="str">
            <v>County</v>
          </cell>
          <cell r="E146">
            <v>35</v>
          </cell>
          <cell r="H146" t="str">
            <v>2L</v>
          </cell>
          <cell r="I146" t="str">
            <v>URBAN</v>
          </cell>
          <cell r="J146" t="str">
            <v>C4</v>
          </cell>
          <cell r="N146" t="str">
            <v>D</v>
          </cell>
          <cell r="O146" t="str">
            <v>C4_2L_U_0L_0R</v>
          </cell>
          <cell r="P146">
            <v>8559.9359999999997</v>
          </cell>
          <cell r="Q146">
            <v>0</v>
          </cell>
          <cell r="R146">
            <v>12672</v>
          </cell>
          <cell r="S146">
            <v>17280</v>
          </cell>
        </row>
        <row r="147">
          <cell r="A147">
            <v>432</v>
          </cell>
          <cell r="B147" t="str">
            <v>MAIN ST</v>
          </cell>
          <cell r="C147" t="str">
            <v>0.05 Mi E OF S.R. 44 (TO U.S. 441)</v>
          </cell>
          <cell r="D147" t="str">
            <v>County</v>
          </cell>
          <cell r="E147">
            <v>35</v>
          </cell>
          <cell r="H147" t="str">
            <v>2L</v>
          </cell>
          <cell r="I147" t="str">
            <v>URBAN</v>
          </cell>
          <cell r="J147" t="str">
            <v>C3R</v>
          </cell>
          <cell r="N147" t="str">
            <v>D</v>
          </cell>
          <cell r="O147" t="str">
            <v>C3R_2L_U_0L_0R</v>
          </cell>
          <cell r="P147">
            <v>4793.04</v>
          </cell>
          <cell r="Q147">
            <v>14112</v>
          </cell>
          <cell r="R147">
            <v>16128</v>
          </cell>
          <cell r="S147">
            <v>16128.720000000001</v>
          </cell>
        </row>
        <row r="148">
          <cell r="A148">
            <v>436</v>
          </cell>
          <cell r="B148" t="str">
            <v>C.R. 468</v>
          </cell>
          <cell r="C148" t="str">
            <v>0.09 Mi N OF S.R. 44</v>
          </cell>
          <cell r="D148" t="str">
            <v>County</v>
          </cell>
          <cell r="E148">
            <v>45</v>
          </cell>
          <cell r="H148" t="str">
            <v>2L</v>
          </cell>
          <cell r="I148" t="str">
            <v>URBAN</v>
          </cell>
          <cell r="J148" t="str">
            <v>C3R</v>
          </cell>
          <cell r="N148" t="str">
            <v>D</v>
          </cell>
          <cell r="O148" t="str">
            <v>C3R_2L_U_0L_0R</v>
          </cell>
          <cell r="P148">
            <v>7385.3471999999992</v>
          </cell>
          <cell r="Q148">
            <v>14112</v>
          </cell>
          <cell r="R148">
            <v>16128</v>
          </cell>
          <cell r="S148">
            <v>16128.720000000001</v>
          </cell>
        </row>
        <row r="149">
          <cell r="A149">
            <v>437</v>
          </cell>
          <cell r="B149" t="str">
            <v>C.R. 19A</v>
          </cell>
          <cell r="C149" t="str">
            <v>0.05 Mi E OF DRUID PL.</v>
          </cell>
          <cell r="D149" t="str">
            <v>County</v>
          </cell>
          <cell r="E149">
            <v>35</v>
          </cell>
          <cell r="H149" t="str">
            <v>2L</v>
          </cell>
          <cell r="I149" t="str">
            <v>URBAN</v>
          </cell>
          <cell r="J149" t="str">
            <v>C3R</v>
          </cell>
          <cell r="N149" t="str">
            <v>D</v>
          </cell>
          <cell r="O149" t="str">
            <v>C3R_2L_U_WL_WR</v>
          </cell>
          <cell r="P149">
            <v>4389.8975999999993</v>
          </cell>
          <cell r="Q149">
            <v>18522</v>
          </cell>
          <cell r="R149">
            <v>21168</v>
          </cell>
          <cell r="S149">
            <v>21168.945000000003</v>
          </cell>
        </row>
        <row r="150">
          <cell r="A150">
            <v>439</v>
          </cell>
          <cell r="B150" t="str">
            <v>C.R. 19A</v>
          </cell>
          <cell r="C150" t="str">
            <v>0.12 Mi S OF U.S. 441</v>
          </cell>
          <cell r="D150" t="str">
            <v>County</v>
          </cell>
          <cell r="E150">
            <v>40</v>
          </cell>
          <cell r="H150" t="str">
            <v>2L</v>
          </cell>
          <cell r="I150" t="str">
            <v>URBAN</v>
          </cell>
          <cell r="J150" t="str">
            <v>C4</v>
          </cell>
          <cell r="N150" t="str">
            <v>D</v>
          </cell>
          <cell r="O150" t="str">
            <v>C4_2L_U_WL_WR</v>
          </cell>
          <cell r="P150">
            <v>12843.705599999999</v>
          </cell>
          <cell r="Q150">
            <v>0</v>
          </cell>
          <cell r="R150">
            <v>16632</v>
          </cell>
          <cell r="S150">
            <v>22680</v>
          </cell>
        </row>
        <row r="151">
          <cell r="A151">
            <v>440</v>
          </cell>
          <cell r="B151" t="str">
            <v>C.R. 44C (EUDORA RD)</v>
          </cell>
          <cell r="C151" t="str">
            <v>0.32 Mi S OF U.S. 441</v>
          </cell>
          <cell r="D151" t="str">
            <v>County</v>
          </cell>
          <cell r="E151">
            <v>25</v>
          </cell>
          <cell r="H151" t="str">
            <v>3L</v>
          </cell>
          <cell r="I151" t="str">
            <v>URBAN</v>
          </cell>
          <cell r="J151" t="str">
            <v>C4</v>
          </cell>
          <cell r="N151" t="str">
            <v>D</v>
          </cell>
          <cell r="O151" t="str">
            <v>C4_3L_U_WL_0R</v>
          </cell>
          <cell r="P151">
            <v>9651.3984</v>
          </cell>
          <cell r="Q151">
            <v>10431</v>
          </cell>
          <cell r="R151">
            <v>23352.75</v>
          </cell>
          <cell r="S151">
            <v>28242</v>
          </cell>
        </row>
        <row r="152">
          <cell r="A152">
            <v>442</v>
          </cell>
          <cell r="B152" t="str">
            <v>DAVID WALKER DR</v>
          </cell>
          <cell r="C152" t="str">
            <v>0.20 Mi S OF U.S. 441</v>
          </cell>
          <cell r="D152" t="str">
            <v>County</v>
          </cell>
          <cell r="E152">
            <v>35</v>
          </cell>
          <cell r="H152" t="str">
            <v>2L</v>
          </cell>
          <cell r="I152" t="str">
            <v>URBAN</v>
          </cell>
          <cell r="J152" t="str">
            <v>C4</v>
          </cell>
          <cell r="N152" t="str">
            <v>D</v>
          </cell>
          <cell r="O152" t="str">
            <v>C4_2L_U_WL_WR</v>
          </cell>
          <cell r="P152">
            <v>7502.4575999999997</v>
          </cell>
          <cell r="Q152">
            <v>0</v>
          </cell>
          <cell r="R152">
            <v>16632</v>
          </cell>
          <cell r="S152">
            <v>22680</v>
          </cell>
        </row>
        <row r="153">
          <cell r="A153">
            <v>443</v>
          </cell>
          <cell r="B153" t="str">
            <v>C.R. 473</v>
          </cell>
          <cell r="C153" t="str">
            <v>0.21 Mi N OF U.S. 441</v>
          </cell>
          <cell r="D153" t="str">
            <v>County</v>
          </cell>
          <cell r="E153">
            <v>40</v>
          </cell>
          <cell r="H153" t="str">
            <v>4L</v>
          </cell>
          <cell r="I153" t="str">
            <v>URBAN</v>
          </cell>
          <cell r="J153" t="str">
            <v>C4</v>
          </cell>
          <cell r="N153" t="str">
            <v>D</v>
          </cell>
          <cell r="O153" t="str">
            <v>C4_4L_D_WL_0R</v>
          </cell>
          <cell r="P153">
            <v>13858.992</v>
          </cell>
          <cell r="Q153">
            <v>21960</v>
          </cell>
          <cell r="R153">
            <v>32490</v>
          </cell>
          <cell r="S153">
            <v>36720</v>
          </cell>
        </row>
        <row r="154">
          <cell r="A154">
            <v>444</v>
          </cell>
          <cell r="B154" t="str">
            <v>S. MT HOMER RD</v>
          </cell>
          <cell r="C154" t="str">
            <v>0.11 Mi S OF U.S. 441</v>
          </cell>
          <cell r="D154" t="str">
            <v>County</v>
          </cell>
          <cell r="E154">
            <v>35</v>
          </cell>
          <cell r="H154" t="str">
            <v>2L</v>
          </cell>
          <cell r="I154" t="str">
            <v>URBAN</v>
          </cell>
          <cell r="J154" t="str">
            <v>C3C</v>
          </cell>
          <cell r="N154" t="str">
            <v>D</v>
          </cell>
          <cell r="O154" t="str">
            <v>C3C_2L_U_WL_0R</v>
          </cell>
          <cell r="P154">
            <v>277.40159999999997</v>
          </cell>
          <cell r="Q154">
            <v>13770</v>
          </cell>
          <cell r="R154">
            <v>19530</v>
          </cell>
          <cell r="S154">
            <v>19530.900000000001</v>
          </cell>
        </row>
        <row r="155">
          <cell r="A155">
            <v>445</v>
          </cell>
          <cell r="B155" t="str">
            <v>C.R. 19A</v>
          </cell>
          <cell r="C155" t="str">
            <v>95 Ft E OF KURT ST</v>
          </cell>
          <cell r="D155" t="str">
            <v>County</v>
          </cell>
          <cell r="E155">
            <v>35</v>
          </cell>
          <cell r="H155" t="str">
            <v>2L</v>
          </cell>
          <cell r="I155" t="str">
            <v>URBAN</v>
          </cell>
          <cell r="J155" t="str">
            <v>C3C</v>
          </cell>
          <cell r="N155" t="str">
            <v>D</v>
          </cell>
          <cell r="O155" t="str">
            <v>C3C_2L_U_WL_WR</v>
          </cell>
          <cell r="P155">
            <v>3128.7167999999997</v>
          </cell>
          <cell r="Q155">
            <v>14458.5</v>
          </cell>
          <cell r="R155">
            <v>20506.5</v>
          </cell>
          <cell r="S155">
            <v>20507.445000000003</v>
          </cell>
        </row>
        <row r="156">
          <cell r="A156">
            <v>446</v>
          </cell>
          <cell r="B156" t="str">
            <v>OLD EUSTIS RD</v>
          </cell>
          <cell r="C156" t="str">
            <v>0.05 Mi E OF E CROOKED LK RD</v>
          </cell>
          <cell r="D156" t="str">
            <v>County</v>
          </cell>
          <cell r="E156">
            <v>25</v>
          </cell>
          <cell r="H156" t="str">
            <v>2L</v>
          </cell>
          <cell r="I156" t="str">
            <v>URBAN</v>
          </cell>
          <cell r="J156" t="str">
            <v>C3R</v>
          </cell>
          <cell r="N156" t="str">
            <v>D</v>
          </cell>
          <cell r="O156" t="str">
            <v>C3R_2L_U_0L_0R</v>
          </cell>
          <cell r="P156">
            <v>2106.3744000000002</v>
          </cell>
          <cell r="Q156">
            <v>14112</v>
          </cell>
          <cell r="R156">
            <v>16128</v>
          </cell>
          <cell r="S156">
            <v>16128.720000000001</v>
          </cell>
        </row>
        <row r="157">
          <cell r="A157">
            <v>448</v>
          </cell>
          <cell r="B157" t="str">
            <v>LAKE EUSTIS DR</v>
          </cell>
          <cell r="C157" t="str">
            <v>0.1 Mi N OF U.S. 441</v>
          </cell>
          <cell r="D157" t="str">
            <v>County</v>
          </cell>
          <cell r="E157">
            <v>30</v>
          </cell>
          <cell r="H157" t="str">
            <v>2L</v>
          </cell>
          <cell r="I157" t="str">
            <v>URBAN</v>
          </cell>
          <cell r="J157" t="str">
            <v>C3R</v>
          </cell>
          <cell r="N157" t="str">
            <v>D</v>
          </cell>
          <cell r="O157" t="str">
            <v>C3R_2L_U_WL_WR</v>
          </cell>
          <cell r="P157">
            <v>6596.8127999999988</v>
          </cell>
          <cell r="Q157">
            <v>18522</v>
          </cell>
          <cell r="R157">
            <v>21168</v>
          </cell>
          <cell r="S157">
            <v>21168.945000000003</v>
          </cell>
        </row>
        <row r="158">
          <cell r="A158">
            <v>450</v>
          </cell>
          <cell r="B158" t="str">
            <v>MT HOMER RD</v>
          </cell>
          <cell r="C158" t="str">
            <v>0.14 Mi N OF U.S. 441</v>
          </cell>
          <cell r="D158" t="str">
            <v>County</v>
          </cell>
          <cell r="E158">
            <v>35</v>
          </cell>
          <cell r="H158" t="str">
            <v>2L</v>
          </cell>
          <cell r="I158" t="str">
            <v>URBAN</v>
          </cell>
          <cell r="J158" t="str">
            <v>C3R</v>
          </cell>
          <cell r="N158" t="str">
            <v>D</v>
          </cell>
          <cell r="O158" t="str">
            <v>C3R_2L_U_0L_0R</v>
          </cell>
          <cell r="P158">
            <v>2056.6655999999998</v>
          </cell>
          <cell r="Q158">
            <v>14112</v>
          </cell>
          <cell r="R158">
            <v>16128</v>
          </cell>
          <cell r="S158">
            <v>16128.720000000001</v>
          </cell>
        </row>
        <row r="159">
          <cell r="A159">
            <v>451</v>
          </cell>
          <cell r="B159" t="str">
            <v>SLEEPY HOLLOW RD</v>
          </cell>
          <cell r="C159" t="str">
            <v>0.15 Mi S OF U.S. 441</v>
          </cell>
          <cell r="D159" t="str">
            <v>County</v>
          </cell>
          <cell r="E159">
            <v>35</v>
          </cell>
          <cell r="H159" t="str">
            <v>2L</v>
          </cell>
          <cell r="I159" t="str">
            <v>URBAN</v>
          </cell>
          <cell r="J159" t="str">
            <v>C2T</v>
          </cell>
          <cell r="N159" t="str">
            <v>D</v>
          </cell>
          <cell r="O159" t="str">
            <v>C2T_2L_U_WL_WR</v>
          </cell>
          <cell r="P159">
            <v>5062.9343999999992</v>
          </cell>
          <cell r="Q159">
            <v>13041</v>
          </cell>
          <cell r="R159">
            <v>17010</v>
          </cell>
          <cell r="S159">
            <v>17011</v>
          </cell>
        </row>
        <row r="160">
          <cell r="A160">
            <v>453</v>
          </cell>
          <cell r="B160" t="str">
            <v>RADIO RD</v>
          </cell>
          <cell r="C160" t="str">
            <v>0.13 Mi N OF U.S. 441/S.R. 500</v>
          </cell>
          <cell r="D160" t="str">
            <v>County</v>
          </cell>
          <cell r="E160">
            <v>45</v>
          </cell>
          <cell r="H160" t="str">
            <v>4L</v>
          </cell>
          <cell r="I160" t="str">
            <v>URBAN</v>
          </cell>
          <cell r="J160" t="str">
            <v>C4</v>
          </cell>
          <cell r="N160" t="str">
            <v>D</v>
          </cell>
          <cell r="O160" t="str">
            <v>C4_4L_U_WL_WR</v>
          </cell>
          <cell r="P160">
            <v>7949.0879999999997</v>
          </cell>
          <cell r="Q160">
            <v>21905.100000000002</v>
          </cell>
          <cell r="R160">
            <v>32408.775000000001</v>
          </cell>
          <cell r="S160">
            <v>36628.200000000004</v>
          </cell>
        </row>
        <row r="161">
          <cell r="A161">
            <v>454</v>
          </cell>
          <cell r="B161" t="str">
            <v>EAST CROOKED LAKE RD</v>
          </cell>
          <cell r="C161" t="str">
            <v>0.08 Mi N OF U.S. 441</v>
          </cell>
          <cell r="D161" t="str">
            <v>County</v>
          </cell>
          <cell r="E161">
            <v>25</v>
          </cell>
          <cell r="H161" t="str">
            <v>2L</v>
          </cell>
          <cell r="I161" t="str">
            <v>URBAN</v>
          </cell>
          <cell r="J161" t="str">
            <v>C3R</v>
          </cell>
          <cell r="N161" t="str">
            <v>D</v>
          </cell>
          <cell r="O161" t="str">
            <v>C3R_2L_U_0L_0R</v>
          </cell>
          <cell r="P161">
            <v>4859.5967999999993</v>
          </cell>
          <cell r="Q161">
            <v>14112</v>
          </cell>
          <cell r="R161">
            <v>16128</v>
          </cell>
          <cell r="S161">
            <v>16128.720000000001</v>
          </cell>
        </row>
        <row r="162">
          <cell r="A162">
            <v>458</v>
          </cell>
          <cell r="B162" t="str">
            <v>C.R. 44</v>
          </cell>
          <cell r="C162" t="str">
            <v>0.55 Mi N OF U.S. 441</v>
          </cell>
          <cell r="D162" t="str">
            <v>County</v>
          </cell>
          <cell r="E162">
            <v>55</v>
          </cell>
          <cell r="H162" t="str">
            <v>2L</v>
          </cell>
          <cell r="I162" t="str">
            <v>URBAN</v>
          </cell>
          <cell r="J162" t="str">
            <v>C2T</v>
          </cell>
          <cell r="N162" t="str">
            <v>D</v>
          </cell>
          <cell r="O162" t="str">
            <v>C2T_2L_U_WL_WR</v>
          </cell>
          <cell r="P162">
            <v>11728.463999999998</v>
          </cell>
          <cell r="Q162">
            <v>13041</v>
          </cell>
          <cell r="R162">
            <v>17010</v>
          </cell>
          <cell r="S162">
            <v>17011</v>
          </cell>
        </row>
        <row r="163">
          <cell r="A163">
            <v>459</v>
          </cell>
          <cell r="B163" t="str">
            <v>OLD MT DORA RD</v>
          </cell>
          <cell r="C163" t="str">
            <v>0.11 Mi W OF EUDORA RD</v>
          </cell>
          <cell r="D163" t="str">
            <v>County</v>
          </cell>
          <cell r="E163">
            <v>25</v>
          </cell>
          <cell r="H163" t="str">
            <v>2L</v>
          </cell>
          <cell r="I163" t="str">
            <v>URBAN</v>
          </cell>
          <cell r="J163" t="str">
            <v>C2T</v>
          </cell>
          <cell r="N163" t="str">
            <v>D</v>
          </cell>
          <cell r="O163" t="str">
            <v>C2T_2L_U_0L_0R</v>
          </cell>
          <cell r="P163">
            <v>4720.4351999999999</v>
          </cell>
          <cell r="Q163">
            <v>9936</v>
          </cell>
          <cell r="R163">
            <v>12960</v>
          </cell>
          <cell r="S163">
            <v>12960.720000000001</v>
          </cell>
        </row>
        <row r="164">
          <cell r="A164">
            <v>460</v>
          </cell>
          <cell r="B164" t="str">
            <v>C.R. 44A (GRIFFIN RD)</v>
          </cell>
          <cell r="C164" t="str">
            <v>0.165 Mi W OF U.S. 27 (14th ST)</v>
          </cell>
          <cell r="D164" t="str">
            <v>County</v>
          </cell>
          <cell r="E164">
            <v>35</v>
          </cell>
          <cell r="H164" t="str">
            <v>2L</v>
          </cell>
          <cell r="I164" t="str">
            <v>URBAN</v>
          </cell>
          <cell r="J164" t="str">
            <v>C4</v>
          </cell>
          <cell r="N164" t="str">
            <v>D</v>
          </cell>
          <cell r="O164" t="str">
            <v>C4_2L_U_WL_0R</v>
          </cell>
          <cell r="P164">
            <v>7488.7103999999999</v>
          </cell>
          <cell r="Q164">
            <v>0</v>
          </cell>
          <cell r="R164">
            <v>15840</v>
          </cell>
          <cell r="S164">
            <v>21600</v>
          </cell>
        </row>
        <row r="165">
          <cell r="A165">
            <v>461</v>
          </cell>
          <cell r="B165" t="str">
            <v>C.R. 44C (GRIFFIN RD)</v>
          </cell>
          <cell r="C165" t="str">
            <v>0.061 Mi E OF C.R. 468</v>
          </cell>
          <cell r="D165" t="str">
            <v>County</v>
          </cell>
          <cell r="E165">
            <v>35</v>
          </cell>
          <cell r="H165" t="str">
            <v>2L</v>
          </cell>
          <cell r="I165" t="str">
            <v>URBAN</v>
          </cell>
          <cell r="J165" t="str">
            <v>C2T</v>
          </cell>
          <cell r="N165" t="str">
            <v>D</v>
          </cell>
          <cell r="O165" t="str">
            <v>C2T_2L_U_WL_0R</v>
          </cell>
          <cell r="P165">
            <v>4850.380799999999</v>
          </cell>
          <cell r="Q165">
            <v>12420</v>
          </cell>
          <cell r="R165">
            <v>16200</v>
          </cell>
          <cell r="S165">
            <v>16200.9</v>
          </cell>
        </row>
        <row r="166">
          <cell r="A166">
            <v>463</v>
          </cell>
          <cell r="B166" t="str">
            <v>MT HOMER RD</v>
          </cell>
          <cell r="C166" t="str">
            <v>0.1 Mi W OF KURT ST</v>
          </cell>
          <cell r="D166" t="str">
            <v>County</v>
          </cell>
          <cell r="E166">
            <v>35</v>
          </cell>
          <cell r="H166" t="str">
            <v>2L</v>
          </cell>
          <cell r="I166" t="str">
            <v>URBAN</v>
          </cell>
          <cell r="J166" t="str">
            <v>C2T</v>
          </cell>
          <cell r="N166" t="str">
            <v>D</v>
          </cell>
          <cell r="O166" t="str">
            <v>C2T_2L_U_0L_0R</v>
          </cell>
          <cell r="P166">
            <v>4062.96</v>
          </cell>
          <cell r="Q166">
            <v>9936</v>
          </cell>
          <cell r="R166">
            <v>12960</v>
          </cell>
          <cell r="S166">
            <v>12960.720000000001</v>
          </cell>
        </row>
        <row r="167">
          <cell r="A167">
            <v>466</v>
          </cell>
          <cell r="B167" t="str">
            <v>THOMAS AV</v>
          </cell>
          <cell r="C167" t="str">
            <v>0.081 Mi N OF C.R. 44A/C.R. 44C</v>
          </cell>
          <cell r="D167" t="str">
            <v>County</v>
          </cell>
          <cell r="E167">
            <v>35</v>
          </cell>
          <cell r="H167" t="str">
            <v>2L</v>
          </cell>
          <cell r="I167" t="str">
            <v>URBAN</v>
          </cell>
          <cell r="J167" t="str">
            <v>C3C</v>
          </cell>
          <cell r="N167" t="str">
            <v>D</v>
          </cell>
          <cell r="O167" t="str">
            <v>C3C_2L_U_0L_0R</v>
          </cell>
          <cell r="P167">
            <v>8279.7119999999995</v>
          </cell>
          <cell r="Q167">
            <v>11016</v>
          </cell>
          <cell r="R167">
            <v>15624</v>
          </cell>
          <cell r="S167">
            <v>15624.720000000001</v>
          </cell>
        </row>
        <row r="168">
          <cell r="A168">
            <v>467</v>
          </cell>
          <cell r="B168" t="str">
            <v>C.R. 44 LEG A</v>
          </cell>
          <cell r="C168" t="str">
            <v>0.10 Mi NW OF U.S. 441</v>
          </cell>
          <cell r="D168" t="str">
            <v>County</v>
          </cell>
          <cell r="E168">
            <v>45</v>
          </cell>
          <cell r="H168" t="str">
            <v>2L</v>
          </cell>
          <cell r="I168" t="str">
            <v>URBAN</v>
          </cell>
          <cell r="J168" t="str">
            <v>C2T</v>
          </cell>
          <cell r="N168" t="str">
            <v>D</v>
          </cell>
          <cell r="O168" t="str">
            <v>C2T_2L_U_WL_0R</v>
          </cell>
          <cell r="P168">
            <v>1067.472</v>
          </cell>
          <cell r="Q168">
            <v>12420</v>
          </cell>
          <cell r="R168">
            <v>16200</v>
          </cell>
          <cell r="S168">
            <v>16200.9</v>
          </cell>
        </row>
        <row r="169">
          <cell r="A169">
            <v>468</v>
          </cell>
          <cell r="B169" t="str">
            <v>C.R. 449 (SILVER LAKE ROAD)</v>
          </cell>
          <cell r="C169" t="str">
            <v>0.37 Mi S OF MORNINGSIDE DR</v>
          </cell>
          <cell r="D169" t="str">
            <v>County</v>
          </cell>
          <cell r="E169">
            <v>45</v>
          </cell>
          <cell r="H169" t="str">
            <v>2L</v>
          </cell>
          <cell r="I169" t="str">
            <v>URBAN</v>
          </cell>
          <cell r="J169" t="str">
            <v>C2T</v>
          </cell>
          <cell r="N169" t="str">
            <v>D</v>
          </cell>
          <cell r="O169" t="str">
            <v>C2T_2L_U_0L_0R</v>
          </cell>
          <cell r="P169">
            <v>2095.6320000000001</v>
          </cell>
          <cell r="Q169">
            <v>9936</v>
          </cell>
          <cell r="R169">
            <v>12960</v>
          </cell>
          <cell r="S169">
            <v>12960.720000000001</v>
          </cell>
        </row>
        <row r="170">
          <cell r="A170">
            <v>471</v>
          </cell>
          <cell r="B170" t="str">
            <v>DAVID WALKER DR</v>
          </cell>
          <cell r="C170" t="str">
            <v>0.05 Mi W OF KURT ST (EUSTIS)</v>
          </cell>
          <cell r="D170" t="str">
            <v>County</v>
          </cell>
          <cell r="E170">
            <v>20</v>
          </cell>
          <cell r="H170" t="str">
            <v>2L</v>
          </cell>
          <cell r="I170" t="str">
            <v>URBAN</v>
          </cell>
          <cell r="J170" t="str">
            <v>C3R</v>
          </cell>
          <cell r="N170" t="str">
            <v>D</v>
          </cell>
          <cell r="O170" t="str">
            <v>C3R_2L_U_0L_0R</v>
          </cell>
          <cell r="P170">
            <v>5485.3631999999998</v>
          </cell>
          <cell r="Q170">
            <v>14112</v>
          </cell>
          <cell r="R170">
            <v>16128</v>
          </cell>
          <cell r="S170">
            <v>16128.720000000001</v>
          </cell>
        </row>
        <row r="171">
          <cell r="A171">
            <v>474</v>
          </cell>
          <cell r="B171" t="str">
            <v>C.R. 466A (PICCIOLA RD)</v>
          </cell>
          <cell r="C171" t="str">
            <v>0.20 Mi N OF PICCIOLA CUTOFF</v>
          </cell>
          <cell r="D171" t="str">
            <v>County</v>
          </cell>
          <cell r="E171">
            <v>40</v>
          </cell>
          <cell r="H171" t="str">
            <v>2L</v>
          </cell>
          <cell r="I171" t="str">
            <v>URBAN</v>
          </cell>
          <cell r="J171" t="str">
            <v>C2T</v>
          </cell>
          <cell r="N171" t="str">
            <v>D</v>
          </cell>
          <cell r="O171" t="str">
            <v>C2T_2L_U_WL_WR</v>
          </cell>
          <cell r="P171">
            <v>6128.2272000000003</v>
          </cell>
          <cell r="Q171">
            <v>13041</v>
          </cell>
          <cell r="R171">
            <v>17010</v>
          </cell>
          <cell r="S171">
            <v>17011</v>
          </cell>
        </row>
        <row r="172">
          <cell r="A172">
            <v>475</v>
          </cell>
          <cell r="B172" t="str">
            <v>C.R. 467</v>
          </cell>
          <cell r="C172" t="str">
            <v>0.33 Mi W OF U.S. 27/U.S. 441</v>
          </cell>
          <cell r="D172" t="str">
            <v>County</v>
          </cell>
          <cell r="E172">
            <v>35</v>
          </cell>
          <cell r="H172" t="str">
            <v>2L</v>
          </cell>
          <cell r="I172" t="str">
            <v>URBAN</v>
          </cell>
          <cell r="J172" t="str">
            <v>C3R</v>
          </cell>
          <cell r="N172" t="str">
            <v>D</v>
          </cell>
          <cell r="O172" t="str">
            <v>C3R_2L_D_WL_0R</v>
          </cell>
          <cell r="P172">
            <v>6076.2240000000002</v>
          </cell>
          <cell r="Q172">
            <v>18522</v>
          </cell>
          <cell r="R172">
            <v>21168</v>
          </cell>
          <cell r="S172">
            <v>21168.945000000003</v>
          </cell>
        </row>
        <row r="173">
          <cell r="A173">
            <v>480</v>
          </cell>
          <cell r="B173" t="str">
            <v>C.R. 468</v>
          </cell>
          <cell r="C173" t="str">
            <v>0.08 Mi S OF MYRTLE LAKE/URICK ST</v>
          </cell>
          <cell r="D173" t="str">
            <v>County</v>
          </cell>
          <cell r="E173">
            <v>35</v>
          </cell>
          <cell r="H173" t="str">
            <v>2L</v>
          </cell>
          <cell r="I173" t="str">
            <v>URBAN</v>
          </cell>
          <cell r="J173" t="str">
            <v>C2T</v>
          </cell>
          <cell r="N173" t="str">
            <v>D</v>
          </cell>
          <cell r="O173" t="str">
            <v>C2T_2L_U_WL_0R</v>
          </cell>
          <cell r="P173">
            <v>7187.0400000000009</v>
          </cell>
          <cell r="Q173">
            <v>12420</v>
          </cell>
          <cell r="R173">
            <v>16200</v>
          </cell>
          <cell r="S173">
            <v>16200.9</v>
          </cell>
        </row>
        <row r="174">
          <cell r="A174">
            <v>482</v>
          </cell>
          <cell r="B174" t="str">
            <v>C.R. 25A</v>
          </cell>
          <cell r="C174" t="str">
            <v>0.103 Mi N OF C.R. 25A/URICK ST</v>
          </cell>
          <cell r="D174" t="str">
            <v>County</v>
          </cell>
          <cell r="E174">
            <v>30</v>
          </cell>
          <cell r="H174" t="str">
            <v>2L</v>
          </cell>
          <cell r="I174" t="str">
            <v>URBAN</v>
          </cell>
          <cell r="J174" t="str">
            <v>C2T</v>
          </cell>
          <cell r="N174" t="str">
            <v>D</v>
          </cell>
          <cell r="O174" t="str">
            <v>C2T_2L_U_0L_0R</v>
          </cell>
          <cell r="P174">
            <v>4403.9520000000002</v>
          </cell>
          <cell r="Q174">
            <v>9936</v>
          </cell>
          <cell r="R174">
            <v>12960</v>
          </cell>
          <cell r="S174">
            <v>12960.720000000001</v>
          </cell>
        </row>
        <row r="175">
          <cell r="A175">
            <v>483</v>
          </cell>
          <cell r="B175" t="str">
            <v>C.R. 44</v>
          </cell>
          <cell r="C175" t="str">
            <v>0.10 Mi S OF TREASURE ISLAND RD</v>
          </cell>
          <cell r="D175" t="str">
            <v>County</v>
          </cell>
          <cell r="E175">
            <v>55</v>
          </cell>
          <cell r="H175" t="str">
            <v>2L</v>
          </cell>
          <cell r="I175" t="str">
            <v>URBAN</v>
          </cell>
          <cell r="J175" t="str">
            <v>C2T</v>
          </cell>
          <cell r="N175" t="str">
            <v>D</v>
          </cell>
          <cell r="O175" t="str">
            <v>C2T_2L_U_WL_0R</v>
          </cell>
          <cell r="P175">
            <v>11274.480000000001</v>
          </cell>
          <cell r="Q175">
            <v>12420</v>
          </cell>
          <cell r="R175">
            <v>16200</v>
          </cell>
          <cell r="S175">
            <v>16200.9</v>
          </cell>
        </row>
        <row r="176">
          <cell r="A176">
            <v>484</v>
          </cell>
          <cell r="B176" t="str">
            <v>LAKESHORE DR (EUSTIS)</v>
          </cell>
          <cell r="C176" t="str">
            <v>0.09 Mi E OF KING ST</v>
          </cell>
          <cell r="D176" t="str">
            <v>County</v>
          </cell>
          <cell r="E176">
            <v>30</v>
          </cell>
          <cell r="H176" t="str">
            <v>2L</v>
          </cell>
          <cell r="I176" t="str">
            <v>URBAN</v>
          </cell>
          <cell r="J176" t="str">
            <v>C3R</v>
          </cell>
          <cell r="N176" t="str">
            <v>D</v>
          </cell>
          <cell r="O176" t="str">
            <v>C3R_2L_U_0L_0R</v>
          </cell>
          <cell r="P176">
            <v>5765.5295999999998</v>
          </cell>
          <cell r="Q176">
            <v>14112</v>
          </cell>
          <cell r="R176">
            <v>16128</v>
          </cell>
          <cell r="S176">
            <v>16128.720000000001</v>
          </cell>
        </row>
        <row r="177">
          <cell r="A177">
            <v>486</v>
          </cell>
          <cell r="B177" t="str">
            <v>ABRAMS RD</v>
          </cell>
          <cell r="C177" t="str">
            <v>0.06 Mi S OF S.R. 44</v>
          </cell>
          <cell r="D177" t="str">
            <v>County</v>
          </cell>
          <cell r="E177">
            <v>30</v>
          </cell>
          <cell r="H177" t="str">
            <v>2L</v>
          </cell>
          <cell r="I177" t="str">
            <v>URBAN</v>
          </cell>
          <cell r="J177" t="str">
            <v>C3R</v>
          </cell>
          <cell r="N177" t="str">
            <v>D</v>
          </cell>
          <cell r="O177" t="str">
            <v>C3R_2L_U_WL_WR</v>
          </cell>
          <cell r="P177">
            <v>5778.4319999999998</v>
          </cell>
          <cell r="Q177">
            <v>18522</v>
          </cell>
          <cell r="R177">
            <v>21168</v>
          </cell>
          <cell r="S177">
            <v>21168.945000000003</v>
          </cell>
        </row>
        <row r="178">
          <cell r="A178">
            <v>487</v>
          </cell>
          <cell r="B178" t="str">
            <v>ORANGE AV</v>
          </cell>
          <cell r="C178" t="str">
            <v>0.161 Mi E OF S.R. 19 (EUSTIS)</v>
          </cell>
          <cell r="D178" t="str">
            <v>County</v>
          </cell>
          <cell r="E178">
            <v>40</v>
          </cell>
          <cell r="H178" t="str">
            <v>4L</v>
          </cell>
          <cell r="I178" t="str">
            <v>URBAN</v>
          </cell>
          <cell r="J178" t="str">
            <v>C3R</v>
          </cell>
          <cell r="N178" t="str">
            <v>D</v>
          </cell>
          <cell r="O178" t="str">
            <v>C3R_4L_U_0L_0R</v>
          </cell>
          <cell r="P178">
            <v>12165.119999999999</v>
          </cell>
          <cell r="Q178">
            <v>23152.5</v>
          </cell>
          <cell r="R178">
            <v>25177.5</v>
          </cell>
          <cell r="S178">
            <v>25178.175000000003</v>
          </cell>
        </row>
        <row r="179">
          <cell r="A179">
            <v>490</v>
          </cell>
          <cell r="B179" t="str">
            <v>C.R. 468</v>
          </cell>
          <cell r="C179" t="str">
            <v>0.04 Mi N OF BERCKMAN ST</v>
          </cell>
          <cell r="D179" t="str">
            <v>County</v>
          </cell>
          <cell r="E179">
            <v>35</v>
          </cell>
          <cell r="H179" t="str">
            <v>2L</v>
          </cell>
          <cell r="I179" t="str">
            <v>URBAN</v>
          </cell>
          <cell r="J179" t="str">
            <v>C2T</v>
          </cell>
          <cell r="N179" t="str">
            <v>D</v>
          </cell>
          <cell r="O179" t="str">
            <v>C2T_2L_U_0L_0R</v>
          </cell>
          <cell r="P179">
            <v>4574.3040000000001</v>
          </cell>
          <cell r="Q179">
            <v>9936</v>
          </cell>
          <cell r="R179">
            <v>12960</v>
          </cell>
          <cell r="S179">
            <v>12960.720000000001</v>
          </cell>
        </row>
        <row r="180">
          <cell r="A180">
            <v>491</v>
          </cell>
          <cell r="B180" t="str">
            <v>C.R. 466A</v>
          </cell>
          <cell r="C180" t="str">
            <v>0.10 Mi W OF U.S. 27/U.S. 441</v>
          </cell>
          <cell r="D180" t="str">
            <v>County</v>
          </cell>
          <cell r="E180">
            <v>35</v>
          </cell>
          <cell r="H180" t="str">
            <v>2L</v>
          </cell>
          <cell r="I180" t="str">
            <v>URBAN</v>
          </cell>
          <cell r="J180" t="str">
            <v>C3R</v>
          </cell>
          <cell r="N180" t="str">
            <v>D</v>
          </cell>
          <cell r="O180" t="str">
            <v>C3R_2L_D_WL_0R</v>
          </cell>
          <cell r="P180">
            <v>6742.5119999999997</v>
          </cell>
          <cell r="Q180">
            <v>18522</v>
          </cell>
          <cell r="R180">
            <v>21168</v>
          </cell>
          <cell r="S180">
            <v>21168.945000000003</v>
          </cell>
        </row>
        <row r="181">
          <cell r="A181">
            <v>492</v>
          </cell>
          <cell r="B181" t="str">
            <v>C.R. 466A</v>
          </cell>
          <cell r="C181" t="str">
            <v>AT SUMTER CO LINE</v>
          </cell>
          <cell r="D181" t="str">
            <v>County</v>
          </cell>
          <cell r="E181">
            <v>45</v>
          </cell>
          <cell r="H181" t="str">
            <v>2L</v>
          </cell>
          <cell r="I181" t="str">
            <v>URBAN</v>
          </cell>
          <cell r="J181" t="str">
            <v>C3R</v>
          </cell>
          <cell r="N181" t="str">
            <v>D</v>
          </cell>
          <cell r="O181" t="str">
            <v>C3R_2L_D_0L_WR</v>
          </cell>
          <cell r="P181">
            <v>18682.272000000001</v>
          </cell>
          <cell r="Q181">
            <v>19448.100000000002</v>
          </cell>
          <cell r="R181">
            <v>22226.400000000001</v>
          </cell>
          <cell r="S181">
            <v>22227.392250000004</v>
          </cell>
        </row>
        <row r="182">
          <cell r="A182">
            <v>493</v>
          </cell>
          <cell r="B182" t="str">
            <v>MICRO RACETRACK RD</v>
          </cell>
          <cell r="C182" t="str">
            <v>0.098 Mi N OF C.R. 466A</v>
          </cell>
          <cell r="D182" t="str">
            <v>County</v>
          </cell>
          <cell r="E182">
            <v>35</v>
          </cell>
          <cell r="H182" t="str">
            <v>2L</v>
          </cell>
          <cell r="I182" t="str">
            <v>URBAN</v>
          </cell>
          <cell r="J182" t="str">
            <v>C3R</v>
          </cell>
          <cell r="N182" t="str">
            <v>D</v>
          </cell>
          <cell r="O182" t="str">
            <v>C3R_2L_U_0L_0R</v>
          </cell>
          <cell r="P182">
            <v>8688.8447999999989</v>
          </cell>
          <cell r="Q182">
            <v>14112</v>
          </cell>
          <cell r="R182">
            <v>16128</v>
          </cell>
          <cell r="S182">
            <v>16128.720000000001</v>
          </cell>
        </row>
        <row r="183">
          <cell r="A183">
            <v>494</v>
          </cell>
          <cell r="B183" t="str">
            <v>RADIO RD</v>
          </cell>
          <cell r="C183" t="str">
            <v>0.084 Mi S OF C.R. 44</v>
          </cell>
          <cell r="D183" t="str">
            <v>County</v>
          </cell>
          <cell r="E183">
            <v>45</v>
          </cell>
          <cell r="H183" t="str">
            <v>2L</v>
          </cell>
          <cell r="I183" t="str">
            <v>URBAN</v>
          </cell>
          <cell r="J183" t="str">
            <v>C3R</v>
          </cell>
          <cell r="N183" t="str">
            <v>D</v>
          </cell>
          <cell r="O183" t="str">
            <v>C3R_2L_U_WL_WR</v>
          </cell>
          <cell r="P183">
            <v>3420.4895999999999</v>
          </cell>
          <cell r="Q183">
            <v>18522</v>
          </cell>
          <cell r="R183">
            <v>21168</v>
          </cell>
          <cell r="S183">
            <v>21168.945000000003</v>
          </cell>
        </row>
        <row r="184">
          <cell r="A184">
            <v>495</v>
          </cell>
          <cell r="B184" t="str">
            <v>C.R. 25A (FRUIT PK.)</v>
          </cell>
          <cell r="C184" t="str">
            <v>0.063 Mi S OF U.S. 27/U.S. 441</v>
          </cell>
          <cell r="D184" t="str">
            <v>County</v>
          </cell>
          <cell r="E184">
            <v>30</v>
          </cell>
          <cell r="H184" t="str">
            <v>2L</v>
          </cell>
          <cell r="I184" t="str">
            <v>URBAN</v>
          </cell>
          <cell r="J184" t="str">
            <v>C3R</v>
          </cell>
          <cell r="N184" t="str">
            <v>D</v>
          </cell>
          <cell r="O184" t="str">
            <v>C3R_2L_U_0L_0R</v>
          </cell>
          <cell r="P184">
            <v>7158.8160000000007</v>
          </cell>
          <cell r="Q184">
            <v>14112</v>
          </cell>
          <cell r="R184">
            <v>16128</v>
          </cell>
          <cell r="S184">
            <v>16128.720000000001</v>
          </cell>
        </row>
        <row r="185">
          <cell r="A185">
            <v>496</v>
          </cell>
          <cell r="B185" t="str">
            <v>C.R. 452 (EUSTIS)</v>
          </cell>
          <cell r="C185" t="str">
            <v>0.15 Mi W OF S.R. 19</v>
          </cell>
          <cell r="D185" t="str">
            <v>County</v>
          </cell>
          <cell r="E185">
            <v>40</v>
          </cell>
          <cell r="H185" t="str">
            <v>2L</v>
          </cell>
          <cell r="I185" t="str">
            <v>URBAN</v>
          </cell>
          <cell r="J185" t="str">
            <v>C2T</v>
          </cell>
          <cell r="N185" t="str">
            <v>D</v>
          </cell>
          <cell r="O185" t="str">
            <v>C2T_2L_U_0L_0R</v>
          </cell>
          <cell r="P185">
            <v>12676.607999999998</v>
          </cell>
          <cell r="Q185">
            <v>9936</v>
          </cell>
          <cell r="R185">
            <v>12960</v>
          </cell>
          <cell r="S185">
            <v>12960.720000000001</v>
          </cell>
        </row>
        <row r="186">
          <cell r="A186">
            <v>497</v>
          </cell>
          <cell r="B186" t="str">
            <v>C.R. 466B</v>
          </cell>
          <cell r="C186" t="str">
            <v>0.20 Mi S OF EMMAUS RD</v>
          </cell>
          <cell r="D186" t="str">
            <v>County</v>
          </cell>
          <cell r="E186">
            <v>35</v>
          </cell>
          <cell r="H186" t="str">
            <v>2L</v>
          </cell>
          <cell r="I186" t="str">
            <v>URBAN</v>
          </cell>
          <cell r="J186" t="str">
            <v>C2T</v>
          </cell>
          <cell r="N186" t="str">
            <v>D</v>
          </cell>
          <cell r="O186" t="str">
            <v>C2T_2L_U_0L_0R</v>
          </cell>
          <cell r="P186">
            <v>4711.3919999999998</v>
          </cell>
          <cell r="Q186">
            <v>9936</v>
          </cell>
          <cell r="R186">
            <v>12960</v>
          </cell>
          <cell r="S186">
            <v>12960.720000000001</v>
          </cell>
        </row>
        <row r="187">
          <cell r="A187">
            <v>498</v>
          </cell>
          <cell r="B187" t="str">
            <v>C.R. 44</v>
          </cell>
          <cell r="C187" t="str">
            <v>0.13 Mi W OF C.R. 44/C.R. 44A</v>
          </cell>
          <cell r="D187" t="str">
            <v>County</v>
          </cell>
          <cell r="E187">
            <v>45</v>
          </cell>
          <cell r="H187" t="str">
            <v>2L</v>
          </cell>
          <cell r="I187" t="str">
            <v>URBAN</v>
          </cell>
          <cell r="J187" t="str">
            <v>C2T</v>
          </cell>
          <cell r="N187" t="str">
            <v>D</v>
          </cell>
          <cell r="O187" t="str">
            <v>C2T_2L_U_WL_WR</v>
          </cell>
          <cell r="P187">
            <v>10903.939200000001</v>
          </cell>
          <cell r="Q187">
            <v>13041</v>
          </cell>
          <cell r="R187">
            <v>17010</v>
          </cell>
          <cell r="S187">
            <v>17011</v>
          </cell>
        </row>
        <row r="188">
          <cell r="A188">
            <v>499</v>
          </cell>
          <cell r="B188" t="str">
            <v>C.R. 473</v>
          </cell>
          <cell r="C188" t="str">
            <v>0.083 Mi S OF C.R. 44</v>
          </cell>
          <cell r="D188" t="str">
            <v>County</v>
          </cell>
          <cell r="E188">
            <v>35</v>
          </cell>
          <cell r="H188" t="str">
            <v>2L</v>
          </cell>
          <cell r="I188" t="str">
            <v>URBAN</v>
          </cell>
          <cell r="J188" t="str">
            <v>C2T</v>
          </cell>
          <cell r="N188" t="str">
            <v>D</v>
          </cell>
          <cell r="O188" t="str">
            <v>C2T_2L_U_WL_WR</v>
          </cell>
          <cell r="P188">
            <v>6917.0111999999999</v>
          </cell>
          <cell r="Q188">
            <v>13041</v>
          </cell>
          <cell r="R188">
            <v>17010</v>
          </cell>
          <cell r="S188">
            <v>17011</v>
          </cell>
        </row>
        <row r="189">
          <cell r="A189">
            <v>500</v>
          </cell>
          <cell r="B189" t="str">
            <v>C.R. 44</v>
          </cell>
          <cell r="C189" t="str">
            <v>0.07 Mi E OF C.R. 473</v>
          </cell>
          <cell r="D189" t="str">
            <v>County</v>
          </cell>
          <cell r="E189">
            <v>40</v>
          </cell>
          <cell r="H189" t="str">
            <v>2L</v>
          </cell>
          <cell r="I189" t="str">
            <v>URBAN</v>
          </cell>
          <cell r="J189" t="str">
            <v>C2T</v>
          </cell>
          <cell r="N189" t="str">
            <v>D</v>
          </cell>
          <cell r="O189" t="str">
            <v>C2T_2L_U_WL_WR</v>
          </cell>
          <cell r="P189">
            <v>16730.8416</v>
          </cell>
          <cell r="Q189">
            <v>13041</v>
          </cell>
          <cell r="R189">
            <v>17010</v>
          </cell>
          <cell r="S189">
            <v>17011</v>
          </cell>
        </row>
        <row r="190">
          <cell r="A190">
            <v>501</v>
          </cell>
          <cell r="B190" t="str">
            <v>EMERALDA AV</v>
          </cell>
          <cell r="C190" t="str">
            <v>0.05 Mi N OF C.R. 44</v>
          </cell>
          <cell r="D190" t="str">
            <v>County</v>
          </cell>
          <cell r="E190">
            <v>35</v>
          </cell>
          <cell r="H190" t="str">
            <v>2L</v>
          </cell>
          <cell r="I190" t="str">
            <v>URBAN</v>
          </cell>
          <cell r="J190" t="str">
            <v>C2T</v>
          </cell>
          <cell r="N190" t="str">
            <v>D</v>
          </cell>
          <cell r="O190" t="str">
            <v>C2T_2L_U_0L_0R</v>
          </cell>
          <cell r="P190">
            <v>4284.4032000000007</v>
          </cell>
          <cell r="Q190">
            <v>9936</v>
          </cell>
          <cell r="R190">
            <v>12960</v>
          </cell>
          <cell r="S190">
            <v>12960.720000000001</v>
          </cell>
        </row>
        <row r="191">
          <cell r="A191">
            <v>502</v>
          </cell>
          <cell r="B191" t="str">
            <v>C.R. 44</v>
          </cell>
          <cell r="C191" t="str">
            <v>0.15 Mi W OF SR 19</v>
          </cell>
          <cell r="D191" t="str">
            <v>County</v>
          </cell>
          <cell r="E191">
            <v>30</v>
          </cell>
          <cell r="H191" t="str">
            <v>2L</v>
          </cell>
          <cell r="I191" t="str">
            <v>URBAN</v>
          </cell>
          <cell r="J191" t="str">
            <v>C3R</v>
          </cell>
          <cell r="N191" t="str">
            <v>D</v>
          </cell>
          <cell r="O191" t="str">
            <v>C3R_2L_U_WL_WR</v>
          </cell>
          <cell r="P191">
            <v>13884.825599999998</v>
          </cell>
          <cell r="Q191">
            <v>18522</v>
          </cell>
          <cell r="R191">
            <v>21168</v>
          </cell>
          <cell r="S191">
            <v>21168.945000000003</v>
          </cell>
        </row>
        <row r="192">
          <cell r="A192">
            <v>503</v>
          </cell>
          <cell r="B192" t="str">
            <v>C.R. 44</v>
          </cell>
          <cell r="C192" t="str">
            <v>0.14 Mi E OF SR 19</v>
          </cell>
          <cell r="D192" t="str">
            <v>County</v>
          </cell>
          <cell r="E192">
            <v>45</v>
          </cell>
          <cell r="H192" t="str">
            <v>2L</v>
          </cell>
          <cell r="I192" t="str">
            <v>URBAN</v>
          </cell>
          <cell r="J192" t="str">
            <v>C3R</v>
          </cell>
          <cell r="N192" t="str">
            <v>D</v>
          </cell>
          <cell r="O192" t="str">
            <v>C3R_2L_U_WL_WR</v>
          </cell>
          <cell r="P192">
            <v>11450.4192</v>
          </cell>
          <cell r="Q192">
            <v>18522</v>
          </cell>
          <cell r="R192">
            <v>21168</v>
          </cell>
          <cell r="S192">
            <v>21168.945000000003</v>
          </cell>
        </row>
        <row r="193">
          <cell r="A193">
            <v>504</v>
          </cell>
          <cell r="B193" t="str">
            <v>C.R. 452</v>
          </cell>
          <cell r="C193" t="str">
            <v>0.16 Mi N OF C.R. 44</v>
          </cell>
          <cell r="D193" t="str">
            <v>County</v>
          </cell>
          <cell r="E193">
            <v>45</v>
          </cell>
          <cell r="H193" t="str">
            <v>2L</v>
          </cell>
          <cell r="I193" t="str">
            <v>URBAN</v>
          </cell>
          <cell r="J193" t="str">
            <v>C2T</v>
          </cell>
          <cell r="N193" t="str">
            <v>D</v>
          </cell>
          <cell r="O193" t="str">
            <v>C2T_2L_U_WL_0R</v>
          </cell>
          <cell r="P193">
            <v>10399.2768</v>
          </cell>
          <cell r="Q193">
            <v>12420</v>
          </cell>
          <cell r="R193">
            <v>16200</v>
          </cell>
          <cell r="S193">
            <v>16200.9</v>
          </cell>
        </row>
        <row r="194">
          <cell r="A194">
            <v>506</v>
          </cell>
          <cell r="B194" t="str">
            <v>C.R. 44</v>
          </cell>
          <cell r="C194" t="str">
            <v>0.39 Mi W OF GRAND ISLAND SHORES RD</v>
          </cell>
          <cell r="D194" t="str">
            <v>County</v>
          </cell>
          <cell r="E194">
            <v>45</v>
          </cell>
          <cell r="H194" t="str">
            <v>2L</v>
          </cell>
          <cell r="I194" t="str">
            <v>URBAN</v>
          </cell>
          <cell r="J194" t="str">
            <v>C3R</v>
          </cell>
          <cell r="N194" t="str">
            <v>D</v>
          </cell>
          <cell r="O194" t="str">
            <v>C3R_2L_U_WL_0R</v>
          </cell>
          <cell r="P194">
            <v>13017.628799999999</v>
          </cell>
          <cell r="Q194">
            <v>17640</v>
          </cell>
          <cell r="R194">
            <v>20160</v>
          </cell>
          <cell r="S194">
            <v>20160.900000000001</v>
          </cell>
        </row>
        <row r="195">
          <cell r="A195">
            <v>507</v>
          </cell>
          <cell r="B195" t="str">
            <v>C.R. 19A</v>
          </cell>
          <cell r="C195" t="str">
            <v>0.05 Mi W OF S.R. 19</v>
          </cell>
          <cell r="D195" t="str">
            <v>County</v>
          </cell>
          <cell r="E195">
            <v>45</v>
          </cell>
          <cell r="H195" t="str">
            <v>2L</v>
          </cell>
          <cell r="I195" t="str">
            <v>URBAN</v>
          </cell>
          <cell r="J195" t="str">
            <v>C3R</v>
          </cell>
          <cell r="N195" t="str">
            <v>D</v>
          </cell>
          <cell r="O195" t="str">
            <v>C3R_2L_U_0L_0R</v>
          </cell>
          <cell r="P195">
            <v>2929.1327999999999</v>
          </cell>
          <cell r="Q195">
            <v>14112</v>
          </cell>
          <cell r="R195">
            <v>16128</v>
          </cell>
          <cell r="S195">
            <v>16128.720000000001</v>
          </cell>
        </row>
        <row r="196">
          <cell r="A196">
            <v>508</v>
          </cell>
          <cell r="B196" t="str">
            <v>SOUTH FISH CAMP RD</v>
          </cell>
          <cell r="C196" t="str">
            <v>0.097 Mi N OF C.R. 44</v>
          </cell>
          <cell r="D196" t="str">
            <v>County</v>
          </cell>
          <cell r="E196">
            <v>35</v>
          </cell>
          <cell r="H196" t="str">
            <v>2L</v>
          </cell>
          <cell r="I196" t="str">
            <v>URBAN</v>
          </cell>
          <cell r="J196" t="str">
            <v>C3R</v>
          </cell>
          <cell r="N196" t="str">
            <v>D</v>
          </cell>
          <cell r="O196" t="str">
            <v>C3R_2L_U_0L_0R</v>
          </cell>
          <cell r="P196">
            <v>1640.3904</v>
          </cell>
          <cell r="Q196">
            <v>14112</v>
          </cell>
          <cell r="R196">
            <v>16128</v>
          </cell>
          <cell r="S196">
            <v>16128.720000000001</v>
          </cell>
        </row>
        <row r="197">
          <cell r="A197">
            <v>509</v>
          </cell>
          <cell r="B197" t="str">
            <v>LAKE ELLA RD</v>
          </cell>
          <cell r="C197" t="str">
            <v>0.20 Mi W OF MICRO RACETRACK RD</v>
          </cell>
          <cell r="D197" t="str">
            <v>County</v>
          </cell>
          <cell r="E197">
            <v>45</v>
          </cell>
          <cell r="H197" t="str">
            <v>2L</v>
          </cell>
          <cell r="I197" t="str">
            <v>URBAN</v>
          </cell>
          <cell r="J197" t="str">
            <v>C2T</v>
          </cell>
          <cell r="N197" t="str">
            <v>D</v>
          </cell>
          <cell r="O197" t="str">
            <v>C2T_2L_U_0L_0R</v>
          </cell>
          <cell r="P197">
            <v>2459.52</v>
          </cell>
          <cell r="Q197">
            <v>9936</v>
          </cell>
          <cell r="R197">
            <v>12960</v>
          </cell>
          <cell r="S197">
            <v>12960.720000000001</v>
          </cell>
        </row>
        <row r="198">
          <cell r="A198">
            <v>510</v>
          </cell>
          <cell r="B198" t="str">
            <v>EAGLESNEST RD</v>
          </cell>
          <cell r="C198" t="str">
            <v>0.045 Mi E OF U.S. 27/U.S. 441</v>
          </cell>
          <cell r="D198" t="str">
            <v>County</v>
          </cell>
          <cell r="E198">
            <v>40</v>
          </cell>
          <cell r="H198" t="str">
            <v>2L</v>
          </cell>
          <cell r="I198" t="str">
            <v>URBAN</v>
          </cell>
          <cell r="J198" t="str">
            <v>C2T</v>
          </cell>
          <cell r="N198" t="str">
            <v>D</v>
          </cell>
          <cell r="O198" t="str">
            <v>C2T_2L_U_0L_0R</v>
          </cell>
          <cell r="P198">
            <v>4311.2160000000003</v>
          </cell>
          <cell r="Q198">
            <v>9936</v>
          </cell>
          <cell r="R198">
            <v>12960</v>
          </cell>
          <cell r="S198">
            <v>12960.720000000001</v>
          </cell>
        </row>
        <row r="199">
          <cell r="A199">
            <v>511</v>
          </cell>
          <cell r="B199" t="str">
            <v>LAKE ELLA RD</v>
          </cell>
          <cell r="C199" t="str">
            <v>0.169 Mi W OF U.S. 27/U.S. 441</v>
          </cell>
          <cell r="D199" t="str">
            <v>County</v>
          </cell>
          <cell r="E199">
            <v>35</v>
          </cell>
          <cell r="H199" t="str">
            <v>2L</v>
          </cell>
          <cell r="I199" t="str">
            <v>URBAN</v>
          </cell>
          <cell r="J199" t="str">
            <v>C2T</v>
          </cell>
          <cell r="N199" t="str">
            <v>D</v>
          </cell>
          <cell r="O199" t="str">
            <v>C2T_2L_U_0L_0R</v>
          </cell>
          <cell r="P199">
            <v>1836.3263999999999</v>
          </cell>
          <cell r="Q199">
            <v>9936</v>
          </cell>
          <cell r="R199">
            <v>12960</v>
          </cell>
          <cell r="S199">
            <v>12960.720000000001</v>
          </cell>
        </row>
        <row r="200">
          <cell r="A200">
            <v>512</v>
          </cell>
          <cell r="B200" t="str">
            <v>GRAYS AIRPORT RD</v>
          </cell>
          <cell r="C200" t="str">
            <v>0.10 Mi N OF EAGLESNEST RD</v>
          </cell>
          <cell r="D200" t="str">
            <v>County</v>
          </cell>
          <cell r="E200">
            <v>45</v>
          </cell>
          <cell r="H200" t="str">
            <v>2L</v>
          </cell>
          <cell r="I200" t="str">
            <v>URBAN</v>
          </cell>
          <cell r="J200" t="str">
            <v>C2T</v>
          </cell>
          <cell r="N200" t="str">
            <v>D</v>
          </cell>
          <cell r="O200" t="str">
            <v>C2T_2L_U_0L_0R</v>
          </cell>
          <cell r="P200">
            <v>2816.88</v>
          </cell>
          <cell r="Q200">
            <v>9936</v>
          </cell>
          <cell r="R200">
            <v>12960</v>
          </cell>
          <cell r="S200">
            <v>12960.720000000001</v>
          </cell>
        </row>
        <row r="201">
          <cell r="A201">
            <v>513</v>
          </cell>
          <cell r="B201" t="str">
            <v>ROLLING ACRES RD</v>
          </cell>
          <cell r="C201" t="str">
            <v>0.053 Mi N OF LAKE ELLA RD</v>
          </cell>
          <cell r="D201" t="str">
            <v>County</v>
          </cell>
          <cell r="E201">
            <v>45</v>
          </cell>
          <cell r="H201" t="str">
            <v>2L</v>
          </cell>
          <cell r="I201" t="str">
            <v>URBAN</v>
          </cell>
          <cell r="J201" t="str">
            <v>C2T</v>
          </cell>
          <cell r="N201" t="str">
            <v>D</v>
          </cell>
          <cell r="O201" t="str">
            <v>C2T_2L_U_WL_0R</v>
          </cell>
          <cell r="P201">
            <v>7734.384</v>
          </cell>
          <cell r="Q201">
            <v>12420</v>
          </cell>
          <cell r="R201">
            <v>16200</v>
          </cell>
          <cell r="S201">
            <v>16200.9</v>
          </cell>
        </row>
        <row r="202">
          <cell r="A202">
            <v>514</v>
          </cell>
          <cell r="B202" t="str">
            <v>GOOSE PRAIRIE RD</v>
          </cell>
          <cell r="C202" t="str">
            <v>0.12 Mi W OF FELKINS RD</v>
          </cell>
          <cell r="D202" t="str">
            <v>County</v>
          </cell>
          <cell r="E202">
            <v>45</v>
          </cell>
          <cell r="H202" t="str">
            <v>2L</v>
          </cell>
          <cell r="I202" t="str">
            <v>URBAN</v>
          </cell>
          <cell r="J202" t="str">
            <v>C2T</v>
          </cell>
          <cell r="N202" t="str">
            <v>D</v>
          </cell>
          <cell r="O202" t="str">
            <v>C2T_2L_U_0L_0R</v>
          </cell>
          <cell r="P202">
            <v>3266.5248000000001</v>
          </cell>
          <cell r="Q202">
            <v>9936</v>
          </cell>
          <cell r="R202">
            <v>12960</v>
          </cell>
          <cell r="S202">
            <v>12960.720000000001</v>
          </cell>
        </row>
        <row r="203">
          <cell r="A203">
            <v>515</v>
          </cell>
          <cell r="B203" t="str">
            <v>GRIFFIN VIEW DR</v>
          </cell>
          <cell r="C203" t="str">
            <v>0.08 Mi E OF U.S. 27/U.S. 441</v>
          </cell>
          <cell r="D203" t="str">
            <v>County</v>
          </cell>
          <cell r="E203">
            <v>45</v>
          </cell>
          <cell r="H203" t="str">
            <v>2L</v>
          </cell>
          <cell r="I203" t="str">
            <v>URBAN</v>
          </cell>
          <cell r="J203" t="str">
            <v>C2T</v>
          </cell>
          <cell r="N203" t="str">
            <v>D</v>
          </cell>
          <cell r="O203" t="str">
            <v>C2T_2L_U_0L_0R</v>
          </cell>
          <cell r="P203">
            <v>3281.5488</v>
          </cell>
          <cell r="Q203">
            <v>9936</v>
          </cell>
          <cell r="R203">
            <v>12960</v>
          </cell>
          <cell r="S203">
            <v>12960.720000000001</v>
          </cell>
        </row>
        <row r="204">
          <cell r="A204">
            <v>517</v>
          </cell>
          <cell r="B204" t="str">
            <v>GRAYS AIRPORT RD</v>
          </cell>
          <cell r="C204" t="str">
            <v>0.10 Mi N OF GRIFFIN VIEW DR</v>
          </cell>
          <cell r="D204" t="str">
            <v>County</v>
          </cell>
          <cell r="E204">
            <v>45</v>
          </cell>
          <cell r="H204" t="str">
            <v>2L</v>
          </cell>
          <cell r="I204" t="str">
            <v>URBAN</v>
          </cell>
          <cell r="J204" t="str">
            <v>C2T</v>
          </cell>
          <cell r="N204" t="str">
            <v>D</v>
          </cell>
          <cell r="O204" t="str">
            <v>C2T_2L_U_0L_0R</v>
          </cell>
          <cell r="P204">
            <v>2796.192</v>
          </cell>
          <cell r="Q204">
            <v>9936</v>
          </cell>
          <cell r="R204">
            <v>12960</v>
          </cell>
          <cell r="S204">
            <v>12960.720000000001</v>
          </cell>
        </row>
        <row r="205">
          <cell r="A205">
            <v>518</v>
          </cell>
          <cell r="B205" t="str">
            <v>ARLINGTON AV</v>
          </cell>
          <cell r="C205" t="str">
            <v>0.097 Mi S OF W LADY LAKE BV</v>
          </cell>
          <cell r="D205" t="str">
            <v>County</v>
          </cell>
          <cell r="E205">
            <v>25</v>
          </cell>
          <cell r="H205" t="str">
            <v>2L</v>
          </cell>
          <cell r="I205" t="str">
            <v>URBAN</v>
          </cell>
          <cell r="J205" t="str">
            <v>C2T</v>
          </cell>
          <cell r="N205" t="str">
            <v>D</v>
          </cell>
          <cell r="O205" t="str">
            <v>C2T_2L_U_0L_0R</v>
          </cell>
          <cell r="P205">
            <v>1934.4384</v>
          </cell>
          <cell r="Q205">
            <v>9936</v>
          </cell>
          <cell r="R205">
            <v>12960</v>
          </cell>
          <cell r="S205">
            <v>12960.720000000001</v>
          </cell>
        </row>
        <row r="206">
          <cell r="A206">
            <v>521</v>
          </cell>
          <cell r="B206" t="str">
            <v>LADY LAKE BV</v>
          </cell>
          <cell r="C206" t="str">
            <v>0.045 Mi E OF U.S. 27/U.S. 441</v>
          </cell>
          <cell r="D206" t="str">
            <v>County</v>
          </cell>
          <cell r="E206">
            <v>25</v>
          </cell>
          <cell r="H206" t="str">
            <v>2L</v>
          </cell>
          <cell r="I206" t="str">
            <v>URBAN</v>
          </cell>
          <cell r="J206" t="str">
            <v>C2T</v>
          </cell>
          <cell r="N206" t="str">
            <v>D</v>
          </cell>
          <cell r="O206" t="str">
            <v>C2T_2L_U_0L_0R</v>
          </cell>
          <cell r="P206">
            <v>419.32800000000003</v>
          </cell>
          <cell r="Q206">
            <v>9936</v>
          </cell>
          <cell r="R206">
            <v>12960</v>
          </cell>
          <cell r="S206">
            <v>12960.720000000001</v>
          </cell>
        </row>
        <row r="207">
          <cell r="A207">
            <v>522</v>
          </cell>
          <cell r="B207" t="str">
            <v>C.R. 466</v>
          </cell>
          <cell r="C207" t="str">
            <v>AT SUMTER CO LINE</v>
          </cell>
          <cell r="D207" t="str">
            <v>County</v>
          </cell>
          <cell r="E207">
            <v>45</v>
          </cell>
          <cell r="H207" t="str">
            <v>4L</v>
          </cell>
          <cell r="I207" t="str">
            <v>URBAN</v>
          </cell>
          <cell r="J207" t="str">
            <v>C3R</v>
          </cell>
          <cell r="N207" t="str">
            <v>D</v>
          </cell>
          <cell r="O207" t="str">
            <v>C3R_4L_D_WL_0R</v>
          </cell>
          <cell r="P207">
            <v>20479.881599999997</v>
          </cell>
          <cell r="Q207">
            <v>30870</v>
          </cell>
          <cell r="R207">
            <v>33570</v>
          </cell>
          <cell r="S207">
            <v>33570.9</v>
          </cell>
        </row>
        <row r="208">
          <cell r="A208">
            <v>523</v>
          </cell>
          <cell r="B208" t="str">
            <v>C.R. 466</v>
          </cell>
          <cell r="C208" t="str">
            <v>0.10 Mi W OF CLAY AV</v>
          </cell>
          <cell r="D208" t="str">
            <v>County</v>
          </cell>
          <cell r="E208">
            <v>45</v>
          </cell>
          <cell r="H208" t="str">
            <v>4L</v>
          </cell>
          <cell r="I208" t="str">
            <v>URBAN</v>
          </cell>
          <cell r="J208" t="str">
            <v>C3R</v>
          </cell>
          <cell r="N208" t="str">
            <v>D</v>
          </cell>
          <cell r="O208" t="str">
            <v>C3R_4L_D_WL_0R</v>
          </cell>
          <cell r="P208">
            <v>15786.288</v>
          </cell>
          <cell r="Q208">
            <v>30870</v>
          </cell>
          <cell r="R208">
            <v>33570</v>
          </cell>
          <cell r="S208">
            <v>33570.9</v>
          </cell>
        </row>
        <row r="209">
          <cell r="A209">
            <v>526</v>
          </cell>
          <cell r="B209" t="str">
            <v>ROLLING ACRES RD</v>
          </cell>
          <cell r="C209" t="str">
            <v>0.17 Mi N OF C.R. 466</v>
          </cell>
          <cell r="D209" t="str">
            <v>County</v>
          </cell>
          <cell r="E209">
            <v>35</v>
          </cell>
          <cell r="H209" t="str">
            <v>2L</v>
          </cell>
          <cell r="I209" t="str">
            <v>URBAN</v>
          </cell>
          <cell r="J209" t="str">
            <v>C3R</v>
          </cell>
          <cell r="N209" t="str">
            <v>D</v>
          </cell>
          <cell r="O209" t="str">
            <v>C3R_2L_U_WL_0R</v>
          </cell>
          <cell r="P209">
            <v>16045.343999999999</v>
          </cell>
          <cell r="Q209">
            <v>17640</v>
          </cell>
          <cell r="R209">
            <v>20160</v>
          </cell>
          <cell r="S209">
            <v>20160.900000000001</v>
          </cell>
        </row>
        <row r="210">
          <cell r="A210">
            <v>527</v>
          </cell>
          <cell r="B210" t="str">
            <v>LAKE GRIFFIN RD</v>
          </cell>
          <cell r="C210" t="str">
            <v>0.27 Mi W OF CAROLINA AV</v>
          </cell>
          <cell r="D210" t="str">
            <v>County</v>
          </cell>
          <cell r="E210">
            <v>25</v>
          </cell>
          <cell r="H210" t="str">
            <v>2L</v>
          </cell>
          <cell r="I210" t="str">
            <v>URBAN</v>
          </cell>
          <cell r="J210" t="str">
            <v>C2T</v>
          </cell>
          <cell r="N210" t="str">
            <v>D</v>
          </cell>
          <cell r="O210" t="str">
            <v>C2T_2L_U_WL_0R</v>
          </cell>
          <cell r="P210">
            <v>2983.68</v>
          </cell>
          <cell r="Q210">
            <v>12420</v>
          </cell>
          <cell r="R210">
            <v>16200</v>
          </cell>
          <cell r="S210">
            <v>16200.9</v>
          </cell>
        </row>
        <row r="211">
          <cell r="A211">
            <v>530</v>
          </cell>
          <cell r="B211" t="str">
            <v>ROLLING ACRES RD</v>
          </cell>
          <cell r="C211" t="str">
            <v>0.10 Mi S OF U.S. 27/U.S. 441</v>
          </cell>
          <cell r="D211" t="str">
            <v>County</v>
          </cell>
          <cell r="E211">
            <v>35</v>
          </cell>
          <cell r="H211" t="str">
            <v>4L</v>
          </cell>
          <cell r="I211" t="str">
            <v>URBAN</v>
          </cell>
          <cell r="J211" t="str">
            <v>C4</v>
          </cell>
          <cell r="N211" t="str">
            <v>D</v>
          </cell>
          <cell r="O211" t="str">
            <v>C4_4L_U_WL_WR</v>
          </cell>
          <cell r="P211">
            <v>17012.016</v>
          </cell>
          <cell r="Q211">
            <v>21905.100000000002</v>
          </cell>
          <cell r="R211">
            <v>32408.775000000001</v>
          </cell>
          <cell r="S211">
            <v>36628.200000000004</v>
          </cell>
        </row>
        <row r="212">
          <cell r="A212">
            <v>531</v>
          </cell>
          <cell r="B212" t="str">
            <v>C.R. 450</v>
          </cell>
          <cell r="C212" t="str">
            <v>0.06 Mi W OF OWENS LN</v>
          </cell>
          <cell r="D212" t="str">
            <v>County</v>
          </cell>
          <cell r="E212">
            <v>35</v>
          </cell>
          <cell r="H212" t="str">
            <v>2L</v>
          </cell>
          <cell r="I212" t="str">
            <v>URBAN</v>
          </cell>
          <cell r="J212" t="str">
            <v>C2T</v>
          </cell>
          <cell r="N212" t="str">
            <v>D</v>
          </cell>
          <cell r="O212" t="str">
            <v>C2T_2L_U_0L_0R</v>
          </cell>
          <cell r="P212">
            <v>2939.5871999999999</v>
          </cell>
          <cell r="Q212">
            <v>9936</v>
          </cell>
          <cell r="R212">
            <v>12960</v>
          </cell>
          <cell r="S212">
            <v>12960.720000000001</v>
          </cell>
        </row>
        <row r="213">
          <cell r="A213">
            <v>532</v>
          </cell>
          <cell r="B213" t="str">
            <v>C.R. 452</v>
          </cell>
          <cell r="C213" t="str">
            <v>0.20 Mi S OF SOUTH EM-EN-EL GROVE RD</v>
          </cell>
          <cell r="D213" t="str">
            <v>County</v>
          </cell>
          <cell r="E213">
            <v>55</v>
          </cell>
          <cell r="H213" t="str">
            <v>2L</v>
          </cell>
          <cell r="I213" t="str">
            <v>RURAL</v>
          </cell>
          <cell r="J213" t="str">
            <v>C2T</v>
          </cell>
          <cell r="N213" t="str">
            <v>C</v>
          </cell>
          <cell r="O213" t="str">
            <v>C2T_2L_U_WL_0R</v>
          </cell>
          <cell r="P213">
            <v>8731.2383999999984</v>
          </cell>
          <cell r="Q213">
            <v>12420</v>
          </cell>
          <cell r="R213">
            <v>16200</v>
          </cell>
          <cell r="S213">
            <v>16200.9</v>
          </cell>
        </row>
        <row r="214">
          <cell r="A214">
            <v>533</v>
          </cell>
          <cell r="B214" t="str">
            <v>C.R. 450</v>
          </cell>
          <cell r="C214" t="str">
            <v>0.08 Mi E OF SR 19</v>
          </cell>
          <cell r="D214" t="str">
            <v>County</v>
          </cell>
          <cell r="E214">
            <v>35</v>
          </cell>
          <cell r="H214" t="str">
            <v>2L</v>
          </cell>
          <cell r="I214" t="str">
            <v>URBAN</v>
          </cell>
          <cell r="J214" t="str">
            <v>C3R</v>
          </cell>
          <cell r="N214" t="str">
            <v>D</v>
          </cell>
          <cell r="O214" t="str">
            <v>C3R_2L_U_WL_0R</v>
          </cell>
          <cell r="P214">
            <v>5273.7695999999996</v>
          </cell>
          <cell r="Q214">
            <v>17640</v>
          </cell>
          <cell r="R214">
            <v>20160</v>
          </cell>
          <cell r="S214">
            <v>20160.900000000001</v>
          </cell>
        </row>
        <row r="215">
          <cell r="A215">
            <v>534</v>
          </cell>
          <cell r="B215" t="str">
            <v>C.R. 25 (TEAGUE TL)</v>
          </cell>
          <cell r="C215" t="str">
            <v>0.21 Mi S OF GRIFFIN AV</v>
          </cell>
          <cell r="D215" t="str">
            <v>County</v>
          </cell>
          <cell r="E215">
            <v>35</v>
          </cell>
          <cell r="H215" t="str">
            <v>2L</v>
          </cell>
          <cell r="I215" t="str">
            <v>URBAN</v>
          </cell>
          <cell r="J215" t="str">
            <v>C3R</v>
          </cell>
          <cell r="N215" t="str">
            <v>D</v>
          </cell>
          <cell r="O215" t="str">
            <v>C3R_2L_U_WL_WR</v>
          </cell>
          <cell r="P215">
            <v>9760.4639999999999</v>
          </cell>
          <cell r="Q215">
            <v>18522</v>
          </cell>
          <cell r="R215">
            <v>21168</v>
          </cell>
          <cell r="S215">
            <v>21168.945000000003</v>
          </cell>
        </row>
        <row r="216">
          <cell r="A216">
            <v>535</v>
          </cell>
          <cell r="B216" t="str">
            <v>GRIFFIN AV</v>
          </cell>
          <cell r="C216" t="str">
            <v>0.05 Mi E OF C.R. 25</v>
          </cell>
          <cell r="D216" t="str">
            <v>County</v>
          </cell>
          <cell r="E216">
            <v>35</v>
          </cell>
          <cell r="H216" t="str">
            <v>2L</v>
          </cell>
          <cell r="I216" t="str">
            <v>URBAN</v>
          </cell>
          <cell r="J216" t="str">
            <v>C2T</v>
          </cell>
          <cell r="N216" t="str">
            <v>D</v>
          </cell>
          <cell r="O216" t="str">
            <v>C2T_2L_U_0L_0R</v>
          </cell>
          <cell r="P216">
            <v>2825.4240000000004</v>
          </cell>
          <cell r="Q216">
            <v>9936</v>
          </cell>
          <cell r="R216">
            <v>12960</v>
          </cell>
          <cell r="S216">
            <v>12960.720000000001</v>
          </cell>
        </row>
        <row r="217">
          <cell r="A217">
            <v>536</v>
          </cell>
          <cell r="B217" t="str">
            <v>GRIFFIN AV</v>
          </cell>
          <cell r="C217" t="str">
            <v>0.085 Mi W OF C.R. 25</v>
          </cell>
          <cell r="D217" t="str">
            <v>County</v>
          </cell>
          <cell r="E217">
            <v>35</v>
          </cell>
          <cell r="H217" t="str">
            <v>2L</v>
          </cell>
          <cell r="I217" t="str">
            <v>URBAN</v>
          </cell>
          <cell r="J217" t="str">
            <v>C2T</v>
          </cell>
          <cell r="N217" t="str">
            <v>D</v>
          </cell>
          <cell r="O217" t="str">
            <v>C2T_2L_U_WL_0R</v>
          </cell>
          <cell r="P217">
            <v>8867.6351999999988</v>
          </cell>
          <cell r="Q217">
            <v>12420</v>
          </cell>
          <cell r="R217">
            <v>16200</v>
          </cell>
          <cell r="S217">
            <v>16200.9</v>
          </cell>
        </row>
        <row r="218">
          <cell r="A218">
            <v>537</v>
          </cell>
          <cell r="B218" t="str">
            <v>SHAY BV</v>
          </cell>
          <cell r="C218" t="str">
            <v>0.158 Mi N OF GRIFFIN AV</v>
          </cell>
          <cell r="D218" t="str">
            <v>County</v>
          </cell>
          <cell r="E218">
            <v>25</v>
          </cell>
          <cell r="H218" t="str">
            <v>2L</v>
          </cell>
          <cell r="I218" t="str">
            <v>URBAN</v>
          </cell>
          <cell r="J218" t="str">
            <v>C3R</v>
          </cell>
          <cell r="N218" t="str">
            <v>D</v>
          </cell>
          <cell r="O218" t="str">
            <v>C3R_2L_U_0L_0R</v>
          </cell>
          <cell r="P218">
            <v>2051.4335999999998</v>
          </cell>
          <cell r="Q218">
            <v>14112</v>
          </cell>
          <cell r="R218">
            <v>16128</v>
          </cell>
          <cell r="S218">
            <v>16128.720000000001</v>
          </cell>
        </row>
        <row r="219">
          <cell r="A219">
            <v>538</v>
          </cell>
          <cell r="B219" t="str">
            <v>U.S. 27/U.S. 441</v>
          </cell>
          <cell r="C219" t="str">
            <v>0.10 Mi S OF SUMTER CO LINE</v>
          </cell>
          <cell r="D219" t="str">
            <v>County</v>
          </cell>
          <cell r="E219">
            <v>45</v>
          </cell>
          <cell r="H219" t="str">
            <v>6L</v>
          </cell>
          <cell r="I219" t="str">
            <v>URBAN</v>
          </cell>
          <cell r="J219" t="str">
            <v>C4</v>
          </cell>
          <cell r="N219" t="str">
            <v>D</v>
          </cell>
          <cell r="O219" t="str">
            <v>C4_6L_D_WL_0R</v>
          </cell>
          <cell r="P219">
            <v>26710.4244</v>
          </cell>
          <cell r="Q219">
            <v>40230</v>
          </cell>
          <cell r="R219">
            <v>51120</v>
          </cell>
          <cell r="S219">
            <v>54360</v>
          </cell>
        </row>
        <row r="220">
          <cell r="A220">
            <v>539</v>
          </cell>
          <cell r="B220" t="str">
            <v>MARION COUNTY RD</v>
          </cell>
          <cell r="C220" t="str">
            <v>0.15 Mi E OF C.R. 25</v>
          </cell>
          <cell r="D220" t="str">
            <v>County</v>
          </cell>
          <cell r="E220">
            <v>45</v>
          </cell>
          <cell r="H220" t="str">
            <v>2L</v>
          </cell>
          <cell r="I220" t="str">
            <v>URBAN</v>
          </cell>
          <cell r="J220" t="str">
            <v>C2T</v>
          </cell>
          <cell r="N220" t="str">
            <v>D</v>
          </cell>
          <cell r="O220" t="str">
            <v>C2T_2L_U_WL_0R</v>
          </cell>
          <cell r="P220">
            <v>2284.1280000000002</v>
          </cell>
          <cell r="Q220">
            <v>12420</v>
          </cell>
          <cell r="R220">
            <v>16200</v>
          </cell>
          <cell r="S220">
            <v>16200.9</v>
          </cell>
        </row>
        <row r="221">
          <cell r="A221">
            <v>540</v>
          </cell>
          <cell r="B221" t="str">
            <v xml:space="preserve">C.R. 25 </v>
          </cell>
          <cell r="C221" t="str">
            <v>AT MARION CO LINE</v>
          </cell>
          <cell r="D221" t="str">
            <v>County</v>
          </cell>
          <cell r="E221">
            <v>35</v>
          </cell>
          <cell r="H221" t="str">
            <v>2L</v>
          </cell>
          <cell r="I221" t="str">
            <v>URBAN</v>
          </cell>
          <cell r="J221" t="str">
            <v>C2T</v>
          </cell>
          <cell r="N221" t="str">
            <v>D</v>
          </cell>
          <cell r="O221" t="str">
            <v>C2T_2L_U_WL_WR</v>
          </cell>
          <cell r="P221">
            <v>11693.807999999999</v>
          </cell>
          <cell r="Q221">
            <v>13041</v>
          </cell>
          <cell r="R221">
            <v>17010</v>
          </cell>
          <cell r="S221">
            <v>17011</v>
          </cell>
        </row>
        <row r="222">
          <cell r="A222">
            <v>541</v>
          </cell>
          <cell r="B222" t="str">
            <v>C.R. 450</v>
          </cell>
          <cell r="C222" t="str">
            <v>0.18 Mi W  OF ST THOMAS AV, AT MARION CO LINE</v>
          </cell>
          <cell r="D222" t="str">
            <v>County</v>
          </cell>
          <cell r="E222">
            <v>55</v>
          </cell>
          <cell r="H222" t="str">
            <v>2L</v>
          </cell>
          <cell r="I222" t="str">
            <v>RURAL</v>
          </cell>
          <cell r="J222" t="str">
            <v>C2T</v>
          </cell>
          <cell r="N222" t="str">
            <v>C</v>
          </cell>
          <cell r="O222" t="str">
            <v>C2T_2L_U_WL_0R</v>
          </cell>
          <cell r="P222">
            <v>2146.0031999999997</v>
          </cell>
          <cell r="Q222">
            <v>12420</v>
          </cell>
          <cell r="R222">
            <v>16200</v>
          </cell>
          <cell r="S222">
            <v>16200.9</v>
          </cell>
        </row>
        <row r="223">
          <cell r="A223">
            <v>542</v>
          </cell>
          <cell r="B223" t="str">
            <v>C.R. 42</v>
          </cell>
          <cell r="C223" t="str">
            <v>AT MARION CO LINE</v>
          </cell>
          <cell r="D223" t="str">
            <v>County</v>
          </cell>
          <cell r="E223">
            <v>45</v>
          </cell>
          <cell r="H223" t="str">
            <v>2L</v>
          </cell>
          <cell r="I223" t="str">
            <v>URBAN</v>
          </cell>
          <cell r="J223" t="str">
            <v>C2T</v>
          </cell>
          <cell r="N223" t="str">
            <v>D</v>
          </cell>
          <cell r="O223" t="str">
            <v>C2T_2L_U_WL_0R</v>
          </cell>
          <cell r="P223">
            <v>5392.5695999999998</v>
          </cell>
          <cell r="Q223">
            <v>12420</v>
          </cell>
          <cell r="R223">
            <v>16200</v>
          </cell>
          <cell r="S223">
            <v>16200.9</v>
          </cell>
        </row>
        <row r="224">
          <cell r="A224">
            <v>543</v>
          </cell>
          <cell r="B224" t="str">
            <v>C.R. 44</v>
          </cell>
          <cell r="C224" t="str">
            <v>0.16 Mi E of Harbor Shores Rd</v>
          </cell>
          <cell r="D224" t="str">
            <v>County</v>
          </cell>
          <cell r="E224">
            <v>55</v>
          </cell>
          <cell r="H224" t="str">
            <v>2L</v>
          </cell>
          <cell r="I224" t="str">
            <v>URBAN</v>
          </cell>
          <cell r="J224" t="str">
            <v>C2T</v>
          </cell>
          <cell r="N224" t="str">
            <v>D</v>
          </cell>
          <cell r="O224" t="str">
            <v>C2T_2L_U_WL_WR</v>
          </cell>
          <cell r="P224">
            <v>13786.502399999999</v>
          </cell>
          <cell r="Q224">
            <v>13041</v>
          </cell>
          <cell r="R224">
            <v>17010</v>
          </cell>
          <cell r="S224">
            <v>17011</v>
          </cell>
        </row>
        <row r="225">
          <cell r="A225">
            <v>544</v>
          </cell>
          <cell r="B225" t="str">
            <v>CHERRY LAKE RD (C.R. 100)/NE 90th ST</v>
          </cell>
          <cell r="C225" t="str">
            <v>0.05 Mi N of Lake Ella Rd</v>
          </cell>
          <cell r="D225" t="str">
            <v>County</v>
          </cell>
          <cell r="E225">
            <v>45</v>
          </cell>
          <cell r="H225" t="str">
            <v>2L</v>
          </cell>
          <cell r="I225" t="str">
            <v>RURAL</v>
          </cell>
          <cell r="J225" t="str">
            <v>C2T</v>
          </cell>
          <cell r="N225" t="str">
            <v>C</v>
          </cell>
          <cell r="O225" t="str">
            <v>C2T_2L_U_0L_0R</v>
          </cell>
          <cell r="P225">
            <v>2276.7839999999997</v>
          </cell>
          <cell r="Q225">
            <v>9936</v>
          </cell>
          <cell r="R225">
            <v>12960</v>
          </cell>
          <cell r="S225">
            <v>12960.720000000001</v>
          </cell>
        </row>
        <row r="226">
          <cell r="A226">
            <v>601</v>
          </cell>
          <cell r="B226" t="str">
            <v>C.R. 435</v>
          </cell>
          <cell r="C226" t="str">
            <v>AT ORANGE CO LINE</v>
          </cell>
          <cell r="D226" t="str">
            <v>County</v>
          </cell>
          <cell r="E226">
            <v>40</v>
          </cell>
          <cell r="H226" t="str">
            <v>2L</v>
          </cell>
          <cell r="I226" t="str">
            <v>URBAN</v>
          </cell>
          <cell r="J226" t="str">
            <v>C2T</v>
          </cell>
          <cell r="N226" t="str">
            <v>D</v>
          </cell>
          <cell r="O226" t="str">
            <v>C2T_2L_U_WL_WR</v>
          </cell>
          <cell r="P226">
            <v>5793.36</v>
          </cell>
          <cell r="Q226">
            <v>13041</v>
          </cell>
          <cell r="R226">
            <v>17010</v>
          </cell>
          <cell r="S226">
            <v>17011</v>
          </cell>
        </row>
        <row r="227">
          <cell r="A227">
            <v>602</v>
          </cell>
          <cell r="B227" t="str">
            <v>OLD 441/SR. 500A (MT DORA)</v>
          </cell>
          <cell r="C227" t="str">
            <v>0.03 Mi S OF ROBIE AV</v>
          </cell>
          <cell r="D227" t="str">
            <v>County</v>
          </cell>
          <cell r="E227">
            <v>35</v>
          </cell>
          <cell r="H227" t="str">
            <v>2L</v>
          </cell>
          <cell r="I227" t="str">
            <v>URBAN</v>
          </cell>
          <cell r="J227" t="str">
            <v>C3R</v>
          </cell>
          <cell r="N227" t="str">
            <v>D</v>
          </cell>
          <cell r="O227" t="str">
            <v>C3R_2L_U_0L_0R</v>
          </cell>
          <cell r="P227">
            <v>5517.9935999999998</v>
          </cell>
          <cell r="Q227">
            <v>14112</v>
          </cell>
          <cell r="R227">
            <v>16128</v>
          </cell>
          <cell r="S227">
            <v>16128.720000000001</v>
          </cell>
        </row>
        <row r="228">
          <cell r="A228">
            <v>603</v>
          </cell>
          <cell r="B228" t="str">
            <v>C.R. 46 (SANFORD RD)</v>
          </cell>
          <cell r="C228" t="str">
            <v>0.18 Mi W OF U.S. 441</v>
          </cell>
          <cell r="D228" t="str">
            <v>County</v>
          </cell>
          <cell r="E228">
            <v>35</v>
          </cell>
          <cell r="H228" t="str">
            <v>2L</v>
          </cell>
          <cell r="I228" t="str">
            <v>URBAN</v>
          </cell>
          <cell r="J228" t="str">
            <v>C3R</v>
          </cell>
          <cell r="N228" t="str">
            <v>D</v>
          </cell>
          <cell r="O228" t="str">
            <v>C3R_2L_U_0L_0R</v>
          </cell>
          <cell r="P228">
            <v>7251.6383999999998</v>
          </cell>
          <cell r="Q228">
            <v>14112</v>
          </cell>
          <cell r="R228">
            <v>16128</v>
          </cell>
          <cell r="S228">
            <v>16128.720000000001</v>
          </cell>
        </row>
        <row r="229">
          <cell r="A229">
            <v>604</v>
          </cell>
          <cell r="B229" t="str">
            <v>ROUND LAKE RD</v>
          </cell>
          <cell r="C229" t="str">
            <v>0.17 Mi S OF S.R. 46</v>
          </cell>
          <cell r="D229" t="str">
            <v>County</v>
          </cell>
          <cell r="E229">
            <v>45</v>
          </cell>
          <cell r="H229" t="str">
            <v>2L</v>
          </cell>
          <cell r="I229" t="str">
            <v>URBAN</v>
          </cell>
          <cell r="J229" t="str">
            <v>C3R</v>
          </cell>
          <cell r="N229" t="str">
            <v>D</v>
          </cell>
          <cell r="O229" t="str">
            <v>C3R_2L_U_WL_WR</v>
          </cell>
          <cell r="P229">
            <v>4996.3487999999998</v>
          </cell>
          <cell r="Q229">
            <v>18522</v>
          </cell>
          <cell r="R229">
            <v>21168</v>
          </cell>
          <cell r="S229">
            <v>21168.945000000003</v>
          </cell>
        </row>
        <row r="230">
          <cell r="A230">
            <v>605</v>
          </cell>
          <cell r="B230" t="str">
            <v>HIGHLAND ST</v>
          </cell>
          <cell r="C230" t="str">
            <v xml:space="preserve">0.04 Mi N OF 5th AV </v>
          </cell>
          <cell r="D230" t="str">
            <v>County</v>
          </cell>
          <cell r="E230">
            <v>25</v>
          </cell>
          <cell r="H230" t="str">
            <v>2L</v>
          </cell>
          <cell r="I230" t="str">
            <v>URBAN</v>
          </cell>
          <cell r="J230" t="str">
            <v>C4</v>
          </cell>
          <cell r="N230" t="str">
            <v>D</v>
          </cell>
          <cell r="O230" t="str">
            <v>C4_2L_U_WL_0R</v>
          </cell>
          <cell r="P230">
            <v>2568.4704000000002</v>
          </cell>
          <cell r="Q230">
            <v>0</v>
          </cell>
          <cell r="R230">
            <v>15840</v>
          </cell>
          <cell r="S230">
            <v>21600</v>
          </cell>
        </row>
        <row r="231">
          <cell r="A231">
            <v>606</v>
          </cell>
          <cell r="B231" t="str">
            <v>C.R. 437</v>
          </cell>
          <cell r="C231" t="str">
            <v>0.25 Mi S OF S.R. 46</v>
          </cell>
          <cell r="D231" t="str">
            <v>County</v>
          </cell>
          <cell r="E231">
            <v>45</v>
          </cell>
          <cell r="H231" t="str">
            <v>2L</v>
          </cell>
          <cell r="I231" t="str">
            <v>URBAN</v>
          </cell>
          <cell r="J231" t="str">
            <v>C2T</v>
          </cell>
          <cell r="N231" t="str">
            <v>D</v>
          </cell>
          <cell r="O231" t="str">
            <v>C2T_2L_U_WL_0R</v>
          </cell>
          <cell r="P231">
            <v>7753.420799999999</v>
          </cell>
          <cell r="Q231">
            <v>12420</v>
          </cell>
          <cell r="R231">
            <v>16200</v>
          </cell>
          <cell r="S231">
            <v>16200.9</v>
          </cell>
        </row>
        <row r="232">
          <cell r="A232">
            <v>607</v>
          </cell>
          <cell r="B232" t="str">
            <v>C.R. 435</v>
          </cell>
          <cell r="C232" t="str">
            <v>0.091 Mi S OF S.R. 46</v>
          </cell>
          <cell r="D232" t="str">
            <v>County</v>
          </cell>
          <cell r="E232">
            <v>40</v>
          </cell>
          <cell r="H232" t="str">
            <v>2L</v>
          </cell>
          <cell r="I232" t="str">
            <v>URBAN</v>
          </cell>
          <cell r="J232" t="str">
            <v>C3R</v>
          </cell>
          <cell r="N232" t="str">
            <v>D</v>
          </cell>
          <cell r="O232" t="str">
            <v>C3R_2L_U_WL_0R</v>
          </cell>
          <cell r="P232">
            <v>7812.0671999999995</v>
          </cell>
          <cell r="Q232">
            <v>17640</v>
          </cell>
          <cell r="R232">
            <v>20160</v>
          </cell>
          <cell r="S232">
            <v>20160.900000000001</v>
          </cell>
        </row>
        <row r="233">
          <cell r="A233">
            <v>608</v>
          </cell>
          <cell r="B233" t="str">
            <v xml:space="preserve">SR46 </v>
          </cell>
          <cell r="C233" t="str">
            <v>EAST OF NORTH CR437</v>
          </cell>
          <cell r="D233" t="str">
            <v>County</v>
          </cell>
          <cell r="E233">
            <v>45</v>
          </cell>
          <cell r="H233" t="str">
            <v>2L</v>
          </cell>
          <cell r="I233" t="str">
            <v>RURAL</v>
          </cell>
          <cell r="J233" t="str">
            <v>C3R</v>
          </cell>
          <cell r="N233" t="str">
            <v>C</v>
          </cell>
          <cell r="O233" t="str">
            <v>C3R_2L_U_WL_0R</v>
          </cell>
          <cell r="P233">
            <v>11174.438</v>
          </cell>
          <cell r="Q233">
            <v>17640</v>
          </cell>
          <cell r="R233">
            <v>20160</v>
          </cell>
          <cell r="S233">
            <v>20160.900000000001</v>
          </cell>
        </row>
        <row r="234">
          <cell r="A234">
            <v>609</v>
          </cell>
          <cell r="B234" t="str">
            <v>C.R. 437</v>
          </cell>
          <cell r="C234" t="str">
            <v>0.13 Mi N OF S.R. 46</v>
          </cell>
          <cell r="D234" t="str">
            <v>County</v>
          </cell>
          <cell r="E234">
            <v>45</v>
          </cell>
          <cell r="H234" t="str">
            <v>2L</v>
          </cell>
          <cell r="I234" t="str">
            <v>URBAN</v>
          </cell>
          <cell r="J234" t="str">
            <v>C2T</v>
          </cell>
          <cell r="N234" t="str">
            <v>D</v>
          </cell>
          <cell r="O234" t="str">
            <v>C2T_2L_U_WL_0R</v>
          </cell>
          <cell r="P234">
            <v>12157.814399999999</v>
          </cell>
          <cell r="Q234">
            <v>12420</v>
          </cell>
          <cell r="R234">
            <v>16200</v>
          </cell>
          <cell r="S234">
            <v>16200.9</v>
          </cell>
        </row>
        <row r="235">
          <cell r="A235">
            <v>610</v>
          </cell>
          <cell r="B235" t="str">
            <v>S.R. 46</v>
          </cell>
          <cell r="C235" t="str">
            <v>0.18 Mi E OF SORRENTO AVE (BTN SORRENTO AVE &amp; SR 429 RAMP)</v>
          </cell>
          <cell r="D235" t="str">
            <v>State</v>
          </cell>
          <cell r="E235">
            <v>45</v>
          </cell>
          <cell r="H235" t="str">
            <v>2L</v>
          </cell>
          <cell r="I235" t="str">
            <v>URBAN</v>
          </cell>
          <cell r="J235" t="str">
            <v>C2T</v>
          </cell>
          <cell r="N235" t="str">
            <v>D</v>
          </cell>
          <cell r="O235" t="str">
            <v>C2T_2L_D_WL_0R</v>
          </cell>
          <cell r="P235">
            <v>17677.113600000001</v>
          </cell>
          <cell r="Q235">
            <v>14490</v>
          </cell>
          <cell r="R235">
            <v>18900</v>
          </cell>
          <cell r="S235">
            <v>18901</v>
          </cell>
        </row>
        <row r="236">
          <cell r="A236">
            <v>611</v>
          </cell>
          <cell r="B236" t="str">
            <v>SR 46</v>
          </cell>
          <cell r="C236" t="str">
            <v>EAST OF CR 435</v>
          </cell>
          <cell r="D236" t="str">
            <v>County</v>
          </cell>
          <cell r="E236">
            <v>45</v>
          </cell>
          <cell r="H236" t="str">
            <v>2L</v>
          </cell>
          <cell r="I236" t="str">
            <v>RURAL</v>
          </cell>
          <cell r="J236" t="str">
            <v>C2T</v>
          </cell>
          <cell r="N236" t="str">
            <v>C</v>
          </cell>
          <cell r="O236" t="str">
            <v>C2T_2L_U_WL_0R</v>
          </cell>
          <cell r="P236">
            <v>9617.4624000000003</v>
          </cell>
          <cell r="Q236">
            <v>12420</v>
          </cell>
          <cell r="R236">
            <v>16200</v>
          </cell>
          <cell r="S236">
            <v>16200.9</v>
          </cell>
        </row>
        <row r="237">
          <cell r="A237">
            <v>612</v>
          </cell>
          <cell r="B237" t="str">
            <v>C.R. 46A</v>
          </cell>
          <cell r="C237" t="str">
            <v>0.70 Mi W OF SORRENTO AVE</v>
          </cell>
          <cell r="D237" t="str">
            <v>County</v>
          </cell>
          <cell r="E237">
            <v>55</v>
          </cell>
          <cell r="H237" t="str">
            <v>2L</v>
          </cell>
          <cell r="I237" t="str">
            <v>RURAL</v>
          </cell>
          <cell r="J237" t="str">
            <v>C2T</v>
          </cell>
          <cell r="N237" t="str">
            <v>C</v>
          </cell>
          <cell r="O237" t="str">
            <v>C2T_2L_U_WL_0R</v>
          </cell>
          <cell r="P237">
            <v>11936.7456</v>
          </cell>
          <cell r="Q237">
            <v>12420</v>
          </cell>
          <cell r="R237">
            <v>16200</v>
          </cell>
          <cell r="S237">
            <v>16200.9</v>
          </cell>
        </row>
        <row r="238">
          <cell r="A238">
            <v>613</v>
          </cell>
          <cell r="B238" t="str">
            <v>ROUND LAKE RD</v>
          </cell>
          <cell r="C238" t="str">
            <v>0.15 Mi S OF WOLF BRANCH RD</v>
          </cell>
          <cell r="D238" t="str">
            <v>County</v>
          </cell>
          <cell r="E238">
            <v>45</v>
          </cell>
          <cell r="H238" t="str">
            <v>2L</v>
          </cell>
          <cell r="I238" t="str">
            <v>URBAN</v>
          </cell>
          <cell r="J238" t="str">
            <v>C3R</v>
          </cell>
          <cell r="N238" t="str">
            <v>D</v>
          </cell>
          <cell r="O238" t="str">
            <v>C3R_2L_U_WL_WR</v>
          </cell>
          <cell r="P238">
            <v>4796.6112000000003</v>
          </cell>
          <cell r="Q238">
            <v>18522</v>
          </cell>
          <cell r="R238">
            <v>21168</v>
          </cell>
          <cell r="S238">
            <v>21168.945000000003</v>
          </cell>
        </row>
        <row r="239">
          <cell r="A239">
            <v>614</v>
          </cell>
          <cell r="B239" t="str">
            <v>WOLF BRANCH RD</v>
          </cell>
          <cell r="C239" t="str">
            <v>0.25 Mi W OF C.R. 437</v>
          </cell>
          <cell r="D239" t="str">
            <v>County</v>
          </cell>
          <cell r="E239">
            <v>45</v>
          </cell>
          <cell r="H239" t="str">
            <v>2L</v>
          </cell>
          <cell r="I239" t="str">
            <v>URBAN</v>
          </cell>
          <cell r="J239" t="str">
            <v>C3R</v>
          </cell>
          <cell r="N239" t="str">
            <v>D</v>
          </cell>
          <cell r="O239" t="str">
            <v>C3R_2L_U_WL_WR</v>
          </cell>
          <cell r="P239">
            <v>6524.4384</v>
          </cell>
          <cell r="Q239">
            <v>18522</v>
          </cell>
          <cell r="R239">
            <v>21168</v>
          </cell>
          <cell r="S239">
            <v>21168.945000000003</v>
          </cell>
        </row>
        <row r="240">
          <cell r="A240">
            <v>615</v>
          </cell>
          <cell r="B240" t="str">
            <v>WOLF BRANCH RD</v>
          </cell>
          <cell r="C240" t="str">
            <v>0.12 Mi E OF U.S. 441</v>
          </cell>
          <cell r="D240" t="str">
            <v>County</v>
          </cell>
          <cell r="E240">
            <v>45</v>
          </cell>
          <cell r="H240" t="str">
            <v>2L</v>
          </cell>
          <cell r="I240" t="str">
            <v>URBAN</v>
          </cell>
          <cell r="J240" t="str">
            <v>C3R</v>
          </cell>
          <cell r="N240" t="str">
            <v>D</v>
          </cell>
          <cell r="O240" t="str">
            <v>C3R_2L_U_WL_WR</v>
          </cell>
          <cell r="P240">
            <v>11399.270399999999</v>
          </cell>
          <cell r="Q240">
            <v>18522</v>
          </cell>
          <cell r="R240">
            <v>21168</v>
          </cell>
          <cell r="S240">
            <v>21168.945000000003</v>
          </cell>
        </row>
        <row r="241">
          <cell r="A241">
            <v>616</v>
          </cell>
          <cell r="B241" t="str">
            <v>LIMIT AV</v>
          </cell>
          <cell r="C241" t="str">
            <v>0.25 Mi W OF U.S. 441</v>
          </cell>
          <cell r="D241" t="str">
            <v>County</v>
          </cell>
          <cell r="E241">
            <v>35</v>
          </cell>
          <cell r="H241" t="str">
            <v>2L</v>
          </cell>
          <cell r="I241" t="str">
            <v>URBAN</v>
          </cell>
          <cell r="J241" t="str">
            <v>C3R</v>
          </cell>
          <cell r="N241" t="str">
            <v>D</v>
          </cell>
          <cell r="O241" t="str">
            <v>C3R_2L_U_0L_0R</v>
          </cell>
          <cell r="P241">
            <v>3636.9695999999999</v>
          </cell>
          <cell r="Q241">
            <v>14112</v>
          </cell>
          <cell r="R241">
            <v>16128</v>
          </cell>
          <cell r="S241">
            <v>16128.720000000001</v>
          </cell>
        </row>
        <row r="242">
          <cell r="A242">
            <v>618</v>
          </cell>
          <cell r="B242" t="str">
            <v>WAYCROSS AV</v>
          </cell>
          <cell r="C242" t="str">
            <v>0.126 Mi W OF S.R. 44</v>
          </cell>
          <cell r="D242" t="str">
            <v>County</v>
          </cell>
          <cell r="E242">
            <v>35</v>
          </cell>
          <cell r="H242" t="str">
            <v>2L</v>
          </cell>
          <cell r="I242" t="str">
            <v>URBAN</v>
          </cell>
          <cell r="J242" t="str">
            <v>C3R</v>
          </cell>
          <cell r="N242" t="str">
            <v>D</v>
          </cell>
          <cell r="O242" t="str">
            <v>C3R_2L_U_WL_WR</v>
          </cell>
          <cell r="P242">
            <v>6355.3247999999994</v>
          </cell>
          <cell r="Q242">
            <v>18522</v>
          </cell>
          <cell r="R242">
            <v>21168</v>
          </cell>
          <cell r="S242">
            <v>21168.945000000003</v>
          </cell>
        </row>
        <row r="243">
          <cell r="A243">
            <v>619</v>
          </cell>
          <cell r="B243" t="str">
            <v>C.R. 437</v>
          </cell>
          <cell r="C243" t="str">
            <v>0.17 Mi S OF S.R. 44</v>
          </cell>
          <cell r="D243" t="str">
            <v>County</v>
          </cell>
          <cell r="E243">
            <v>45</v>
          </cell>
          <cell r="H243" t="str">
            <v>2L</v>
          </cell>
          <cell r="I243" t="str">
            <v>URBAN</v>
          </cell>
          <cell r="J243" t="str">
            <v>C3R</v>
          </cell>
          <cell r="N243" t="str">
            <v>D</v>
          </cell>
          <cell r="O243" t="str">
            <v>C3R_2L_U_WL_0R</v>
          </cell>
          <cell r="P243">
            <v>8312.8319999999985</v>
          </cell>
          <cell r="Q243">
            <v>17640</v>
          </cell>
          <cell r="R243">
            <v>20160</v>
          </cell>
          <cell r="S243">
            <v>20160.900000000001</v>
          </cell>
        </row>
        <row r="244">
          <cell r="A244">
            <v>620</v>
          </cell>
          <cell r="B244" t="str">
            <v>BRITT RD</v>
          </cell>
          <cell r="C244" t="str">
            <v>0.25 Mi S OF S.R. 44</v>
          </cell>
          <cell r="D244" t="str">
            <v>County</v>
          </cell>
          <cell r="E244">
            <v>40</v>
          </cell>
          <cell r="H244" t="str">
            <v>2L</v>
          </cell>
          <cell r="I244" t="str">
            <v>URBAN</v>
          </cell>
          <cell r="J244" t="str">
            <v>C2T</v>
          </cell>
          <cell r="N244" t="str">
            <v>D</v>
          </cell>
          <cell r="O244" t="str">
            <v>C2T_2L_U_0L_0R</v>
          </cell>
          <cell r="P244" t="str">
            <v>N/A</v>
          </cell>
          <cell r="Q244">
            <v>9936</v>
          </cell>
          <cell r="R244">
            <v>12960</v>
          </cell>
          <cell r="S244">
            <v>12960.720000000001</v>
          </cell>
        </row>
        <row r="245">
          <cell r="A245">
            <v>621</v>
          </cell>
          <cell r="B245" t="str">
            <v xml:space="preserve">CR46A </v>
          </cell>
          <cell r="C245" t="str">
            <v>0.25 Mi SOUTH OF SR44</v>
          </cell>
          <cell r="D245" t="str">
            <v>County</v>
          </cell>
          <cell r="E245">
            <v>55</v>
          </cell>
          <cell r="H245" t="str">
            <v>2L</v>
          </cell>
          <cell r="I245" t="str">
            <v>RURAL</v>
          </cell>
          <cell r="J245" t="str">
            <v>C2T</v>
          </cell>
          <cell r="N245" t="str">
            <v>C</v>
          </cell>
          <cell r="O245" t="str">
            <v>C2T_2L_U_WL_0R</v>
          </cell>
          <cell r="P245">
            <v>10631.1744</v>
          </cell>
          <cell r="Q245">
            <v>12420</v>
          </cell>
          <cell r="R245">
            <v>16200</v>
          </cell>
          <cell r="S245">
            <v>16200.9</v>
          </cell>
        </row>
        <row r="246">
          <cell r="A246">
            <v>622</v>
          </cell>
          <cell r="B246" t="str">
            <v>ESTES RD</v>
          </cell>
          <cell r="C246" t="str">
            <v>0.25 Mi N OF S.R. 44</v>
          </cell>
          <cell r="D246" t="str">
            <v>County</v>
          </cell>
          <cell r="E246">
            <v>40</v>
          </cell>
          <cell r="H246" t="str">
            <v>2L</v>
          </cell>
          <cell r="I246" t="str">
            <v>URBAN</v>
          </cell>
          <cell r="J246" t="str">
            <v>C3R</v>
          </cell>
          <cell r="N246" t="str">
            <v>D</v>
          </cell>
          <cell r="O246" t="str">
            <v>C3R_2L_U_WL_0R</v>
          </cell>
          <cell r="P246">
            <v>5094.1439999999993</v>
          </cell>
          <cell r="Q246">
            <v>17640</v>
          </cell>
          <cell r="R246">
            <v>20160</v>
          </cell>
          <cell r="S246">
            <v>20160.900000000001</v>
          </cell>
        </row>
        <row r="247">
          <cell r="A247">
            <v>623</v>
          </cell>
          <cell r="B247" t="str">
            <v>ORANGE AV</v>
          </cell>
          <cell r="C247" t="str">
            <v>720 Ft E OF C.R. 44 (BYPASS)</v>
          </cell>
          <cell r="D247" t="str">
            <v>County</v>
          </cell>
          <cell r="E247">
            <v>55</v>
          </cell>
          <cell r="H247" t="str">
            <v>2L</v>
          </cell>
          <cell r="I247" t="str">
            <v>URBAN</v>
          </cell>
          <cell r="J247" t="str">
            <v>C3R</v>
          </cell>
          <cell r="N247" t="str">
            <v>D</v>
          </cell>
          <cell r="O247" t="str">
            <v>C3R_2L_U_WL_WR</v>
          </cell>
          <cell r="P247">
            <v>13029.033599999999</v>
          </cell>
          <cell r="Q247">
            <v>18522</v>
          </cell>
          <cell r="R247">
            <v>21168</v>
          </cell>
          <cell r="S247">
            <v>21168.945000000003</v>
          </cell>
        </row>
        <row r="248">
          <cell r="A248">
            <v>624</v>
          </cell>
          <cell r="B248" t="str">
            <v>BATES AV</v>
          </cell>
          <cell r="C248" t="str">
            <v>0.07 Mi E OF C.R. 44</v>
          </cell>
          <cell r="D248" t="str">
            <v>County</v>
          </cell>
          <cell r="E248">
            <v>40</v>
          </cell>
          <cell r="H248" t="str">
            <v>2L</v>
          </cell>
          <cell r="I248" t="str">
            <v>URBAN</v>
          </cell>
          <cell r="J248" t="str">
            <v>C2T</v>
          </cell>
          <cell r="N248" t="str">
            <v>D</v>
          </cell>
          <cell r="O248" t="str">
            <v>C2T_2L_U_WL_WR</v>
          </cell>
          <cell r="P248">
            <v>1799.1071999999999</v>
          </cell>
          <cell r="Q248">
            <v>13041</v>
          </cell>
          <cell r="R248">
            <v>17010</v>
          </cell>
          <cell r="S248">
            <v>17011</v>
          </cell>
        </row>
        <row r="249">
          <cell r="A249">
            <v>625</v>
          </cell>
          <cell r="B249" t="str">
            <v>C.R. 439</v>
          </cell>
          <cell r="C249" t="str">
            <v>0.25 Mi N OF S.R. 44</v>
          </cell>
          <cell r="D249" t="str">
            <v>County</v>
          </cell>
          <cell r="E249">
            <v>45</v>
          </cell>
          <cell r="H249" t="str">
            <v>2L</v>
          </cell>
          <cell r="I249" t="str">
            <v>RURAL</v>
          </cell>
          <cell r="J249" t="str">
            <v>C2T</v>
          </cell>
          <cell r="N249" t="str">
            <v>C</v>
          </cell>
          <cell r="O249" t="str">
            <v>C2T_2L_U_0L_0R</v>
          </cell>
          <cell r="P249">
            <v>4337.9712</v>
          </cell>
          <cell r="Q249">
            <v>9936</v>
          </cell>
          <cell r="R249">
            <v>12960</v>
          </cell>
          <cell r="S249">
            <v>12960.720000000001</v>
          </cell>
        </row>
        <row r="250">
          <cell r="A250">
            <v>626</v>
          </cell>
          <cell r="B250" t="str">
            <v>C.R. 44</v>
          </cell>
          <cell r="C250" t="str">
            <v>0.10 Mi N OF S.R. 44</v>
          </cell>
          <cell r="D250" t="str">
            <v>County</v>
          </cell>
          <cell r="E250">
            <v>55</v>
          </cell>
          <cell r="H250" t="str">
            <v>2L</v>
          </cell>
          <cell r="I250" t="str">
            <v>URBAN</v>
          </cell>
          <cell r="J250" t="str">
            <v>C3R</v>
          </cell>
          <cell r="N250" t="str">
            <v>D</v>
          </cell>
          <cell r="O250" t="str">
            <v>C3R_2L_U_WL_WR</v>
          </cell>
          <cell r="P250">
            <v>9604.9151999999995</v>
          </cell>
          <cell r="Q250">
            <v>18522</v>
          </cell>
          <cell r="R250">
            <v>21168</v>
          </cell>
          <cell r="S250">
            <v>21168.945000000003</v>
          </cell>
        </row>
        <row r="251">
          <cell r="A251">
            <v>627</v>
          </cell>
          <cell r="B251" t="str">
            <v>C.R. 437</v>
          </cell>
          <cell r="C251" t="str">
            <v>0.14 Mi S OF C.R. 44A</v>
          </cell>
          <cell r="D251" t="str">
            <v>County</v>
          </cell>
          <cell r="E251">
            <v>55</v>
          </cell>
          <cell r="H251" t="str">
            <v>2L</v>
          </cell>
          <cell r="I251" t="str">
            <v>RURAL</v>
          </cell>
          <cell r="J251" t="str">
            <v>C2T</v>
          </cell>
          <cell r="N251" t="str">
            <v>C</v>
          </cell>
          <cell r="O251" t="str">
            <v>C2T_2L_U_WL_WR</v>
          </cell>
          <cell r="P251" t="str">
            <v>N/A</v>
          </cell>
          <cell r="Q251">
            <v>13041</v>
          </cell>
          <cell r="R251">
            <v>17010</v>
          </cell>
          <cell r="S251">
            <v>17011</v>
          </cell>
        </row>
        <row r="252">
          <cell r="A252">
            <v>628</v>
          </cell>
          <cell r="B252" t="str">
            <v>C.R. 44A</v>
          </cell>
          <cell r="C252" t="str">
            <v>0.25 Mi W OF ESTES RD</v>
          </cell>
          <cell r="D252" t="str">
            <v>County</v>
          </cell>
          <cell r="E252">
            <v>55</v>
          </cell>
          <cell r="H252" t="str">
            <v>2L</v>
          </cell>
          <cell r="I252" t="str">
            <v>URBAN</v>
          </cell>
          <cell r="J252" t="str">
            <v>C2T</v>
          </cell>
          <cell r="N252" t="str">
            <v>D</v>
          </cell>
          <cell r="O252" t="str">
            <v>C2T_2L_U_WL_0R</v>
          </cell>
          <cell r="P252">
            <v>5797.44</v>
          </cell>
          <cell r="Q252">
            <v>12420</v>
          </cell>
          <cell r="R252">
            <v>16200</v>
          </cell>
          <cell r="S252">
            <v>16200.9</v>
          </cell>
        </row>
        <row r="253">
          <cell r="A253">
            <v>629</v>
          </cell>
          <cell r="B253" t="str">
            <v>CR 44A</v>
          </cell>
          <cell r="C253" t="str">
            <v>0.25 MI N. OF CR 44A</v>
          </cell>
          <cell r="D253" t="str">
            <v>County</v>
          </cell>
          <cell r="E253">
            <v>45</v>
          </cell>
          <cell r="H253" t="str">
            <v>2L</v>
          </cell>
          <cell r="I253" t="str">
            <v>RURAL</v>
          </cell>
          <cell r="J253" t="str">
            <v>C2T</v>
          </cell>
          <cell r="N253" t="str">
            <v>C</v>
          </cell>
          <cell r="O253" t="str">
            <v>C2T_2L_U_WL_0R</v>
          </cell>
          <cell r="P253">
            <v>2926.2815999999998</v>
          </cell>
          <cell r="Q253">
            <v>12420</v>
          </cell>
          <cell r="R253">
            <v>16200</v>
          </cell>
          <cell r="S253">
            <v>16200.9</v>
          </cell>
        </row>
        <row r="254">
          <cell r="A254">
            <v>630</v>
          </cell>
          <cell r="B254" t="str">
            <v>C.R. 44A</v>
          </cell>
          <cell r="C254" t="str">
            <v>0.18 Mi W OF C.R. 439</v>
          </cell>
          <cell r="D254" t="str">
            <v>County</v>
          </cell>
          <cell r="E254">
            <v>55</v>
          </cell>
          <cell r="H254" t="str">
            <v>2L</v>
          </cell>
          <cell r="I254" t="str">
            <v>RURAL</v>
          </cell>
          <cell r="J254" t="str">
            <v>C2T</v>
          </cell>
          <cell r="N254" t="str">
            <v>C</v>
          </cell>
          <cell r="O254" t="str">
            <v>C2T_2L_U_WL_0R</v>
          </cell>
          <cell r="P254">
            <v>5160.6720000000005</v>
          </cell>
          <cell r="Q254">
            <v>12420</v>
          </cell>
          <cell r="R254">
            <v>16200</v>
          </cell>
          <cell r="S254">
            <v>16200.9</v>
          </cell>
        </row>
        <row r="255">
          <cell r="A255">
            <v>631</v>
          </cell>
          <cell r="B255" t="str">
            <v>C.R. 44A (EAST)</v>
          </cell>
          <cell r="C255" t="str">
            <v>0.6 Mi E OF C.R. 439</v>
          </cell>
          <cell r="D255" t="str">
            <v>County</v>
          </cell>
          <cell r="E255">
            <v>45</v>
          </cell>
          <cell r="H255" t="str">
            <v>2L</v>
          </cell>
          <cell r="I255" t="str">
            <v>RURAL</v>
          </cell>
          <cell r="J255" t="str">
            <v>C2T</v>
          </cell>
          <cell r="N255" t="str">
            <v>C</v>
          </cell>
          <cell r="O255" t="str">
            <v>C2T_2L_U_WL_0R</v>
          </cell>
          <cell r="P255">
            <v>4252.2623999999996</v>
          </cell>
          <cell r="Q255">
            <v>12420</v>
          </cell>
          <cell r="R255">
            <v>16200</v>
          </cell>
          <cell r="S255">
            <v>16200.9</v>
          </cell>
        </row>
        <row r="256">
          <cell r="A256">
            <v>632</v>
          </cell>
          <cell r="B256" t="str">
            <v>C.R. 44A</v>
          </cell>
          <cell r="C256" t="str">
            <v>0.25 Mi W OF S.R. 44</v>
          </cell>
          <cell r="D256" t="str">
            <v>County</v>
          </cell>
          <cell r="E256">
            <v>55</v>
          </cell>
          <cell r="H256" t="str">
            <v>2L</v>
          </cell>
          <cell r="I256" t="str">
            <v>RURAL</v>
          </cell>
          <cell r="J256" t="str">
            <v>C2T</v>
          </cell>
          <cell r="N256" t="str">
            <v>C</v>
          </cell>
          <cell r="O256" t="str">
            <v>C2T_2L_U_WL_0R</v>
          </cell>
          <cell r="P256">
            <v>2056.6655999999998</v>
          </cell>
          <cell r="Q256">
            <v>12420</v>
          </cell>
          <cell r="R256">
            <v>16200</v>
          </cell>
          <cell r="S256">
            <v>16200.9</v>
          </cell>
        </row>
        <row r="257">
          <cell r="A257">
            <v>633</v>
          </cell>
          <cell r="B257" t="str">
            <v>C.R. 450A</v>
          </cell>
          <cell r="C257" t="str">
            <v>0.25 Mi W OF C.R. 44A NORTH</v>
          </cell>
          <cell r="D257" t="str">
            <v>County</v>
          </cell>
          <cell r="E257">
            <v>55</v>
          </cell>
          <cell r="H257" t="str">
            <v>2L</v>
          </cell>
          <cell r="I257" t="str">
            <v>RURAL</v>
          </cell>
          <cell r="J257" t="str">
            <v>C2T</v>
          </cell>
          <cell r="N257" t="str">
            <v>C</v>
          </cell>
          <cell r="O257" t="str">
            <v>C2T_2L_U_WL_0R</v>
          </cell>
          <cell r="P257">
            <v>2284.7615999999998</v>
          </cell>
          <cell r="Q257">
            <v>12420</v>
          </cell>
          <cell r="R257">
            <v>16200</v>
          </cell>
          <cell r="S257">
            <v>16200.9</v>
          </cell>
        </row>
        <row r="258">
          <cell r="A258">
            <v>634</v>
          </cell>
          <cell r="B258" t="str">
            <v>C.R. 44A (NORTH)</v>
          </cell>
          <cell r="C258" t="str">
            <v>0.2 Mi N OF C.R. 450A</v>
          </cell>
          <cell r="D258" t="str">
            <v>County</v>
          </cell>
          <cell r="E258">
            <v>45</v>
          </cell>
          <cell r="H258" t="str">
            <v>2L</v>
          </cell>
          <cell r="I258" t="str">
            <v>RURAL</v>
          </cell>
          <cell r="J258" t="str">
            <v>C2T</v>
          </cell>
          <cell r="N258" t="str">
            <v>C</v>
          </cell>
          <cell r="O258" t="str">
            <v>C2T_2L_U_WL_0R</v>
          </cell>
          <cell r="P258">
            <v>2198.0159999999996</v>
          </cell>
          <cell r="Q258">
            <v>12420</v>
          </cell>
          <cell r="R258">
            <v>16200</v>
          </cell>
          <cell r="S258">
            <v>16200.9</v>
          </cell>
        </row>
        <row r="259">
          <cell r="A259">
            <v>635</v>
          </cell>
          <cell r="B259" t="str">
            <v>ROYAL TRAILS RD</v>
          </cell>
          <cell r="C259" t="str">
            <v>0.34 Mi N OF S.R. 44</v>
          </cell>
          <cell r="D259" t="str">
            <v>County</v>
          </cell>
          <cell r="E259">
            <v>40</v>
          </cell>
          <cell r="H259" t="str">
            <v>2L</v>
          </cell>
          <cell r="I259" t="str">
            <v>RURAL</v>
          </cell>
          <cell r="J259" t="str">
            <v>C2T</v>
          </cell>
          <cell r="N259" t="str">
            <v>C</v>
          </cell>
          <cell r="O259" t="str">
            <v>C2T_2L_U_WL_0R</v>
          </cell>
          <cell r="P259">
            <v>2335.1327999999999</v>
          </cell>
          <cell r="Q259">
            <v>12420</v>
          </cell>
          <cell r="R259">
            <v>16200</v>
          </cell>
          <cell r="S259">
            <v>16200.9</v>
          </cell>
        </row>
        <row r="260">
          <cell r="A260">
            <v>636</v>
          </cell>
          <cell r="B260" t="str">
            <v>C.R. 439</v>
          </cell>
          <cell r="C260" t="str">
            <v>0.25 Mi S OF C.R. 42</v>
          </cell>
          <cell r="D260" t="str">
            <v>County</v>
          </cell>
          <cell r="E260">
            <v>55</v>
          </cell>
          <cell r="H260" t="str">
            <v>2L</v>
          </cell>
          <cell r="I260" t="str">
            <v>RURAL</v>
          </cell>
          <cell r="J260" t="str">
            <v>C2T</v>
          </cell>
          <cell r="N260" t="str">
            <v>C</v>
          </cell>
          <cell r="O260" t="str">
            <v>C2T_2L_U_WL_0R</v>
          </cell>
          <cell r="P260">
            <v>4576.1759999999995</v>
          </cell>
          <cell r="Q260">
            <v>12420</v>
          </cell>
          <cell r="R260">
            <v>16200</v>
          </cell>
          <cell r="S260">
            <v>16200.9</v>
          </cell>
        </row>
        <row r="261">
          <cell r="A261">
            <v>637</v>
          </cell>
          <cell r="B261" t="str">
            <v>C.R. 42</v>
          </cell>
          <cell r="C261" t="str">
            <v>0.58 Mi E OF C.R. 450</v>
          </cell>
          <cell r="D261" t="str">
            <v>County</v>
          </cell>
          <cell r="E261">
            <v>55</v>
          </cell>
          <cell r="H261" t="str">
            <v>2L</v>
          </cell>
          <cell r="I261" t="str">
            <v>RURAL</v>
          </cell>
          <cell r="J261" t="str">
            <v>C2T</v>
          </cell>
          <cell r="N261" t="str">
            <v>C</v>
          </cell>
          <cell r="O261" t="str">
            <v>C2T_2L_U_WL_0R</v>
          </cell>
          <cell r="P261">
            <v>6410.4479999999994</v>
          </cell>
          <cell r="Q261">
            <v>12420</v>
          </cell>
          <cell r="R261">
            <v>16200</v>
          </cell>
          <cell r="S261">
            <v>16200.9</v>
          </cell>
        </row>
        <row r="262">
          <cell r="A262">
            <v>638</v>
          </cell>
          <cell r="B262" t="str">
            <v>C.R. 42</v>
          </cell>
          <cell r="C262" t="str">
            <v>0.25 Mi W OF C.R. 450</v>
          </cell>
          <cell r="D262" t="str">
            <v>County</v>
          </cell>
          <cell r="E262">
            <v>45</v>
          </cell>
          <cell r="H262" t="str">
            <v>2L</v>
          </cell>
          <cell r="I262" t="str">
            <v>RURAL</v>
          </cell>
          <cell r="J262" t="str">
            <v>C2T</v>
          </cell>
          <cell r="N262" t="str">
            <v>C</v>
          </cell>
          <cell r="O262" t="str">
            <v>C2T_2L_U_0L_0R</v>
          </cell>
          <cell r="P262">
            <v>5157.8208000000004</v>
          </cell>
          <cell r="Q262">
            <v>9936</v>
          </cell>
          <cell r="R262">
            <v>12960</v>
          </cell>
          <cell r="S262">
            <v>12960.720000000001</v>
          </cell>
        </row>
        <row r="263">
          <cell r="A263">
            <v>639</v>
          </cell>
          <cell r="B263" t="str">
            <v>SORRENTO AVE</v>
          </cell>
          <cell r="C263" t="str">
            <v>B/W CR 437 N &amp; CR 437 S</v>
          </cell>
          <cell r="D263" t="str">
            <v>County</v>
          </cell>
          <cell r="E263">
            <v>45</v>
          </cell>
          <cell r="H263" t="str">
            <v>2L</v>
          </cell>
          <cell r="I263" t="str">
            <v>RURAL</v>
          </cell>
          <cell r="J263" t="str">
            <v>C2T</v>
          </cell>
          <cell r="N263" t="str">
            <v>C</v>
          </cell>
          <cell r="O263" t="str">
            <v>C2T_2L_U_WL_0R</v>
          </cell>
          <cell r="P263">
            <v>10870.271999999999</v>
          </cell>
          <cell r="Q263">
            <v>12420</v>
          </cell>
          <cell r="R263">
            <v>16200</v>
          </cell>
          <cell r="S263">
            <v>16200.9</v>
          </cell>
        </row>
        <row r="264">
          <cell r="A264">
            <v>801</v>
          </cell>
          <cell r="B264" t="str">
            <v>C.R. 42</v>
          </cell>
          <cell r="C264" t="str">
            <v>0.15 Mi N OF RANCHO LN</v>
          </cell>
          <cell r="D264" t="str">
            <v>County</v>
          </cell>
          <cell r="E264">
            <v>40</v>
          </cell>
          <cell r="H264" t="str">
            <v>2L</v>
          </cell>
          <cell r="I264" t="str">
            <v>RURAL</v>
          </cell>
          <cell r="J264" t="str">
            <v>C2T</v>
          </cell>
          <cell r="N264" t="str">
            <v>C</v>
          </cell>
          <cell r="O264" t="str">
            <v>C2T_2L_U_WL_0R</v>
          </cell>
          <cell r="P264">
            <v>3664.7423999999996</v>
          </cell>
          <cell r="Q264">
            <v>12420</v>
          </cell>
          <cell r="R264">
            <v>16200</v>
          </cell>
          <cell r="S264">
            <v>16200.9</v>
          </cell>
        </row>
        <row r="265">
          <cell r="A265">
            <v>803</v>
          </cell>
          <cell r="B265" t="str">
            <v>C.R. 42</v>
          </cell>
          <cell r="C265" t="str">
            <v>0.16 Mi W OF CROWS BLUFF RD</v>
          </cell>
        </row>
        <row r="266">
          <cell r="A266">
            <v>805</v>
          </cell>
          <cell r="B266" t="str">
            <v>C.R. 445A</v>
          </cell>
          <cell r="C266" t="str">
            <v>0.25 Mi E OF S.R. 19</v>
          </cell>
        </row>
        <row r="267">
          <cell r="A267">
            <v>806</v>
          </cell>
          <cell r="B267" t="str">
            <v>C.R. 445A</v>
          </cell>
          <cell r="C267" t="str">
            <v>0.11 Mi W OF ASTOR PARK CUTOFF RD</v>
          </cell>
        </row>
        <row r="268">
          <cell r="A268">
            <v>807</v>
          </cell>
          <cell r="B268" t="str">
            <v>S.R. 19</v>
          </cell>
          <cell r="C268" t="str">
            <v>AT MARION CO LINE</v>
          </cell>
        </row>
        <row r="269">
          <cell r="A269">
            <v>808</v>
          </cell>
          <cell r="B269" t="str">
            <v>S.R. 40</v>
          </cell>
          <cell r="C269" t="str">
            <v>AT MARION CO LINE</v>
          </cell>
        </row>
        <row r="270">
          <cell r="B270" t="str">
            <v>This Spreadsheet should be used as a planning level analysis tool. A  detailed analysis is necessary to validate the actual operating conditions which may vary from this worksheet.
This Spreadsheet should be used as a planning level analysis tool. A  detailed analysis is necessary to validate the actual operating conditions which may vary from this worksheet.</v>
          </cell>
        </row>
        <row r="272">
          <cell r="A272" t="str">
            <v>Red text denotes the count was not performed in that year and the previous year data was input.</v>
          </cell>
          <cell r="B272"/>
          <cell r="C272"/>
        </row>
        <row r="273">
          <cell r="A273"/>
          <cell r="B273" t="str">
            <v>* Remove duplicate of 201</v>
          </cell>
          <cell r="C273"/>
        </row>
        <row r="274">
          <cell r="A274" t="str">
            <v>***** - Data not available for that year</v>
          </cell>
          <cell r="B274"/>
          <cell r="C274"/>
        </row>
        <row r="275">
          <cell r="A275" t="str">
            <v>N/A = not availablle due to lack of previous years data</v>
          </cell>
          <cell r="B275"/>
          <cell r="C275"/>
        </row>
        <row r="276">
          <cell r="A276" t="str">
            <v>U/C Denotes station under construction during data collection period.</v>
          </cell>
          <cell r="B276"/>
          <cell r="C276"/>
        </row>
        <row r="277">
          <cell r="A277" t="str">
            <v>5 -Year Annual Average Percentage Growth Rate is computed as follows:</v>
          </cell>
          <cell r="B277"/>
          <cell r="C277"/>
        </row>
        <row r="278">
          <cell r="A278" t="str">
            <v>"5-Year Annual Average Percentage Growth Rate  = (1+( 2022 AADT - 2017 AADT)/(2017 AADT))^(1/(2022-2017))-1"</v>
          </cell>
          <cell r="B278"/>
          <cell r="C278"/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C54B-E358-4982-8886-21F4EEBDC4CE}">
  <sheetPr>
    <tabColor theme="4" tint="0.59999389629810485"/>
    <pageSetUpPr fitToPage="1"/>
  </sheetPr>
  <dimension ref="A1:AM1551"/>
  <sheetViews>
    <sheetView tabSelected="1" topLeftCell="E1" zoomScale="85" zoomScaleNormal="85" workbookViewId="0">
      <selection activeCell="AI256" sqref="AI256"/>
    </sheetView>
  </sheetViews>
  <sheetFormatPr defaultColWidth="10.6640625" defaultRowHeight="13.8" x14ac:dyDescent="0.25"/>
  <cols>
    <col min="1" max="1" width="10.6640625" style="3"/>
    <col min="2" max="2" width="9" style="3" customWidth="1"/>
    <col min="3" max="5" width="26.44140625" style="3" customWidth="1"/>
    <col min="6" max="11" width="6.6640625" style="3" customWidth="1"/>
    <col min="12" max="13" width="9" style="3" customWidth="1"/>
    <col min="14" max="14" width="7.6640625" style="3" customWidth="1"/>
    <col min="15" max="15" width="9" style="3" bestFit="1" customWidth="1"/>
    <col min="16" max="17" width="7.6640625" style="3" customWidth="1"/>
    <col min="18" max="18" width="10.6640625" style="3" bestFit="1" customWidth="1"/>
    <col min="19" max="19" width="7.6640625" style="3" customWidth="1"/>
    <col min="20" max="20" width="6.6640625" style="3" customWidth="1"/>
    <col min="21" max="21" width="8.109375" style="3" customWidth="1"/>
    <col min="22" max="23" width="6.6640625" style="3" customWidth="1"/>
    <col min="24" max="24" width="8.109375" style="3" customWidth="1"/>
    <col min="25" max="26" width="6.6640625" style="3" customWidth="1"/>
    <col min="27" max="28" width="10.6640625" style="3"/>
    <col min="29" max="29" width="7.6640625" style="3" customWidth="1"/>
    <col min="30" max="30" width="6.6640625" style="3" customWidth="1"/>
    <col min="31" max="32" width="10.6640625" style="3" bestFit="1" customWidth="1"/>
    <col min="33" max="33" width="7.6640625" style="3" customWidth="1"/>
    <col min="34" max="34" width="6.6640625" style="3" customWidth="1"/>
    <col min="35" max="35" width="9.33203125" style="3" bestFit="1" customWidth="1"/>
    <col min="36" max="39" width="10.6640625" style="3" bestFit="1" customWidth="1"/>
    <col min="40" max="16384" width="10.6640625" style="3"/>
  </cols>
  <sheetData>
    <row r="1" spans="1:39" x14ac:dyDescent="0.25">
      <c r="A1" s="1"/>
      <c r="B1" s="2"/>
      <c r="Y1" s="4" t="s">
        <v>0</v>
      </c>
    </row>
    <row r="2" spans="1:39" x14ac:dyDescent="0.25">
      <c r="A2" s="1"/>
      <c r="B2" s="2"/>
      <c r="E2" s="5"/>
      <c r="G2" s="6"/>
      <c r="I2" s="6"/>
      <c r="J2" s="6"/>
      <c r="K2" s="6"/>
      <c r="L2" s="6"/>
      <c r="M2" s="6"/>
      <c r="O2" s="6"/>
      <c r="Y2" s="7">
        <v>2024</v>
      </c>
    </row>
    <row r="3" spans="1:39" x14ac:dyDescent="0.25">
      <c r="A3" s="1"/>
      <c r="B3" s="2"/>
      <c r="E3" s="5"/>
      <c r="G3" s="6"/>
      <c r="I3" s="6"/>
      <c r="J3" s="6"/>
      <c r="K3" s="6"/>
      <c r="L3" s="6"/>
      <c r="M3" s="6"/>
      <c r="O3" s="6"/>
    </row>
    <row r="4" spans="1:39" x14ac:dyDescent="0.25">
      <c r="A4" s="8"/>
    </row>
    <row r="5" spans="1:39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</row>
    <row r="6" spans="1:39" x14ac:dyDescent="0.25">
      <c r="A6" s="9"/>
      <c r="B6" s="11"/>
      <c r="C6" s="12"/>
      <c r="D6" s="12"/>
      <c r="E6" s="13"/>
      <c r="F6" s="11"/>
      <c r="G6" s="11"/>
      <c r="H6" s="11"/>
      <c r="I6" s="11"/>
      <c r="J6" s="11"/>
      <c r="K6" s="11"/>
      <c r="L6" s="14" t="s">
        <v>1</v>
      </c>
      <c r="M6" s="15"/>
      <c r="N6" s="15"/>
      <c r="O6" s="14" t="s">
        <v>2</v>
      </c>
      <c r="P6" s="15"/>
      <c r="Q6" s="15"/>
      <c r="R6" s="293" t="str">
        <f>$AA$2&amp;" Existing Conditions"</f>
        <v xml:space="preserve"> Existing Conditions</v>
      </c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  <c r="AE6" s="294"/>
      <c r="AF6" s="294"/>
      <c r="AG6" s="294"/>
      <c r="AH6" s="294"/>
      <c r="AI6" s="295"/>
      <c r="AJ6" s="296" t="s">
        <v>3</v>
      </c>
      <c r="AK6" s="297"/>
      <c r="AL6" s="297"/>
      <c r="AM6" s="298"/>
    </row>
    <row r="7" spans="1:39" x14ac:dyDescent="0.25">
      <c r="A7" s="9"/>
      <c r="B7" s="16" t="s">
        <v>4</v>
      </c>
      <c r="C7" s="17" t="s">
        <v>5</v>
      </c>
      <c r="D7" s="17"/>
      <c r="E7" s="18"/>
      <c r="F7" s="16" t="s">
        <v>6</v>
      </c>
      <c r="G7" s="16" t="s">
        <v>7</v>
      </c>
      <c r="H7" s="16" t="s">
        <v>8</v>
      </c>
      <c r="I7" s="16" t="s">
        <v>9</v>
      </c>
      <c r="J7" s="16" t="s">
        <v>10</v>
      </c>
      <c r="K7" s="16" t="s">
        <v>11</v>
      </c>
      <c r="L7" s="19" t="s">
        <v>12</v>
      </c>
      <c r="M7" s="20" t="s">
        <v>13</v>
      </c>
      <c r="N7" s="21" t="s">
        <v>14</v>
      </c>
      <c r="O7" s="19" t="s">
        <v>12</v>
      </c>
      <c r="P7" s="20" t="s">
        <v>15</v>
      </c>
      <c r="Q7" s="21" t="s">
        <v>14</v>
      </c>
      <c r="R7" s="299" t="s">
        <v>12</v>
      </c>
      <c r="S7" s="299"/>
      <c r="T7" s="299"/>
      <c r="U7" s="300" t="s">
        <v>16</v>
      </c>
      <c r="V7" s="301"/>
      <c r="W7" s="302"/>
      <c r="X7" s="300" t="s">
        <v>17</v>
      </c>
      <c r="Y7" s="301"/>
      <c r="Z7" s="302"/>
      <c r="AA7" s="303" t="s">
        <v>18</v>
      </c>
      <c r="AB7" s="304"/>
      <c r="AC7" s="304"/>
      <c r="AD7" s="305"/>
      <c r="AE7" s="303" t="s">
        <v>19</v>
      </c>
      <c r="AF7" s="304"/>
      <c r="AG7" s="304"/>
      <c r="AH7" s="305"/>
      <c r="AI7" s="306" t="s">
        <v>20</v>
      </c>
      <c r="AJ7" s="22" t="s">
        <v>21</v>
      </c>
      <c r="AK7" s="22"/>
      <c r="AL7" s="22"/>
      <c r="AM7" s="22"/>
    </row>
    <row r="8" spans="1:39" x14ac:dyDescent="0.25">
      <c r="A8" s="9"/>
      <c r="B8" s="23" t="s">
        <v>22</v>
      </c>
      <c r="C8" s="24" t="s">
        <v>23</v>
      </c>
      <c r="D8" s="24" t="s">
        <v>24</v>
      </c>
      <c r="E8" s="24" t="s">
        <v>25</v>
      </c>
      <c r="F8" s="23" t="s">
        <v>26</v>
      </c>
      <c r="G8" s="23" t="s">
        <v>26</v>
      </c>
      <c r="H8" s="23" t="s">
        <v>27</v>
      </c>
      <c r="I8" s="23" t="s">
        <v>28</v>
      </c>
      <c r="J8" s="23" t="s">
        <v>29</v>
      </c>
      <c r="K8" s="23" t="s">
        <v>30</v>
      </c>
      <c r="L8" s="25" t="s">
        <v>31</v>
      </c>
      <c r="M8" s="26" t="s">
        <v>31</v>
      </c>
      <c r="N8" s="27" t="s">
        <v>31</v>
      </c>
      <c r="O8" s="25" t="s">
        <v>31</v>
      </c>
      <c r="P8" s="26" t="s">
        <v>31</v>
      </c>
      <c r="Q8" s="27" t="s">
        <v>31</v>
      </c>
      <c r="R8" s="25" t="s">
        <v>32</v>
      </c>
      <c r="S8" s="25" t="s">
        <v>33</v>
      </c>
      <c r="T8" s="25" t="s">
        <v>8</v>
      </c>
      <c r="U8" s="26" t="s">
        <v>34</v>
      </c>
      <c r="V8" s="26" t="s">
        <v>33</v>
      </c>
      <c r="W8" s="26" t="s">
        <v>8</v>
      </c>
      <c r="X8" s="26" t="s">
        <v>34</v>
      </c>
      <c r="Y8" s="26" t="s">
        <v>33</v>
      </c>
      <c r="Z8" s="26" t="s">
        <v>8</v>
      </c>
      <c r="AA8" s="28" t="s">
        <v>35</v>
      </c>
      <c r="AB8" s="28" t="s">
        <v>36</v>
      </c>
      <c r="AC8" s="27" t="s">
        <v>33</v>
      </c>
      <c r="AD8" s="29" t="s">
        <v>8</v>
      </c>
      <c r="AE8" s="28" t="s">
        <v>35</v>
      </c>
      <c r="AF8" s="28" t="s">
        <v>36</v>
      </c>
      <c r="AG8" s="27" t="s">
        <v>33</v>
      </c>
      <c r="AH8" s="29" t="s">
        <v>8</v>
      </c>
      <c r="AI8" s="307"/>
      <c r="AJ8" s="30" t="s">
        <v>37</v>
      </c>
      <c r="AK8" s="30" t="s">
        <v>38</v>
      </c>
      <c r="AL8" s="30" t="s">
        <v>39</v>
      </c>
      <c r="AM8" s="30" t="s">
        <v>40</v>
      </c>
    </row>
    <row r="9" spans="1:39" ht="18" customHeight="1" x14ac:dyDescent="0.25">
      <c r="A9" s="9"/>
      <c r="B9" s="31">
        <f>'[1]TMC Master - Lake County'!C6</f>
        <v>3930</v>
      </c>
      <c r="C9" s="32" t="str">
        <f>'[1]TMC Master - Lake County'!D6</f>
        <v>US 27/SR 25</v>
      </c>
      <c r="D9" s="32" t="str">
        <f>'[1]TMC Master - Lake County'!E6</f>
        <v>CR 474</v>
      </c>
      <c r="E9" s="32" t="str">
        <f>'[1]TMC Master - Lake County'!F6</f>
        <v>US 192</v>
      </c>
      <c r="F9" s="33" t="str">
        <f>'[1]TMC Master - Lake County'!K6</f>
        <v>6L</v>
      </c>
      <c r="G9" s="33">
        <f>'[1]TMC Master - Lake County'!L6</f>
        <v>0</v>
      </c>
      <c r="H9" s="33" t="str">
        <f>'[1]TMC Master - Lake County'!M6</f>
        <v>D</v>
      </c>
      <c r="I9" s="33"/>
      <c r="J9" s="33"/>
      <c r="K9" s="33" t="str">
        <f>'[1]TMC Master - Lake County'!J6</f>
        <v>C6</v>
      </c>
      <c r="L9" s="33">
        <f>'[1]TMC Master - Lake County'!N6</f>
        <v>57855</v>
      </c>
      <c r="M9" s="33"/>
      <c r="N9" s="33">
        <f>'[1]TMC Master - Lake County'!O6</f>
        <v>2866.5</v>
      </c>
      <c r="O9" s="33"/>
      <c r="P9" s="33"/>
      <c r="Q9" s="33"/>
      <c r="R9" s="33">
        <f>'[1]TMC Master - Lake County'!R6</f>
        <v>30726.48</v>
      </c>
      <c r="S9" s="34">
        <f>'[1]TMC Master - Lake County'!S6</f>
        <v>0.53</v>
      </c>
      <c r="T9" s="33" t="str">
        <f>'[1]TMC Master - Lake County'!T6</f>
        <v>D</v>
      </c>
      <c r="U9" s="33"/>
      <c r="V9" s="33"/>
      <c r="W9" s="33"/>
      <c r="X9" s="33"/>
      <c r="Y9" s="33"/>
      <c r="Z9" s="33"/>
      <c r="AA9" s="33"/>
      <c r="AB9" s="33"/>
      <c r="AC9" s="34"/>
      <c r="AD9" s="33"/>
      <c r="AE9" s="33">
        <f>'[1]TMC Master - Lake County'!U6</f>
        <v>960.4319999999999</v>
      </c>
      <c r="AF9" s="33">
        <f>'[1]TMC Master - Lake County'!V6</f>
        <v>932.68799999999987</v>
      </c>
      <c r="AG9" s="34">
        <f>'[1]TMC Master - Lake County'!W6</f>
        <v>0.34</v>
      </c>
      <c r="AH9" s="33" t="str">
        <f>'[1]TMC Master - Lake County'!X6</f>
        <v>D</v>
      </c>
      <c r="AI9" s="292">
        <f>'[1]TMC Master - Lake County'!Y6*100</f>
        <v>-9.8644727175400178</v>
      </c>
      <c r="AJ9" s="35">
        <f>'[1]TMC Master - Lake County'!AE6</f>
        <v>0</v>
      </c>
      <c r="AK9" s="35">
        <f>'[1]TMC Master - Lake County'!AF6</f>
        <v>0</v>
      </c>
      <c r="AL9" s="35">
        <f>'[1]TMC Master - Lake County'!AG6</f>
        <v>2866.5</v>
      </c>
      <c r="AM9" s="35">
        <f>'[1]TMC Master - Lake County'!AH6</f>
        <v>3087</v>
      </c>
    </row>
    <row r="10" spans="1:39" ht="18" customHeight="1" x14ac:dyDescent="0.25">
      <c r="A10" s="9"/>
      <c r="B10" s="31">
        <f>'[1]TMC Master - Lake County'!C7</f>
        <v>3150</v>
      </c>
      <c r="C10" s="32" t="str">
        <f>'[1]TMC Master - Lake County'!D7</f>
        <v>SR 33</v>
      </c>
      <c r="D10" s="32" t="str">
        <f>'[1]TMC Master - Lake County'!E7</f>
        <v>CR 474</v>
      </c>
      <c r="E10" s="32" t="str">
        <f>'[1]TMC Master - Lake County'!F7</f>
        <v>POLK COUNTY LINE</v>
      </c>
      <c r="F10" s="33" t="str">
        <f>'[1]TMC Master - Lake County'!K7</f>
        <v>2L</v>
      </c>
      <c r="G10" s="33">
        <f>'[1]TMC Master - Lake County'!L7</f>
        <v>0</v>
      </c>
      <c r="H10" s="33" t="str">
        <f>'[1]TMC Master - Lake County'!M7</f>
        <v>C</v>
      </c>
      <c r="I10" s="33"/>
      <c r="J10" s="33"/>
      <c r="K10" s="33" t="str">
        <f>'[1]TMC Master - Lake County'!J7</f>
        <v>C2</v>
      </c>
      <c r="L10" s="33">
        <f>'[1]TMC Master - Lake County'!N7</f>
        <v>8200</v>
      </c>
      <c r="M10" s="33"/>
      <c r="N10" s="33">
        <f>'[1]TMC Master - Lake County'!O7</f>
        <v>430</v>
      </c>
      <c r="O10" s="33"/>
      <c r="P10" s="33"/>
      <c r="Q10" s="33"/>
      <c r="R10" s="33">
        <f>'[1]TMC Master - Lake County'!R7</f>
        <v>10989.158399999998</v>
      </c>
      <c r="S10" s="34">
        <f>'[1]TMC Master - Lake County'!S7</f>
        <v>1.34</v>
      </c>
      <c r="T10" s="33" t="str">
        <f>'[1]TMC Master - Lake County'!T7</f>
        <v>D</v>
      </c>
      <c r="U10" s="33"/>
      <c r="V10" s="33"/>
      <c r="W10" s="33"/>
      <c r="X10" s="33"/>
      <c r="Y10" s="33"/>
      <c r="Z10" s="33"/>
      <c r="AA10" s="33"/>
      <c r="AB10" s="33"/>
      <c r="AC10" s="34"/>
      <c r="AD10" s="33"/>
      <c r="AE10" s="33">
        <f>'[1]TMC Master - Lake County'!U7</f>
        <v>429.46559999999994</v>
      </c>
      <c r="AF10" s="33">
        <f>'[1]TMC Master - Lake County'!V7</f>
        <v>465.40799999999996</v>
      </c>
      <c r="AG10" s="34">
        <f>'[1]TMC Master - Lake County'!W7</f>
        <v>1.08</v>
      </c>
      <c r="AH10" s="33" t="str">
        <f>'[1]TMC Master - Lake County'!X7</f>
        <v>D</v>
      </c>
      <c r="AI10" s="292">
        <f>'[1]TMC Master - Lake County'!Y7*100</f>
        <v>12.004328867603785</v>
      </c>
      <c r="AJ10" s="35">
        <f>'[1]TMC Master - Lake County'!AE7</f>
        <v>0</v>
      </c>
      <c r="AK10" s="35">
        <f>'[1]TMC Master - Lake County'!AF7</f>
        <v>430</v>
      </c>
      <c r="AL10" s="35">
        <f>'[1]TMC Master - Lake County'!AG7</f>
        <v>730</v>
      </c>
      <c r="AM10" s="35">
        <f>'[1]TMC Master - Lake County'!AH7</f>
        <v>1490</v>
      </c>
    </row>
    <row r="11" spans="1:39" ht="18" customHeight="1" x14ac:dyDescent="0.25">
      <c r="A11" s="9"/>
      <c r="B11" s="31">
        <f>'[1]TMC Master - Lake County'!C8</f>
        <v>1200</v>
      </c>
      <c r="C11" s="32" t="str">
        <f>'[1]TMC Master - Lake County'!D8</f>
        <v>CR 474</v>
      </c>
      <c r="D11" s="32" t="str">
        <f>'[1]TMC Master - Lake County'!E8</f>
        <v>GREEN SWAMP RD</v>
      </c>
      <c r="E11" s="32" t="str">
        <f>'[1]TMC Master - Lake County'!F8</f>
        <v>US 27</v>
      </c>
      <c r="F11" s="33" t="str">
        <f>'[1]TMC Master - Lake County'!K8</f>
        <v>2L</v>
      </c>
      <c r="G11" s="33">
        <f>'[1]TMC Master - Lake County'!L8</f>
        <v>0</v>
      </c>
      <c r="H11" s="33" t="str">
        <f>'[1]TMC Master - Lake County'!M8</f>
        <v>C</v>
      </c>
      <c r="I11" s="33"/>
      <c r="J11" s="33"/>
      <c r="K11" s="33" t="str">
        <f>'[1]TMC Master - Lake County'!J8</f>
        <v>C3R</v>
      </c>
      <c r="L11" s="33">
        <f>'[1]TMC Master - Lake County'!N8</f>
        <v>17640</v>
      </c>
      <c r="M11" s="33"/>
      <c r="N11" s="33">
        <f>'[1]TMC Master - Lake County'!O8</f>
        <v>873</v>
      </c>
      <c r="O11" s="33"/>
      <c r="P11" s="33"/>
      <c r="Q11" s="33"/>
      <c r="R11" s="33">
        <f>'[1]TMC Master - Lake County'!R8</f>
        <v>5849.6255999999994</v>
      </c>
      <c r="S11" s="34">
        <f>'[1]TMC Master - Lake County'!S8</f>
        <v>0.33</v>
      </c>
      <c r="T11" s="33" t="str">
        <f>'[1]TMC Master - Lake County'!T8</f>
        <v>C</v>
      </c>
      <c r="U11" s="33"/>
      <c r="V11" s="33"/>
      <c r="W11" s="33"/>
      <c r="X11" s="33"/>
      <c r="Y11" s="33"/>
      <c r="Z11" s="33"/>
      <c r="AA11" s="33"/>
      <c r="AB11" s="33"/>
      <c r="AC11" s="34"/>
      <c r="AD11" s="33"/>
      <c r="AE11" s="33">
        <f>'[1]TMC Master - Lake County'!U8</f>
        <v>209.66399999999999</v>
      </c>
      <c r="AF11" s="33">
        <f>'[1]TMC Master - Lake County'!V8</f>
        <v>297.52319999999997</v>
      </c>
      <c r="AG11" s="34">
        <f>'[1]TMC Master - Lake County'!W8</f>
        <v>0.34</v>
      </c>
      <c r="AH11" s="33" t="str">
        <f>'[1]TMC Master - Lake County'!X8</f>
        <v>C</v>
      </c>
      <c r="AI11" s="292">
        <f>'[1]TMC Master - Lake County'!Y8*100</f>
        <v>-1.1012455135477217</v>
      </c>
      <c r="AJ11" s="35">
        <f>'[1]TMC Master - Lake County'!AE8</f>
        <v>0</v>
      </c>
      <c r="AK11" s="35">
        <f>'[1]TMC Master - Lake County'!AF8</f>
        <v>873</v>
      </c>
      <c r="AL11" s="35">
        <f>'[1]TMC Master - Lake County'!AG8</f>
        <v>999</v>
      </c>
      <c r="AM11" s="35">
        <f>'[1]TMC Master - Lake County'!AH8</f>
        <v>1000</v>
      </c>
    </row>
    <row r="12" spans="1:39" ht="18" customHeight="1" x14ac:dyDescent="0.25">
      <c r="A12" s="9"/>
      <c r="B12" s="31">
        <f>'[1]TMC Master - Lake County'!C9</f>
        <v>1190</v>
      </c>
      <c r="C12" s="32" t="str">
        <f>'[1]TMC Master - Lake County'!D9</f>
        <v>CR 474</v>
      </c>
      <c r="D12" s="32" t="str">
        <f>'[1]TMC Master - Lake County'!E9</f>
        <v>SR 33</v>
      </c>
      <c r="E12" s="32" t="str">
        <f>'[1]TMC Master - Lake County'!F9</f>
        <v>GREEN SWAMP RD</v>
      </c>
      <c r="F12" s="33" t="str">
        <f>'[1]TMC Master - Lake County'!K9</f>
        <v>2L</v>
      </c>
      <c r="G12" s="33">
        <f>'[1]TMC Master - Lake County'!L9</f>
        <v>0</v>
      </c>
      <c r="H12" s="33" t="str">
        <f>'[1]TMC Master - Lake County'!M9</f>
        <v>C</v>
      </c>
      <c r="I12" s="33"/>
      <c r="J12" s="33"/>
      <c r="K12" s="33" t="str">
        <f>'[1]TMC Master - Lake County'!J9</f>
        <v>C2</v>
      </c>
      <c r="L12" s="33">
        <f>'[1]TMC Master - Lake County'!N9</f>
        <v>7380</v>
      </c>
      <c r="M12" s="33"/>
      <c r="N12" s="33">
        <f>'[1]TMC Master - Lake County'!O9</f>
        <v>430</v>
      </c>
      <c r="O12" s="33"/>
      <c r="P12" s="33"/>
      <c r="Q12" s="33"/>
      <c r="R12" s="33">
        <f>'[1]TMC Master - Lake County'!R9</f>
        <v>5527.7568000000001</v>
      </c>
      <c r="S12" s="34">
        <f>'[1]TMC Master - Lake County'!S9</f>
        <v>0.75</v>
      </c>
      <c r="T12" s="33" t="str">
        <f>'[1]TMC Master - Lake County'!T9</f>
        <v>C</v>
      </c>
      <c r="U12" s="33"/>
      <c r="V12" s="33"/>
      <c r="W12" s="33"/>
      <c r="X12" s="33"/>
      <c r="Y12" s="33"/>
      <c r="Z12" s="33"/>
      <c r="AA12" s="33"/>
      <c r="AB12" s="33"/>
      <c r="AC12" s="34"/>
      <c r="AD12" s="33"/>
      <c r="AE12" s="33">
        <f>'[1]TMC Master - Lake County'!U9</f>
        <v>236.85119999999998</v>
      </c>
      <c r="AF12" s="33">
        <f>'[1]TMC Master - Lake County'!V9</f>
        <v>323.48159999999996</v>
      </c>
      <c r="AG12" s="34">
        <f>'[1]TMC Master - Lake County'!W9</f>
        <v>0.75</v>
      </c>
      <c r="AH12" s="33" t="str">
        <f>'[1]TMC Master - Lake County'!X9</f>
        <v>C</v>
      </c>
      <c r="AI12" s="292">
        <f>'[1]TMC Master - Lake County'!Y9*100</f>
        <v>-2.2143800159961868</v>
      </c>
      <c r="AJ12" s="35">
        <f>'[1]TMC Master - Lake County'!AE9</f>
        <v>0</v>
      </c>
      <c r="AK12" s="35">
        <f>'[1]TMC Master - Lake County'!AF9</f>
        <v>430</v>
      </c>
      <c r="AL12" s="35">
        <f>'[1]TMC Master - Lake County'!AG9</f>
        <v>730</v>
      </c>
      <c r="AM12" s="35">
        <f>'[1]TMC Master - Lake County'!AH9</f>
        <v>1490</v>
      </c>
    </row>
    <row r="13" spans="1:39" ht="18" customHeight="1" x14ac:dyDescent="0.25">
      <c r="A13" s="9"/>
      <c r="B13" s="31">
        <f>'[1]TMC Master - Lake County'!C10</f>
        <v>3140</v>
      </c>
      <c r="C13" s="32" t="str">
        <f>'[1]TMC Master - Lake County'!D10</f>
        <v>SR 33</v>
      </c>
      <c r="D13" s="32" t="str">
        <f>'[1]TMC Master - Lake County'!E10</f>
        <v>CR 561</v>
      </c>
      <c r="E13" s="32" t="str">
        <f>'[1]TMC Master - Lake County'!F10</f>
        <v>CR 474</v>
      </c>
      <c r="F13" s="33" t="str">
        <f>'[1]TMC Master - Lake County'!K10</f>
        <v>2L</v>
      </c>
      <c r="G13" s="33">
        <f>'[1]TMC Master - Lake County'!L10</f>
        <v>0</v>
      </c>
      <c r="H13" s="33" t="str">
        <f>'[1]TMC Master - Lake County'!M10</f>
        <v>C</v>
      </c>
      <c r="I13" s="33"/>
      <c r="J13" s="33"/>
      <c r="K13" s="33" t="str">
        <f>'[1]TMC Master - Lake County'!J10</f>
        <v>C2</v>
      </c>
      <c r="L13" s="33">
        <f>'[1]TMC Master - Lake County'!N10</f>
        <v>8200</v>
      </c>
      <c r="M13" s="33"/>
      <c r="N13" s="33">
        <f>'[1]TMC Master - Lake County'!O10</f>
        <v>430</v>
      </c>
      <c r="O13" s="33"/>
      <c r="P13" s="33"/>
      <c r="Q13" s="33"/>
      <c r="R13" s="33">
        <f>'[1]TMC Master - Lake County'!R10</f>
        <v>11838.873599999999</v>
      </c>
      <c r="S13" s="34">
        <f>'[1]TMC Master - Lake County'!S10</f>
        <v>1.44</v>
      </c>
      <c r="T13" s="33" t="str">
        <f>'[1]TMC Master - Lake County'!T10</f>
        <v>D</v>
      </c>
      <c r="U13" s="33"/>
      <c r="V13" s="33"/>
      <c r="W13" s="33"/>
      <c r="X13" s="33"/>
      <c r="Y13" s="33"/>
      <c r="Z13" s="33"/>
      <c r="AA13" s="33"/>
      <c r="AB13" s="33"/>
      <c r="AC13" s="34"/>
      <c r="AD13" s="33"/>
      <c r="AE13" s="33">
        <f>'[1]TMC Master - Lake County'!U10</f>
        <v>469.09439999999995</v>
      </c>
      <c r="AF13" s="33">
        <f>'[1]TMC Master - Lake County'!V10</f>
        <v>488.44799999999992</v>
      </c>
      <c r="AG13" s="34">
        <f>'[1]TMC Master - Lake County'!W10</f>
        <v>1.1399999999999999</v>
      </c>
      <c r="AH13" s="33" t="str">
        <f>'[1]TMC Master - Lake County'!X10</f>
        <v>D</v>
      </c>
      <c r="AI13" s="292">
        <f>'[1]TMC Master - Lake County'!Y10*100</f>
        <v>13.874710236699773</v>
      </c>
      <c r="AJ13" s="35">
        <f>'[1]TMC Master - Lake County'!AE10</f>
        <v>0</v>
      </c>
      <c r="AK13" s="35">
        <f>'[1]TMC Master - Lake County'!AF10</f>
        <v>430</v>
      </c>
      <c r="AL13" s="35">
        <f>'[1]TMC Master - Lake County'!AG10</f>
        <v>730</v>
      </c>
      <c r="AM13" s="35">
        <f>'[1]TMC Master - Lake County'!AH10</f>
        <v>1490</v>
      </c>
    </row>
    <row r="14" spans="1:39" ht="18" customHeight="1" x14ac:dyDescent="0.25">
      <c r="A14" s="9"/>
      <c r="B14" s="31">
        <f>'[1]TMC Master - Lake County'!C11</f>
        <v>1530</v>
      </c>
      <c r="C14" s="32" t="str">
        <f>'[1]TMC Master - Lake County'!D11</f>
        <v>CR 561</v>
      </c>
      <c r="D14" s="32" t="str">
        <f>'[1]TMC Master - Lake County'!E11</f>
        <v>FLORIDA BOYS RANCH RD</v>
      </c>
      <c r="E14" s="32" t="str">
        <f>'[1]TMC Master - Lake County'!F11</f>
        <v>SR 33</v>
      </c>
      <c r="F14" s="33" t="str">
        <f>'[1]TMC Master - Lake County'!K11</f>
        <v>2L</v>
      </c>
      <c r="G14" s="33">
        <f>'[1]TMC Master - Lake County'!L11</f>
        <v>0</v>
      </c>
      <c r="H14" s="33" t="str">
        <f>'[1]TMC Master - Lake County'!M11</f>
        <v>C</v>
      </c>
      <c r="I14" s="33"/>
      <c r="J14" s="33"/>
      <c r="K14" s="33" t="str">
        <f>'[1]TMC Master - Lake County'!J11</f>
        <v>C2</v>
      </c>
      <c r="L14" s="33">
        <f>'[1]TMC Master - Lake County'!N11</f>
        <v>7380</v>
      </c>
      <c r="M14" s="33"/>
      <c r="N14" s="33">
        <f>'[1]TMC Master - Lake County'!O11</f>
        <v>430</v>
      </c>
      <c r="O14" s="33"/>
      <c r="P14" s="33"/>
      <c r="Q14" s="33"/>
      <c r="R14" s="33">
        <f>'[1]TMC Master - Lake County'!R11</f>
        <v>2726.6304</v>
      </c>
      <c r="S14" s="34">
        <f>'[1]TMC Master - Lake County'!S11</f>
        <v>0.37</v>
      </c>
      <c r="T14" s="33" t="str">
        <f>'[1]TMC Master - Lake County'!T11</f>
        <v>C</v>
      </c>
      <c r="U14" s="33"/>
      <c r="V14" s="33"/>
      <c r="W14" s="33"/>
      <c r="X14" s="33"/>
      <c r="Y14" s="33"/>
      <c r="Z14" s="33"/>
      <c r="AA14" s="33"/>
      <c r="AB14" s="33"/>
      <c r="AC14" s="34"/>
      <c r="AD14" s="33"/>
      <c r="AE14" s="33">
        <f>'[1]TMC Master - Lake County'!U11</f>
        <v>145.7664</v>
      </c>
      <c r="AF14" s="33">
        <f>'[1]TMC Master - Lake County'!V11</f>
        <v>156.74880000000002</v>
      </c>
      <c r="AG14" s="34">
        <f>'[1]TMC Master - Lake County'!W11</f>
        <v>0.36</v>
      </c>
      <c r="AH14" s="33" t="str">
        <f>'[1]TMC Master - Lake County'!X11</f>
        <v>C</v>
      </c>
      <c r="AI14" s="292">
        <f>'[1]TMC Master - Lake County'!Y11*100</f>
        <v>-15.103367750474794</v>
      </c>
      <c r="AJ14" s="35">
        <f>'[1]TMC Master - Lake County'!AE11</f>
        <v>0</v>
      </c>
      <c r="AK14" s="35">
        <f>'[1]TMC Master - Lake County'!AF11</f>
        <v>430</v>
      </c>
      <c r="AL14" s="35">
        <f>'[1]TMC Master - Lake County'!AG11</f>
        <v>730</v>
      </c>
      <c r="AM14" s="35">
        <f>'[1]TMC Master - Lake County'!AH11</f>
        <v>1490</v>
      </c>
    </row>
    <row r="15" spans="1:39" ht="18" customHeight="1" x14ac:dyDescent="0.25">
      <c r="A15" s="9"/>
      <c r="B15" s="31">
        <f>'[1]TMC Master - Lake County'!C12</f>
        <v>2260</v>
      </c>
      <c r="C15" s="32" t="str">
        <f>'[1]TMC Master - Lake County'!D12</f>
        <v>LAKE ERIE RD</v>
      </c>
      <c r="D15" s="32" t="str">
        <f>'[1]TMC Master - Lake County'!E12</f>
        <v>CR 565</v>
      </c>
      <c r="E15" s="32" t="str">
        <f>'[1]TMC Master - Lake County'!F12</f>
        <v>SR 33</v>
      </c>
      <c r="F15" s="33" t="str">
        <f>'[1]TMC Master - Lake County'!K12</f>
        <v>2L</v>
      </c>
      <c r="G15" s="33">
        <f>'[1]TMC Master - Lake County'!L12</f>
        <v>0</v>
      </c>
      <c r="H15" s="33" t="str">
        <f>'[1]TMC Master - Lake County'!M12</f>
        <v>C</v>
      </c>
      <c r="I15" s="33"/>
      <c r="J15" s="33"/>
      <c r="K15" s="33" t="str">
        <f>'[1]TMC Master - Lake County'!J12</f>
        <v>C2</v>
      </c>
      <c r="L15" s="33">
        <f>'[1]TMC Master - Lake County'!N12</f>
        <v>7380</v>
      </c>
      <c r="M15" s="33"/>
      <c r="N15" s="33">
        <f>'[1]TMC Master - Lake County'!O12</f>
        <v>430</v>
      </c>
      <c r="O15" s="33"/>
      <c r="P15" s="33"/>
      <c r="Q15" s="33"/>
      <c r="R15" s="33" t="str">
        <f>'[1]TMC Master - Lake County'!R12</f>
        <v>N/A</v>
      </c>
      <c r="S15" s="34" t="e">
        <f>'[1]TMC Master - Lake County'!S12</f>
        <v>#VALUE!</v>
      </c>
      <c r="T15" s="33" t="str">
        <f>'[1]TMC Master - Lake County'!T12</f>
        <v>F</v>
      </c>
      <c r="U15" s="33"/>
      <c r="V15" s="33"/>
      <c r="W15" s="33"/>
      <c r="X15" s="33"/>
      <c r="Y15" s="33"/>
      <c r="Z15" s="33"/>
      <c r="AA15" s="33"/>
      <c r="AB15" s="33"/>
      <c r="AC15" s="34"/>
      <c r="AD15" s="33"/>
      <c r="AE15" s="33" t="str">
        <f>'[1]TMC Master - Lake County'!U12</f>
        <v>N/A</v>
      </c>
      <c r="AF15" s="33" t="str">
        <f>'[1]TMC Master - Lake County'!V12</f>
        <v>N/A</v>
      </c>
      <c r="AG15" s="34">
        <f>'[1]TMC Master - Lake County'!W12</f>
        <v>0</v>
      </c>
      <c r="AH15" s="33" t="str">
        <f>'[1]TMC Master - Lake County'!X12</f>
        <v>B</v>
      </c>
      <c r="AI15" s="292" t="e">
        <f>'[1]TMC Master - Lake County'!Y12*100</f>
        <v>#VALUE!</v>
      </c>
      <c r="AJ15" s="35">
        <f>'[1]TMC Master - Lake County'!AE12</f>
        <v>0</v>
      </c>
      <c r="AK15" s="35">
        <f>'[1]TMC Master - Lake County'!AF12</f>
        <v>430</v>
      </c>
      <c r="AL15" s="35">
        <f>'[1]TMC Master - Lake County'!AG12</f>
        <v>730</v>
      </c>
      <c r="AM15" s="35">
        <f>'[1]TMC Master - Lake County'!AH12</f>
        <v>1490</v>
      </c>
    </row>
    <row r="16" spans="1:39" ht="18" customHeight="1" x14ac:dyDescent="0.25">
      <c r="A16" s="9"/>
      <c r="B16" s="31">
        <f>'[1]TMC Master - Lake County'!C13</f>
        <v>2330</v>
      </c>
      <c r="C16" s="32" t="str">
        <f>'[1]TMC Master - Lake County'!D13</f>
        <v>LAKESHORE DR (CLER)</v>
      </c>
      <c r="D16" s="32" t="str">
        <f>'[1]TMC Master - Lake County'!E13</f>
        <v>CR 561</v>
      </c>
      <c r="E16" s="32" t="str">
        <f>'[1]TMC Master - Lake County'!F13</f>
        <v>OSWALT RD</v>
      </c>
      <c r="F16" s="33" t="str">
        <f>'[1]TMC Master - Lake County'!K13</f>
        <v>2L</v>
      </c>
      <c r="G16" s="33">
        <f>'[1]TMC Master - Lake County'!L13</f>
        <v>0</v>
      </c>
      <c r="H16" s="33" t="str">
        <f>'[1]TMC Master - Lake County'!M13</f>
        <v>C</v>
      </c>
      <c r="I16" s="33"/>
      <c r="J16" s="33"/>
      <c r="K16" s="33" t="str">
        <f>'[1]TMC Master - Lake County'!J13</f>
        <v>C2T</v>
      </c>
      <c r="L16" s="33">
        <f>'[1]TMC Master - Lake County'!N13</f>
        <v>13041</v>
      </c>
      <c r="M16" s="33"/>
      <c r="N16" s="33">
        <f>'[1]TMC Master - Lake County'!O13</f>
        <v>680</v>
      </c>
      <c r="O16" s="33"/>
      <c r="P16" s="33"/>
      <c r="Q16" s="33"/>
      <c r="R16" s="33">
        <f>'[1]TMC Master - Lake County'!R13</f>
        <v>3556.3008</v>
      </c>
      <c r="S16" s="34">
        <f>'[1]TMC Master - Lake County'!S13</f>
        <v>0.27</v>
      </c>
      <c r="T16" s="33" t="str">
        <f>'[1]TMC Master - Lake County'!T13</f>
        <v>C</v>
      </c>
      <c r="U16" s="33"/>
      <c r="V16" s="33"/>
      <c r="W16" s="33"/>
      <c r="X16" s="33"/>
      <c r="Y16" s="33"/>
      <c r="Z16" s="33"/>
      <c r="AA16" s="33"/>
      <c r="AB16" s="33"/>
      <c r="AC16" s="34"/>
      <c r="AD16" s="33"/>
      <c r="AE16" s="33">
        <f>'[1]TMC Master - Lake County'!U13</f>
        <v>141.77279999999999</v>
      </c>
      <c r="AF16" s="33">
        <f>'[1]TMC Master - Lake County'!V13</f>
        <v>187.69919999999999</v>
      </c>
      <c r="AG16" s="34">
        <f>'[1]TMC Master - Lake County'!W13</f>
        <v>0.28000000000000003</v>
      </c>
      <c r="AH16" s="33" t="str">
        <f>'[1]TMC Master - Lake County'!X13</f>
        <v>C</v>
      </c>
      <c r="AI16" s="292">
        <f>'[1]TMC Master - Lake County'!Y13*100</f>
        <v>-10.470758396602397</v>
      </c>
      <c r="AJ16" s="35">
        <f>'[1]TMC Master - Lake County'!AE13</f>
        <v>0</v>
      </c>
      <c r="AK16" s="35">
        <f>'[1]TMC Master - Lake County'!AF13</f>
        <v>680</v>
      </c>
      <c r="AL16" s="35">
        <f>'[1]TMC Master - Lake County'!AG13</f>
        <v>888</v>
      </c>
      <c r="AM16" s="35">
        <f>'[1]TMC Master - Lake County'!AH13</f>
        <v>889</v>
      </c>
    </row>
    <row r="17" spans="1:39" ht="18" customHeight="1" x14ac:dyDescent="0.25">
      <c r="A17" s="9"/>
      <c r="B17" s="31">
        <f>'[1]TMC Master - Lake County'!C14</f>
        <v>2290</v>
      </c>
      <c r="C17" s="32" t="str">
        <f>'[1]TMC Master - Lake County'!D14</f>
        <v>LAKE LOUISA RD</v>
      </c>
      <c r="D17" s="32" t="str">
        <f>'[1]TMC Master - Lake County'!E14</f>
        <v>VISTA DEL LAGO BLVD</v>
      </c>
      <c r="E17" s="32" t="str">
        <f>'[1]TMC Master - Lake County'!F14</f>
        <v>US 27</v>
      </c>
      <c r="F17" s="33" t="str">
        <f>'[1]TMC Master - Lake County'!K14</f>
        <v>2L</v>
      </c>
      <c r="G17" s="33">
        <f>'[1]TMC Master - Lake County'!L14</f>
        <v>0</v>
      </c>
      <c r="H17" s="33" t="str">
        <f>'[1]TMC Master - Lake County'!M14</f>
        <v>D</v>
      </c>
      <c r="I17" s="33"/>
      <c r="J17" s="33"/>
      <c r="K17" s="33" t="str">
        <f>'[1]TMC Master - Lake County'!J14</f>
        <v>C3R</v>
      </c>
      <c r="L17" s="33">
        <f>'[1]TMC Master - Lake County'!N14</f>
        <v>21168</v>
      </c>
      <c r="M17" s="33"/>
      <c r="N17" s="33">
        <f>'[1]TMC Master - Lake County'!O14</f>
        <v>1048.95</v>
      </c>
      <c r="O17" s="33"/>
      <c r="P17" s="33"/>
      <c r="Q17" s="33"/>
      <c r="R17" s="33">
        <f>'[1]TMC Master - Lake County'!R14</f>
        <v>4236.2111999999997</v>
      </c>
      <c r="S17" s="34">
        <f>'[1]TMC Master - Lake County'!S14</f>
        <v>0.2</v>
      </c>
      <c r="T17" s="33" t="str">
        <f>'[1]TMC Master - Lake County'!T14</f>
        <v>C</v>
      </c>
      <c r="U17" s="33"/>
      <c r="V17" s="33"/>
      <c r="W17" s="33"/>
      <c r="X17" s="33"/>
      <c r="Y17" s="33"/>
      <c r="Z17" s="33"/>
      <c r="AA17" s="33"/>
      <c r="AB17" s="33"/>
      <c r="AC17" s="34"/>
      <c r="AD17" s="33"/>
      <c r="AE17" s="33">
        <f>'[1]TMC Master - Lake County'!U14</f>
        <v>126.7968</v>
      </c>
      <c r="AF17" s="33">
        <f>'[1]TMC Master - Lake County'!V14</f>
        <v>238.61760000000001</v>
      </c>
      <c r="AG17" s="34">
        <f>'[1]TMC Master - Lake County'!W14</f>
        <v>0.23</v>
      </c>
      <c r="AH17" s="33" t="str">
        <f>'[1]TMC Master - Lake County'!X14</f>
        <v>C</v>
      </c>
      <c r="AI17" s="292">
        <f>'[1]TMC Master - Lake County'!Y14*100</f>
        <v>-7.2827100747962721</v>
      </c>
      <c r="AJ17" s="35">
        <f>'[1]TMC Master - Lake County'!AE14</f>
        <v>0</v>
      </c>
      <c r="AK17" s="35">
        <f>'[1]TMC Master - Lake County'!AF14</f>
        <v>916.65000000000009</v>
      </c>
      <c r="AL17" s="35">
        <f>'[1]TMC Master - Lake County'!AG14</f>
        <v>1048.95</v>
      </c>
      <c r="AM17" s="35">
        <f>'[1]TMC Master - Lake County'!AH14</f>
        <v>1050</v>
      </c>
    </row>
    <row r="18" spans="1:39" ht="18" customHeight="1" x14ac:dyDescent="0.25">
      <c r="A18" s="9"/>
      <c r="B18" s="31">
        <f>'[1]TMC Master - Lake County'!C15</f>
        <v>1520</v>
      </c>
      <c r="C18" s="32" t="str">
        <f>'[1]TMC Master - Lake County'!D15</f>
        <v>CR 561</v>
      </c>
      <c r="D18" s="32" t="str">
        <f>'[1]TMC Master - Lake County'!E15</f>
        <v>LOG HOUSE RD</v>
      </c>
      <c r="E18" s="32" t="str">
        <f>'[1]TMC Master - Lake County'!F15</f>
        <v>FLORIDA BOYS RANCH RD</v>
      </c>
      <c r="F18" s="33" t="str">
        <f>'[1]TMC Master - Lake County'!K15</f>
        <v>2L</v>
      </c>
      <c r="G18" s="33">
        <f>'[1]TMC Master - Lake County'!L15</f>
        <v>0</v>
      </c>
      <c r="H18" s="33" t="str">
        <f>'[1]TMC Master - Lake County'!M15</f>
        <v>D</v>
      </c>
      <c r="I18" s="33"/>
      <c r="J18" s="33"/>
      <c r="K18" s="33" t="str">
        <f>'[1]TMC Master - Lake County'!J15</f>
        <v>C3R</v>
      </c>
      <c r="L18" s="33">
        <f>'[1]TMC Master - Lake County'!N15</f>
        <v>21168</v>
      </c>
      <c r="M18" s="33"/>
      <c r="N18" s="33">
        <f>'[1]TMC Master - Lake County'!O15</f>
        <v>1048.95</v>
      </c>
      <c r="O18" s="33"/>
      <c r="P18" s="33"/>
      <c r="Q18" s="33"/>
      <c r="R18" s="33">
        <f>'[1]TMC Master - Lake County'!R15</f>
        <v>3249.5616</v>
      </c>
      <c r="S18" s="34">
        <f>'[1]TMC Master - Lake County'!S15</f>
        <v>0.15</v>
      </c>
      <c r="T18" s="33" t="str">
        <f>'[1]TMC Master - Lake County'!T15</f>
        <v>C</v>
      </c>
      <c r="U18" s="33"/>
      <c r="V18" s="33"/>
      <c r="W18" s="33"/>
      <c r="X18" s="33"/>
      <c r="Y18" s="33"/>
      <c r="Z18" s="33"/>
      <c r="AA18" s="33"/>
      <c r="AB18" s="33"/>
      <c r="AC18" s="34"/>
      <c r="AD18" s="33"/>
      <c r="AE18" s="33">
        <f>'[1]TMC Master - Lake County'!U15</f>
        <v>117.0432</v>
      </c>
      <c r="AF18" s="33">
        <f>'[1]TMC Master - Lake County'!V15</f>
        <v>201.83039999999997</v>
      </c>
      <c r="AG18" s="34">
        <f>'[1]TMC Master - Lake County'!W15</f>
        <v>0.19</v>
      </c>
      <c r="AH18" s="33" t="str">
        <f>'[1]TMC Master - Lake County'!X15</f>
        <v>C</v>
      </c>
      <c r="AI18" s="292">
        <f>'[1]TMC Master - Lake County'!Y15*100</f>
        <v>-12.071399074705646</v>
      </c>
      <c r="AJ18" s="35">
        <f>'[1]TMC Master - Lake County'!AE15</f>
        <v>0</v>
      </c>
      <c r="AK18" s="35">
        <f>'[1]TMC Master - Lake County'!AF15</f>
        <v>916.65000000000009</v>
      </c>
      <c r="AL18" s="35">
        <f>'[1]TMC Master - Lake County'!AG15</f>
        <v>1048.95</v>
      </c>
      <c r="AM18" s="35">
        <f>'[1]TMC Master - Lake County'!AH15</f>
        <v>1050</v>
      </c>
    </row>
    <row r="19" spans="1:39" ht="18" customHeight="1" x14ac:dyDescent="0.25">
      <c r="A19" s="9"/>
      <c r="B19" s="31">
        <f>'[1]TMC Master - Lake County'!C16</f>
        <v>2700</v>
      </c>
      <c r="C19" s="32" t="str">
        <f>'[1]TMC Master - Lake County'!D16</f>
        <v>OSWALT RD</v>
      </c>
      <c r="D19" s="32" t="str">
        <f>'[1]TMC Master - Lake County'!E16</f>
        <v>LAKESHORE DR</v>
      </c>
      <c r="E19" s="32" t="str">
        <f>'[1]TMC Master - Lake County'!F16</f>
        <v>EDGEWATER DR</v>
      </c>
      <c r="F19" s="33" t="str">
        <f>'[1]TMC Master - Lake County'!K16</f>
        <v>2L</v>
      </c>
      <c r="G19" s="33">
        <f>'[1]TMC Master - Lake County'!L16</f>
        <v>0</v>
      </c>
      <c r="H19" s="33" t="str">
        <f>'[1]TMC Master - Lake County'!M16</f>
        <v>D</v>
      </c>
      <c r="I19" s="33"/>
      <c r="J19" s="33"/>
      <c r="K19" s="33" t="str">
        <f>'[1]TMC Master - Lake County'!J16</f>
        <v>C3R</v>
      </c>
      <c r="L19" s="33">
        <f>'[1]TMC Master - Lake County'!N16</f>
        <v>21168</v>
      </c>
      <c r="M19" s="33"/>
      <c r="N19" s="33">
        <f>'[1]TMC Master - Lake County'!O16</f>
        <v>1048.95</v>
      </c>
      <c r="O19" s="33"/>
      <c r="P19" s="33"/>
      <c r="Q19" s="33"/>
      <c r="R19" s="33">
        <f>'[1]TMC Master - Lake County'!R16</f>
        <v>4272.1536000000006</v>
      </c>
      <c r="S19" s="34">
        <f>'[1]TMC Master - Lake County'!S16</f>
        <v>0.2</v>
      </c>
      <c r="T19" s="33" t="str">
        <f>'[1]TMC Master - Lake County'!T16</f>
        <v>C</v>
      </c>
      <c r="U19" s="33"/>
      <c r="V19" s="33"/>
      <c r="W19" s="33"/>
      <c r="X19" s="33"/>
      <c r="Y19" s="33"/>
      <c r="Z19" s="33"/>
      <c r="AA19" s="33"/>
      <c r="AB19" s="33"/>
      <c r="AC19" s="34"/>
      <c r="AD19" s="33"/>
      <c r="AE19" s="33">
        <f>'[1]TMC Master - Lake County'!U16</f>
        <v>129.792</v>
      </c>
      <c r="AF19" s="33">
        <f>'[1]TMC Master - Lake County'!V16</f>
        <v>254.59199999999998</v>
      </c>
      <c r="AG19" s="34">
        <f>'[1]TMC Master - Lake County'!W16</f>
        <v>0.24</v>
      </c>
      <c r="AH19" s="33" t="str">
        <f>'[1]TMC Master - Lake County'!X16</f>
        <v>C</v>
      </c>
      <c r="AI19" s="292">
        <f>'[1]TMC Master - Lake County'!Y16*100</f>
        <v>-7.1259081997475882</v>
      </c>
      <c r="AJ19" s="35">
        <f>'[1]TMC Master - Lake County'!AE16</f>
        <v>0</v>
      </c>
      <c r="AK19" s="35">
        <f>'[1]TMC Master - Lake County'!AF16</f>
        <v>916.65000000000009</v>
      </c>
      <c r="AL19" s="35">
        <f>'[1]TMC Master - Lake County'!AG16</f>
        <v>1048.95</v>
      </c>
      <c r="AM19" s="35">
        <f>'[1]TMC Master - Lake County'!AH16</f>
        <v>1050</v>
      </c>
    </row>
    <row r="20" spans="1:39" ht="18" customHeight="1" x14ac:dyDescent="0.25">
      <c r="A20" s="9"/>
      <c r="B20" s="31">
        <f>'[1]TMC Master - Lake County'!C17</f>
        <v>2450</v>
      </c>
      <c r="C20" s="32" t="str">
        <f>'[1]TMC Master - Lake County'!D17</f>
        <v>LOG HOUSE RD</v>
      </c>
      <c r="D20" s="32" t="str">
        <f>'[1]TMC Master - Lake County'!E17</f>
        <v>CR 561</v>
      </c>
      <c r="E20" s="32" t="str">
        <f>'[1]TMC Master - Lake County'!F17</f>
        <v>LAKESHORE DR</v>
      </c>
      <c r="F20" s="33" t="str">
        <f>'[1]TMC Master - Lake County'!K17</f>
        <v>2L</v>
      </c>
      <c r="G20" s="33">
        <f>'[1]TMC Master - Lake County'!L17</f>
        <v>0</v>
      </c>
      <c r="H20" s="33" t="str">
        <f>'[1]TMC Master - Lake County'!M17</f>
        <v>D</v>
      </c>
      <c r="I20" s="33"/>
      <c r="J20" s="33"/>
      <c r="K20" s="33" t="str">
        <f>'[1]TMC Master - Lake County'!J17</f>
        <v>C3R</v>
      </c>
      <c r="L20" s="33">
        <f>'[1]TMC Master - Lake County'!N17</f>
        <v>16128</v>
      </c>
      <c r="M20" s="33"/>
      <c r="N20" s="33">
        <f>'[1]TMC Master - Lake County'!O17</f>
        <v>799.2</v>
      </c>
      <c r="O20" s="33"/>
      <c r="P20" s="33"/>
      <c r="Q20" s="33"/>
      <c r="R20" s="33">
        <f>'[1]TMC Master - Lake County'!R17</f>
        <v>4170.3168000000005</v>
      </c>
      <c r="S20" s="34">
        <f>'[1]TMC Master - Lake County'!S17</f>
        <v>0.26</v>
      </c>
      <c r="T20" s="33" t="str">
        <f>'[1]TMC Master - Lake County'!T17</f>
        <v>C</v>
      </c>
      <c r="U20" s="33"/>
      <c r="V20" s="33"/>
      <c r="W20" s="33"/>
      <c r="X20" s="33"/>
      <c r="Y20" s="33"/>
      <c r="Z20" s="33"/>
      <c r="AA20" s="33"/>
      <c r="AB20" s="33"/>
      <c r="AC20" s="34"/>
      <c r="AD20" s="33"/>
      <c r="AE20" s="33">
        <f>'[1]TMC Master - Lake County'!U17</f>
        <v>237.61920000000001</v>
      </c>
      <c r="AF20" s="33">
        <f>'[1]TMC Master - Lake County'!V17</f>
        <v>185.70240000000001</v>
      </c>
      <c r="AG20" s="34">
        <f>'[1]TMC Master - Lake County'!W17</f>
        <v>0.3</v>
      </c>
      <c r="AH20" s="33" t="str">
        <f>'[1]TMC Master - Lake County'!X17</f>
        <v>C</v>
      </c>
      <c r="AI20" s="292">
        <f>'[1]TMC Master - Lake County'!Y17*100</f>
        <v>-7.5729657910438952</v>
      </c>
      <c r="AJ20" s="35">
        <f>'[1]TMC Master - Lake County'!AE17</f>
        <v>0</v>
      </c>
      <c r="AK20" s="35">
        <f>'[1]TMC Master - Lake County'!AF17</f>
        <v>698.40000000000009</v>
      </c>
      <c r="AL20" s="35">
        <f>'[1]TMC Master - Lake County'!AG17</f>
        <v>799.2</v>
      </c>
      <c r="AM20" s="35">
        <f>'[1]TMC Master - Lake County'!AH17</f>
        <v>800</v>
      </c>
    </row>
    <row r="21" spans="1:39" ht="18" customHeight="1" x14ac:dyDescent="0.25">
      <c r="A21" s="9"/>
      <c r="B21" s="31">
        <f>'[1]TMC Master - Lake County'!C18</f>
        <v>2340</v>
      </c>
      <c r="C21" s="32" t="str">
        <f>'[1]TMC Master - Lake County'!D18</f>
        <v>LAKESHORE DR (CLER)</v>
      </c>
      <c r="D21" s="32" t="str">
        <f>'[1]TMC Master - Lake County'!E18</f>
        <v>OSWALT RD</v>
      </c>
      <c r="E21" s="32" t="str">
        <f>'[1]TMC Master - Lake County'!F18</f>
        <v>HARDER RD</v>
      </c>
      <c r="F21" s="33" t="str">
        <f>'[1]TMC Master - Lake County'!K18</f>
        <v>2L</v>
      </c>
      <c r="G21" s="33">
        <f>'[1]TMC Master - Lake County'!L18</f>
        <v>0</v>
      </c>
      <c r="H21" s="33" t="str">
        <f>'[1]TMC Master - Lake County'!M18</f>
        <v>C</v>
      </c>
      <c r="I21" s="33"/>
      <c r="J21" s="33"/>
      <c r="K21" s="33" t="str">
        <f>'[1]TMC Master - Lake County'!J18</f>
        <v>C3R</v>
      </c>
      <c r="L21" s="33">
        <f>'[1]TMC Master - Lake County'!N18</f>
        <v>18522</v>
      </c>
      <c r="M21" s="33"/>
      <c r="N21" s="33">
        <f>'[1]TMC Master - Lake County'!O18</f>
        <v>916.65000000000009</v>
      </c>
      <c r="O21" s="33"/>
      <c r="P21" s="33"/>
      <c r="Q21" s="33"/>
      <c r="R21" s="33">
        <f>'[1]TMC Master - Lake County'!R18</f>
        <v>12112.5888</v>
      </c>
      <c r="S21" s="34">
        <f>'[1]TMC Master - Lake County'!S18</f>
        <v>0.65</v>
      </c>
      <c r="T21" s="33" t="str">
        <f>'[1]TMC Master - Lake County'!T18</f>
        <v>C</v>
      </c>
      <c r="U21" s="33"/>
      <c r="V21" s="33"/>
      <c r="W21" s="33"/>
      <c r="X21" s="33"/>
      <c r="Y21" s="33"/>
      <c r="Z21" s="33"/>
      <c r="AA21" s="33"/>
      <c r="AB21" s="33"/>
      <c r="AC21" s="34"/>
      <c r="AD21" s="33"/>
      <c r="AE21" s="33">
        <f>'[1]TMC Master - Lake County'!U18</f>
        <v>659.94240000000002</v>
      </c>
      <c r="AF21" s="33">
        <f>'[1]TMC Master - Lake County'!V18</f>
        <v>409.34399999999999</v>
      </c>
      <c r="AG21" s="34">
        <f>'[1]TMC Master - Lake County'!W18</f>
        <v>0.72</v>
      </c>
      <c r="AH21" s="33" t="str">
        <f>'[1]TMC Master - Lake County'!X18</f>
        <v>C</v>
      </c>
      <c r="AI21" s="292">
        <f>'[1]TMC Master - Lake County'!Y18*100</f>
        <v>14.39646461307451</v>
      </c>
      <c r="AJ21" s="35">
        <f>'[1]TMC Master - Lake County'!AE18</f>
        <v>0</v>
      </c>
      <c r="AK21" s="35">
        <f>'[1]TMC Master - Lake County'!AF18</f>
        <v>916.65000000000009</v>
      </c>
      <c r="AL21" s="35">
        <f>'[1]TMC Master - Lake County'!AG18</f>
        <v>1048.95</v>
      </c>
      <c r="AM21" s="35">
        <f>'[1]TMC Master - Lake County'!AH18</f>
        <v>1050</v>
      </c>
    </row>
    <row r="22" spans="1:39" ht="18" customHeight="1" x14ac:dyDescent="0.25">
      <c r="A22" s="9"/>
      <c r="B22" s="31">
        <f>'[1]TMC Master - Lake County'!C19</f>
        <v>2100</v>
      </c>
      <c r="C22" s="32" t="str">
        <f>'[1]TMC Master - Lake County'!D19</f>
        <v>HARTWOOD MARSH RD</v>
      </c>
      <c r="D22" s="32" t="str">
        <f>'[1]TMC Master - Lake County'!E19</f>
        <v>US 27</v>
      </c>
      <c r="E22" s="32" t="str">
        <f>'[1]TMC Master - Lake County'!F19</f>
        <v>HANCOCK RD</v>
      </c>
      <c r="F22" s="33" t="str">
        <f>'[1]TMC Master - Lake County'!K19</f>
        <v>2L</v>
      </c>
      <c r="G22" s="33">
        <f>'[1]TMC Master - Lake County'!L19</f>
        <v>0</v>
      </c>
      <c r="H22" s="33" t="str">
        <f>'[1]TMC Master - Lake County'!M19</f>
        <v>D</v>
      </c>
      <c r="I22" s="33"/>
      <c r="J22" s="33"/>
      <c r="K22" s="33" t="str">
        <f>'[1]TMC Master - Lake County'!J19</f>
        <v>C4</v>
      </c>
      <c r="L22" s="33">
        <f>'[1]TMC Master - Lake County'!N19</f>
        <v>16632</v>
      </c>
      <c r="M22" s="33"/>
      <c r="N22" s="33">
        <f>'[1]TMC Master - Lake County'!O19</f>
        <v>822</v>
      </c>
      <c r="O22" s="33"/>
      <c r="P22" s="33"/>
      <c r="Q22" s="33"/>
      <c r="R22" s="33">
        <f>'[1]TMC Master - Lake County'!R19</f>
        <v>16952.831999999999</v>
      </c>
      <c r="S22" s="34">
        <f>'[1]TMC Master - Lake County'!S19</f>
        <v>1.02</v>
      </c>
      <c r="T22" s="33" t="str">
        <f>'[1]TMC Master - Lake County'!T19</f>
        <v>E</v>
      </c>
      <c r="U22" s="33"/>
      <c r="V22" s="33"/>
      <c r="W22" s="33"/>
      <c r="X22" s="33"/>
      <c r="Y22" s="33"/>
      <c r="Z22" s="33"/>
      <c r="AA22" s="33"/>
      <c r="AB22" s="33"/>
      <c r="AC22" s="34"/>
      <c r="AD22" s="33"/>
      <c r="AE22" s="33">
        <f>'[1]TMC Master - Lake County'!U19</f>
        <v>734.82240000000002</v>
      </c>
      <c r="AF22" s="33">
        <f>'[1]TMC Master - Lake County'!V19</f>
        <v>682.90560000000005</v>
      </c>
      <c r="AG22" s="34">
        <f>'[1]TMC Master - Lake County'!W19</f>
        <v>0.89</v>
      </c>
      <c r="AH22" s="33" t="str">
        <f>'[1]TMC Master - Lake County'!X19</f>
        <v>D</v>
      </c>
      <c r="AI22" s="292">
        <f>'[1]TMC Master - Lake County'!Y19*100</f>
        <v>22.352728809698185</v>
      </c>
      <c r="AJ22" s="35">
        <f>'[1]TMC Master - Lake County'!AE19</f>
        <v>0</v>
      </c>
      <c r="AK22" s="35">
        <f>'[1]TMC Master - Lake County'!AF19</f>
        <v>0</v>
      </c>
      <c r="AL22" s="35">
        <f>'[1]TMC Master - Lake County'!AG19</f>
        <v>822</v>
      </c>
      <c r="AM22" s="35">
        <f>'[1]TMC Master - Lake County'!AH19</f>
        <v>1125</v>
      </c>
    </row>
    <row r="23" spans="1:39" ht="18" customHeight="1" x14ac:dyDescent="0.25">
      <c r="A23" s="9"/>
      <c r="B23" s="31" t="e">
        <f>'[1]TMC Master - Lake County'!C20</f>
        <v>#N/A</v>
      </c>
      <c r="C23" s="32" t="str">
        <f>'[1]TMC Master - Lake County'!D20</f>
        <v>HARTWOOD MARSH RD</v>
      </c>
      <c r="D23" s="32" t="str">
        <f>'[1]TMC Master - Lake County'!E20</f>
        <v>.1Mi E HANCOCK</v>
      </c>
      <c r="E23" s="32" t="e">
        <f>'[1]TMC Master - Lake County'!F20</f>
        <v>#N/A</v>
      </c>
      <c r="F23" s="33" t="str">
        <f>'[1]TMC Master - Lake County'!K20</f>
        <v>2L</v>
      </c>
      <c r="G23" s="33">
        <f>'[1]TMC Master - Lake County'!L20</f>
        <v>0</v>
      </c>
      <c r="H23" s="33" t="str">
        <f>'[1]TMC Master - Lake County'!M20</f>
        <v>D</v>
      </c>
      <c r="I23" s="33"/>
      <c r="J23" s="33"/>
      <c r="K23" s="33" t="str">
        <f>'[1]TMC Master - Lake County'!J20</f>
        <v>C4</v>
      </c>
      <c r="L23" s="33">
        <f>'[1]TMC Master - Lake County'!N20</f>
        <v>16632</v>
      </c>
      <c r="M23" s="33"/>
      <c r="N23" s="33">
        <f>'[1]TMC Master - Lake County'!O20</f>
        <v>822</v>
      </c>
      <c r="O23" s="33"/>
      <c r="P23" s="33"/>
      <c r="Q23" s="33"/>
      <c r="R23" s="33">
        <f>'[1]TMC Master - Lake County'!R20</f>
        <v>13489.3824</v>
      </c>
      <c r="S23" s="34">
        <f>'[1]TMC Master - Lake County'!S20</f>
        <v>0.81</v>
      </c>
      <c r="T23" s="33" t="str">
        <f>'[1]TMC Master - Lake County'!T20</f>
        <v>D</v>
      </c>
      <c r="U23" s="33"/>
      <c r="V23" s="33"/>
      <c r="W23" s="33"/>
      <c r="X23" s="33"/>
      <c r="Y23" s="33"/>
      <c r="Z23" s="33"/>
      <c r="AA23" s="33"/>
      <c r="AB23" s="33"/>
      <c r="AC23" s="34"/>
      <c r="AD23" s="33"/>
      <c r="AE23" s="33">
        <f>'[1]TMC Master - Lake County'!U20</f>
        <v>577.0752</v>
      </c>
      <c r="AF23" s="33">
        <f>'[1]TMC Master - Lake County'!V20</f>
        <v>719.84640000000002</v>
      </c>
      <c r="AG23" s="34">
        <f>'[1]TMC Master - Lake County'!W20</f>
        <v>0.88</v>
      </c>
      <c r="AH23" s="33" t="str">
        <f>'[1]TMC Master - Lake County'!X20</f>
        <v>D</v>
      </c>
      <c r="AI23" s="292">
        <f>'[1]TMC Master - Lake County'!Y20*100</f>
        <v>16.886302692991805</v>
      </c>
      <c r="AJ23" s="35">
        <f>'[1]TMC Master - Lake County'!AE20</f>
        <v>0</v>
      </c>
      <c r="AK23" s="35">
        <f>'[1]TMC Master - Lake County'!AF20</f>
        <v>0</v>
      </c>
      <c r="AL23" s="35">
        <f>'[1]TMC Master - Lake County'!AG20</f>
        <v>822</v>
      </c>
      <c r="AM23" s="35">
        <f>'[1]TMC Master - Lake County'!AH20</f>
        <v>1125</v>
      </c>
    </row>
    <row r="24" spans="1:39" ht="18" customHeight="1" x14ac:dyDescent="0.25">
      <c r="A24" s="9"/>
      <c r="B24" s="31">
        <f>'[1]TMC Master - Lake County'!C21</f>
        <v>2090</v>
      </c>
      <c r="C24" s="32" t="str">
        <f>'[1]TMC Master - Lake County'!D21</f>
        <v>S. HANCOCK RD</v>
      </c>
      <c r="D24" s="32" t="str">
        <f>'[1]TMC Master - Lake County'!E21</f>
        <v>JOHNS LAKE RD</v>
      </c>
      <c r="E24" s="32" t="str">
        <f>'[1]TMC Master - Lake County'!F21</f>
        <v>HARTWOOD MARSH RD</v>
      </c>
      <c r="F24" s="33" t="str">
        <f>'[1]TMC Master - Lake County'!K21</f>
        <v>2L</v>
      </c>
      <c r="G24" s="33">
        <f>'[1]TMC Master - Lake County'!L21</f>
        <v>0</v>
      </c>
      <c r="H24" s="33" t="str">
        <f>'[1]TMC Master - Lake County'!M21</f>
        <v>D</v>
      </c>
      <c r="I24" s="33"/>
      <c r="J24" s="33"/>
      <c r="K24" s="33" t="str">
        <f>'[1]TMC Master - Lake County'!J21</f>
        <v>C4</v>
      </c>
      <c r="L24" s="33">
        <f>'[1]TMC Master - Lake County'!N21</f>
        <v>16632</v>
      </c>
      <c r="M24" s="33"/>
      <c r="N24" s="33">
        <f>'[1]TMC Master - Lake County'!O21</f>
        <v>822</v>
      </c>
      <c r="O24" s="33"/>
      <c r="P24" s="33"/>
      <c r="Q24" s="33"/>
      <c r="R24" s="33">
        <f>'[1]TMC Master - Lake County'!R21</f>
        <v>11852.0064</v>
      </c>
      <c r="S24" s="34">
        <f>'[1]TMC Master - Lake County'!S21</f>
        <v>0.71</v>
      </c>
      <c r="T24" s="33" t="str">
        <f>'[1]TMC Master - Lake County'!T21</f>
        <v>D</v>
      </c>
      <c r="U24" s="33"/>
      <c r="V24" s="33"/>
      <c r="W24" s="33"/>
      <c r="X24" s="33"/>
      <c r="Y24" s="33"/>
      <c r="Z24" s="33"/>
      <c r="AA24" s="33"/>
      <c r="AB24" s="33"/>
      <c r="AC24" s="34"/>
      <c r="AD24" s="33"/>
      <c r="AE24" s="33">
        <f>'[1]TMC Master - Lake County'!U21</f>
        <v>486.2208</v>
      </c>
      <c r="AF24" s="33">
        <f>'[1]TMC Master - Lake County'!V21</f>
        <v>510.18240000000003</v>
      </c>
      <c r="AG24" s="34">
        <f>'[1]TMC Master - Lake County'!W21</f>
        <v>0.62</v>
      </c>
      <c r="AH24" s="33" t="str">
        <f>'[1]TMC Master - Lake County'!X21</f>
        <v>D</v>
      </c>
      <c r="AI24" s="292">
        <f>'[1]TMC Master - Lake County'!Y21*100</f>
        <v>13.899963157020935</v>
      </c>
      <c r="AJ24" s="35">
        <f>'[1]TMC Master - Lake County'!AE21</f>
        <v>0</v>
      </c>
      <c r="AK24" s="35">
        <f>'[1]TMC Master - Lake County'!AF21</f>
        <v>0</v>
      </c>
      <c r="AL24" s="35">
        <f>'[1]TMC Master - Lake County'!AG21</f>
        <v>822</v>
      </c>
      <c r="AM24" s="35">
        <f>'[1]TMC Master - Lake County'!AH21</f>
        <v>1125</v>
      </c>
    </row>
    <row r="25" spans="1:39" ht="18" customHeight="1" x14ac:dyDescent="0.25">
      <c r="A25" s="9"/>
      <c r="B25" s="31">
        <f>'[1]TMC Master - Lake County'!C22</f>
        <v>1640</v>
      </c>
      <c r="C25" s="32" t="str">
        <f>'[1]TMC Master - Lake County'!D22</f>
        <v>CR 565B</v>
      </c>
      <c r="D25" s="32" t="str">
        <f>'[1]TMC Master - Lake County'!E22</f>
        <v>SR 33</v>
      </c>
      <c r="E25" s="32" t="str">
        <f>'[1]TMC Master - Lake County'!F22</f>
        <v>CR 561</v>
      </c>
      <c r="F25" s="33" t="str">
        <f>'[1]TMC Master - Lake County'!K22</f>
        <v>2L</v>
      </c>
      <c r="G25" s="33">
        <f>'[1]TMC Master - Lake County'!L22</f>
        <v>0</v>
      </c>
      <c r="H25" s="33" t="str">
        <f>'[1]TMC Master - Lake County'!M22</f>
        <v>C</v>
      </c>
      <c r="I25" s="33"/>
      <c r="J25" s="33"/>
      <c r="K25" s="33" t="str">
        <f>'[1]TMC Master - Lake County'!J22</f>
        <v>C2</v>
      </c>
      <c r="L25" s="33">
        <f>'[1]TMC Master - Lake County'!N22</f>
        <v>5904</v>
      </c>
      <c r="M25" s="33"/>
      <c r="N25" s="33">
        <f>'[1]TMC Master - Lake County'!O22</f>
        <v>430</v>
      </c>
      <c r="O25" s="33"/>
      <c r="P25" s="33"/>
      <c r="Q25" s="33"/>
      <c r="R25" s="33">
        <f>'[1]TMC Master - Lake County'!R22</f>
        <v>2779.5455999999999</v>
      </c>
      <c r="S25" s="34">
        <f>'[1]TMC Master - Lake County'!S22</f>
        <v>0.47</v>
      </c>
      <c r="T25" s="33" t="str">
        <f>'[1]TMC Master - Lake County'!T22</f>
        <v>C</v>
      </c>
      <c r="U25" s="33"/>
      <c r="V25" s="33"/>
      <c r="W25" s="33"/>
      <c r="X25" s="33"/>
      <c r="Y25" s="33"/>
      <c r="Z25" s="33"/>
      <c r="AA25" s="33"/>
      <c r="AB25" s="33"/>
      <c r="AC25" s="34"/>
      <c r="AD25" s="33"/>
      <c r="AE25" s="33">
        <f>'[1]TMC Master - Lake County'!U22</f>
        <v>116.8128</v>
      </c>
      <c r="AF25" s="33">
        <f>'[1]TMC Master - Lake County'!V22</f>
        <v>158.7456</v>
      </c>
      <c r="AG25" s="34">
        <f>'[1]TMC Master - Lake County'!W22</f>
        <v>0.37</v>
      </c>
      <c r="AH25" s="33" t="str">
        <f>'[1]TMC Master - Lake County'!X22</f>
        <v>C</v>
      </c>
      <c r="AI25" s="292">
        <f>'[1]TMC Master - Lake County'!Y22*100</f>
        <v>-14.776381721142196</v>
      </c>
      <c r="AJ25" s="35">
        <f>'[1]TMC Master - Lake County'!AE22</f>
        <v>0</v>
      </c>
      <c r="AK25" s="35">
        <f>'[1]TMC Master - Lake County'!AF22</f>
        <v>430</v>
      </c>
      <c r="AL25" s="35">
        <f>'[1]TMC Master - Lake County'!AG22</f>
        <v>730</v>
      </c>
      <c r="AM25" s="35">
        <f>'[1]TMC Master - Lake County'!AH22</f>
        <v>1490</v>
      </c>
    </row>
    <row r="26" spans="1:39" ht="18" customHeight="1" x14ac:dyDescent="0.25">
      <c r="A26" s="9"/>
      <c r="B26" s="31">
        <f>'[1]TMC Master - Lake County'!C23</f>
        <v>2280</v>
      </c>
      <c r="C26" s="32" t="str">
        <f>'[1]TMC Master - Lake County'!D23</f>
        <v>LAKE LOUISA RD</v>
      </c>
      <c r="D26" s="32" t="str">
        <f>'[1]TMC Master - Lake County'!E23</f>
        <v>LAKESHORE DR</v>
      </c>
      <c r="E26" s="32" t="str">
        <f>'[1]TMC Master - Lake County'!F23</f>
        <v>VISTA DEL LAGO BLVD</v>
      </c>
      <c r="F26" s="33" t="str">
        <f>'[1]TMC Master - Lake County'!K23</f>
        <v>2L</v>
      </c>
      <c r="G26" s="33">
        <f>'[1]TMC Master - Lake County'!L23</f>
        <v>0</v>
      </c>
      <c r="H26" s="33" t="str">
        <f>'[1]TMC Master - Lake County'!M23</f>
        <v>D</v>
      </c>
      <c r="I26" s="33"/>
      <c r="J26" s="33"/>
      <c r="K26" s="33" t="str">
        <f>'[1]TMC Master - Lake County'!J23</f>
        <v>C3R</v>
      </c>
      <c r="L26" s="33">
        <f>'[1]TMC Master - Lake County'!N23</f>
        <v>21168</v>
      </c>
      <c r="M26" s="33"/>
      <c r="N26" s="33">
        <f>'[1]TMC Master - Lake County'!O23</f>
        <v>1048.95</v>
      </c>
      <c r="O26" s="33"/>
      <c r="P26" s="33"/>
      <c r="Q26" s="33"/>
      <c r="R26" s="33">
        <f>'[1]TMC Master - Lake County'!R23</f>
        <v>4225.2287999999999</v>
      </c>
      <c r="S26" s="34">
        <f>'[1]TMC Master - Lake County'!S23</f>
        <v>0.2</v>
      </c>
      <c r="T26" s="33" t="str">
        <f>'[1]TMC Master - Lake County'!T23</f>
        <v>C</v>
      </c>
      <c r="U26" s="33"/>
      <c r="V26" s="33"/>
      <c r="W26" s="33"/>
      <c r="X26" s="33"/>
      <c r="Y26" s="33"/>
      <c r="Z26" s="33"/>
      <c r="AA26" s="33"/>
      <c r="AB26" s="33"/>
      <c r="AC26" s="34"/>
      <c r="AD26" s="33"/>
      <c r="AE26" s="33">
        <f>'[1]TMC Master - Lake County'!U23</f>
        <v>197.6832</v>
      </c>
      <c r="AF26" s="33">
        <f>'[1]TMC Master - Lake County'!V23</f>
        <v>193.68959999999998</v>
      </c>
      <c r="AG26" s="34">
        <f>'[1]TMC Master - Lake County'!W23</f>
        <v>0.19</v>
      </c>
      <c r="AH26" s="33" t="str">
        <f>'[1]TMC Master - Lake County'!X23</f>
        <v>C</v>
      </c>
      <c r="AI26" s="292">
        <f>'[1]TMC Master - Lake County'!Y23*100</f>
        <v>-7.3308340184965903</v>
      </c>
      <c r="AJ26" s="35">
        <f>'[1]TMC Master - Lake County'!AE23</f>
        <v>0</v>
      </c>
      <c r="AK26" s="35">
        <f>'[1]TMC Master - Lake County'!AF23</f>
        <v>916.65000000000009</v>
      </c>
      <c r="AL26" s="35">
        <f>'[1]TMC Master - Lake County'!AG23</f>
        <v>1048.95</v>
      </c>
      <c r="AM26" s="35">
        <f>'[1]TMC Master - Lake County'!AH23</f>
        <v>1050</v>
      </c>
    </row>
    <row r="27" spans="1:39" ht="18" customHeight="1" x14ac:dyDescent="0.25">
      <c r="A27" s="9"/>
      <c r="B27" s="31">
        <f>'[1]TMC Master - Lake County'!C24</f>
        <v>2110</v>
      </c>
      <c r="C27" s="32" t="str">
        <f>'[1]TMC Master - Lake County'!D24</f>
        <v>HARTWOOD MARSH RD</v>
      </c>
      <c r="D27" s="32" t="str">
        <f>'[1]TMC Master - Lake County'!E24</f>
        <v>N. 90 DEGREE BEND</v>
      </c>
      <c r="E27" s="32" t="str">
        <f>'[1]TMC Master - Lake County'!F24</f>
        <v>ORANGE COUNTY LINE</v>
      </c>
      <c r="F27" s="33" t="str">
        <f>'[1]TMC Master - Lake County'!K24</f>
        <v>2L</v>
      </c>
      <c r="G27" s="33">
        <f>'[1]TMC Master - Lake County'!L24</f>
        <v>0</v>
      </c>
      <c r="H27" s="33" t="str">
        <f>'[1]TMC Master - Lake County'!M24</f>
        <v>D</v>
      </c>
      <c r="I27" s="33"/>
      <c r="J27" s="33"/>
      <c r="K27" s="33" t="str">
        <f>'[1]TMC Master - Lake County'!J24</f>
        <v>C3R</v>
      </c>
      <c r="L27" s="33">
        <f>'[1]TMC Master - Lake County'!N24</f>
        <v>21168</v>
      </c>
      <c r="M27" s="33"/>
      <c r="N27" s="33">
        <f>'[1]TMC Master - Lake County'!O24</f>
        <v>1048.95</v>
      </c>
      <c r="O27" s="33"/>
      <c r="P27" s="33"/>
      <c r="Q27" s="33"/>
      <c r="R27" s="33">
        <f>'[1]TMC Master - Lake County'!R24</f>
        <v>9764.5631999999987</v>
      </c>
      <c r="S27" s="34">
        <f>'[1]TMC Master - Lake County'!S24</f>
        <v>0.46</v>
      </c>
      <c r="T27" s="33" t="str">
        <f>'[1]TMC Master - Lake County'!T24</f>
        <v>C</v>
      </c>
      <c r="U27" s="33"/>
      <c r="V27" s="33"/>
      <c r="W27" s="33"/>
      <c r="X27" s="33"/>
      <c r="Y27" s="33"/>
      <c r="Z27" s="33"/>
      <c r="AA27" s="33"/>
      <c r="AB27" s="33"/>
      <c r="AC27" s="34"/>
      <c r="AD27" s="33"/>
      <c r="AE27" s="33">
        <f>'[1]TMC Master - Lake County'!U24</f>
        <v>611.79840000000002</v>
      </c>
      <c r="AF27" s="33">
        <f>'[1]TMC Master - Lake County'!V24</f>
        <v>299.84640000000002</v>
      </c>
      <c r="AG27" s="34">
        <f>'[1]TMC Master - Lake County'!W24</f>
        <v>0.57999999999999996</v>
      </c>
      <c r="AH27" s="33" t="str">
        <f>'[1]TMC Master - Lake County'!X24</f>
        <v>C</v>
      </c>
      <c r="AI27" s="292">
        <f>'[1]TMC Master - Lake County'!Y24*100</f>
        <v>9.5710370911161746</v>
      </c>
      <c r="AJ27" s="35">
        <f>'[1]TMC Master - Lake County'!AE24</f>
        <v>0</v>
      </c>
      <c r="AK27" s="35">
        <f>'[1]TMC Master - Lake County'!AF24</f>
        <v>916.65000000000009</v>
      </c>
      <c r="AL27" s="35">
        <f>'[1]TMC Master - Lake County'!AG24</f>
        <v>1048.95</v>
      </c>
      <c r="AM27" s="35">
        <f>'[1]TMC Master - Lake County'!AH24</f>
        <v>1050</v>
      </c>
    </row>
    <row r="28" spans="1:39" ht="18" customHeight="1" x14ac:dyDescent="0.25">
      <c r="A28" s="9"/>
      <c r="B28" s="31">
        <f>'[1]TMC Master - Lake County'!C25</f>
        <v>2050</v>
      </c>
      <c r="C28" s="32" t="str">
        <f>'[1]TMC Master - Lake County'!D25</f>
        <v>HAMMOCK RIDGE</v>
      </c>
      <c r="D28" s="32" t="str">
        <f>'[1]TMC Master - Lake County'!E25</f>
        <v>LAKE SHORE DR</v>
      </c>
      <c r="E28" s="32" t="str">
        <f>'[1]TMC Master - Lake County'!F25</f>
        <v>US 27</v>
      </c>
      <c r="F28" s="33" t="str">
        <f>'[1]TMC Master - Lake County'!K25</f>
        <v>4L</v>
      </c>
      <c r="G28" s="33">
        <f>'[1]TMC Master - Lake County'!L25</f>
        <v>0</v>
      </c>
      <c r="H28" s="33" t="str">
        <f>'[1]TMC Master - Lake County'!M25</f>
        <v>D</v>
      </c>
      <c r="I28" s="33"/>
      <c r="J28" s="33"/>
      <c r="K28" s="33" t="str">
        <f>'[1]TMC Master - Lake County'!J25</f>
        <v>C4</v>
      </c>
      <c r="L28" s="33">
        <f>'[1]TMC Master - Lake County'!N25</f>
        <v>34114.5</v>
      </c>
      <c r="M28" s="33"/>
      <c r="N28" s="33">
        <f>'[1]TMC Master - Lake County'!O25</f>
        <v>1481.55</v>
      </c>
      <c r="O28" s="33"/>
      <c r="P28" s="33"/>
      <c r="Q28" s="33"/>
      <c r="R28" s="33">
        <f>'[1]TMC Master - Lake County'!R25</f>
        <v>16106.0352</v>
      </c>
      <c r="S28" s="34">
        <f>'[1]TMC Master - Lake County'!S25</f>
        <v>0.47</v>
      </c>
      <c r="T28" s="33" t="str">
        <f>'[1]TMC Master - Lake County'!T25</f>
        <v>C</v>
      </c>
      <c r="U28" s="33"/>
      <c r="V28" s="33"/>
      <c r="W28" s="33"/>
      <c r="X28" s="33"/>
      <c r="Y28" s="33"/>
      <c r="Z28" s="33"/>
      <c r="AA28" s="33"/>
      <c r="AB28" s="33"/>
      <c r="AC28" s="34"/>
      <c r="AD28" s="33"/>
      <c r="AE28" s="33">
        <f>'[1]TMC Master - Lake County'!U25</f>
        <v>524.26559999999995</v>
      </c>
      <c r="AF28" s="33">
        <f>'[1]TMC Master - Lake County'!V25</f>
        <v>529.8528</v>
      </c>
      <c r="AG28" s="34">
        <f>'[1]TMC Master - Lake County'!W25</f>
        <v>0.36</v>
      </c>
      <c r="AH28" s="33" t="str">
        <f>'[1]TMC Master - Lake County'!X25</f>
        <v>C</v>
      </c>
      <c r="AI28" s="292">
        <f>'[1]TMC Master - Lake County'!Y25*100</f>
        <v>21.10524062673267</v>
      </c>
      <c r="AJ28" s="35">
        <f>'[1]TMC Master - Lake County'!AE25</f>
        <v>0</v>
      </c>
      <c r="AK28" s="35">
        <f>'[1]TMC Master - Lake County'!AF25</f>
        <v>1143.45</v>
      </c>
      <c r="AL28" s="35">
        <f>'[1]TMC Master - Lake County'!AG25</f>
        <v>1481.55</v>
      </c>
      <c r="AM28" s="35">
        <f>'[1]TMC Master - Lake County'!AH25</f>
        <v>1908.9</v>
      </c>
    </row>
    <row r="29" spans="1:39" ht="18" customHeight="1" x14ac:dyDescent="0.25">
      <c r="A29" s="9"/>
      <c r="B29" s="31">
        <f>'[1]TMC Master - Lake County'!C26</f>
        <v>2350</v>
      </c>
      <c r="C29" s="32" t="str">
        <f>'[1]TMC Master - Lake County'!D26</f>
        <v>LAKESHORE DR (CLER)</v>
      </c>
      <c r="D29" s="32" t="str">
        <f>'[1]TMC Master - Lake County'!E26</f>
        <v>HARDER RD</v>
      </c>
      <c r="E29" s="32" t="str">
        <f>'[1]TMC Master - Lake County'!F26</f>
        <v>LAKE LOUISA RD</v>
      </c>
      <c r="F29" s="33" t="str">
        <f>'[1]TMC Master - Lake County'!K26</f>
        <v>2L</v>
      </c>
      <c r="G29" s="33">
        <f>'[1]TMC Master - Lake County'!L26</f>
        <v>0</v>
      </c>
      <c r="H29" s="33" t="str">
        <f>'[1]TMC Master - Lake County'!M26</f>
        <v>D</v>
      </c>
      <c r="I29" s="33"/>
      <c r="J29" s="33"/>
      <c r="K29" s="33" t="str">
        <f>'[1]TMC Master - Lake County'!J26</f>
        <v>C3R</v>
      </c>
      <c r="L29" s="33">
        <f>'[1]TMC Master - Lake County'!N26</f>
        <v>21168</v>
      </c>
      <c r="M29" s="33"/>
      <c r="N29" s="33">
        <f>'[1]TMC Master - Lake County'!O26</f>
        <v>1048.95</v>
      </c>
      <c r="O29" s="33"/>
      <c r="P29" s="33"/>
      <c r="Q29" s="33"/>
      <c r="R29" s="33">
        <f>'[1]TMC Master - Lake County'!R26</f>
        <v>16509.542399999998</v>
      </c>
      <c r="S29" s="34">
        <f>'[1]TMC Master - Lake County'!S26</f>
        <v>0.78</v>
      </c>
      <c r="T29" s="33" t="str">
        <f>'[1]TMC Master - Lake County'!T26</f>
        <v>C</v>
      </c>
      <c r="U29" s="33"/>
      <c r="V29" s="33"/>
      <c r="W29" s="33"/>
      <c r="X29" s="33"/>
      <c r="Y29" s="33"/>
      <c r="Z29" s="33"/>
      <c r="AA29" s="33"/>
      <c r="AB29" s="33"/>
      <c r="AC29" s="34"/>
      <c r="AD29" s="33"/>
      <c r="AE29" s="33">
        <f>'[1]TMC Master - Lake County'!U26</f>
        <v>523.16160000000002</v>
      </c>
      <c r="AF29" s="33">
        <f>'[1]TMC Master - Lake County'!V26</f>
        <v>850.63679999999999</v>
      </c>
      <c r="AG29" s="34">
        <f>'[1]TMC Master - Lake County'!W26</f>
        <v>0.81</v>
      </c>
      <c r="AH29" s="33" t="str">
        <f>'[1]TMC Master - Lake County'!X26</f>
        <v>C</v>
      </c>
      <c r="AI29" s="292">
        <f>'[1]TMC Master - Lake County'!Y26*100</f>
        <v>21.706063397586185</v>
      </c>
      <c r="AJ29" s="35">
        <f>'[1]TMC Master - Lake County'!AE26</f>
        <v>0</v>
      </c>
      <c r="AK29" s="35">
        <f>'[1]TMC Master - Lake County'!AF26</f>
        <v>916.65000000000009</v>
      </c>
      <c r="AL29" s="35">
        <f>'[1]TMC Master - Lake County'!AG26</f>
        <v>1048.95</v>
      </c>
      <c r="AM29" s="35">
        <f>'[1]TMC Master - Lake County'!AH26</f>
        <v>1050</v>
      </c>
    </row>
    <row r="30" spans="1:39" ht="18" customHeight="1" x14ac:dyDescent="0.25">
      <c r="A30" s="9"/>
      <c r="B30" s="31">
        <f>'[1]TMC Master - Lake County'!C27</f>
        <v>2354</v>
      </c>
      <c r="C30" s="32" t="str">
        <f>'[1]TMC Master - Lake County'!D27</f>
        <v>LAKESHORE DR (CLER)</v>
      </c>
      <c r="D30" s="32" t="str">
        <f>'[1]TMC Master - Lake County'!E27</f>
        <v>LAKE LOUISA RD</v>
      </c>
      <c r="E30" s="32" t="str">
        <f>'[1]TMC Master - Lake County'!F27</f>
        <v>ANDERSON HILL RD</v>
      </c>
      <c r="F30" s="33" t="str">
        <f>'[1]TMC Master - Lake County'!K27</f>
        <v>2L</v>
      </c>
      <c r="G30" s="33">
        <f>'[1]TMC Master - Lake County'!L27</f>
        <v>0</v>
      </c>
      <c r="H30" s="33" t="str">
        <f>'[1]TMC Master - Lake County'!M27</f>
        <v>D</v>
      </c>
      <c r="I30" s="33"/>
      <c r="J30" s="33"/>
      <c r="K30" s="33" t="str">
        <f>'[1]TMC Master - Lake County'!J27</f>
        <v>C3R</v>
      </c>
      <c r="L30" s="33">
        <f>'[1]TMC Master - Lake County'!N27</f>
        <v>20160</v>
      </c>
      <c r="M30" s="33"/>
      <c r="N30" s="33">
        <f>'[1]TMC Master - Lake County'!O27</f>
        <v>999</v>
      </c>
      <c r="O30" s="33"/>
      <c r="P30" s="33"/>
      <c r="Q30" s="33"/>
      <c r="R30" s="33">
        <f>'[1]TMC Master - Lake County'!R27</f>
        <v>6618.3936000000003</v>
      </c>
      <c r="S30" s="34">
        <f>'[1]TMC Master - Lake County'!S27</f>
        <v>0.33</v>
      </c>
      <c r="T30" s="33" t="str">
        <f>'[1]TMC Master - Lake County'!T27</f>
        <v>C</v>
      </c>
      <c r="U30" s="33"/>
      <c r="V30" s="33"/>
      <c r="W30" s="33"/>
      <c r="X30" s="33"/>
      <c r="Y30" s="33"/>
      <c r="Z30" s="33"/>
      <c r="AA30" s="33"/>
      <c r="AB30" s="33"/>
      <c r="AC30" s="34"/>
      <c r="AD30" s="33"/>
      <c r="AE30" s="33">
        <f>'[1]TMC Master - Lake County'!U27</f>
        <v>417.33119999999997</v>
      </c>
      <c r="AF30" s="33">
        <f>'[1]TMC Master - Lake County'!V27</f>
        <v>212.6592</v>
      </c>
      <c r="AG30" s="34">
        <f>'[1]TMC Master - Lake County'!W27</f>
        <v>0.42</v>
      </c>
      <c r="AH30" s="33" t="str">
        <f>'[1]TMC Master - Lake County'!X27</f>
        <v>C</v>
      </c>
      <c r="AI30" s="292">
        <f>'[1]TMC Master - Lake County'!Y27*100</f>
        <v>1.3714658236947397</v>
      </c>
      <c r="AJ30" s="35">
        <f>'[1]TMC Master - Lake County'!AE27</f>
        <v>0</v>
      </c>
      <c r="AK30" s="35">
        <f>'[1]TMC Master - Lake County'!AF27</f>
        <v>873</v>
      </c>
      <c r="AL30" s="35">
        <f>'[1]TMC Master - Lake County'!AG27</f>
        <v>999</v>
      </c>
      <c r="AM30" s="35">
        <f>'[1]TMC Master - Lake County'!AH27</f>
        <v>1000</v>
      </c>
    </row>
    <row r="31" spans="1:39" ht="18" customHeight="1" x14ac:dyDescent="0.25">
      <c r="A31" s="9"/>
      <c r="B31" s="31">
        <f>'[1]TMC Master - Lake County'!C28</f>
        <v>1695</v>
      </c>
      <c r="C31" s="32" t="str">
        <f>'[1]TMC Master - Lake County'!D28</f>
        <v>CITRUS TOWER BLVD</v>
      </c>
      <c r="D31" s="32" t="str">
        <f>'[1]TMC Master - Lake County'!E28</f>
        <v>JOHNS LAKE RD</v>
      </c>
      <c r="E31" s="32" t="str">
        <f>'[1]TMC Master - Lake County'!F28</f>
        <v>US 27</v>
      </c>
      <c r="F31" s="33" t="str">
        <f>'[1]TMC Master - Lake County'!K28</f>
        <v>4L</v>
      </c>
      <c r="G31" s="33">
        <f>'[1]TMC Master - Lake County'!L28</f>
        <v>0</v>
      </c>
      <c r="H31" s="33" t="str">
        <f>'[1]TMC Master - Lake County'!M28</f>
        <v>D</v>
      </c>
      <c r="I31" s="33"/>
      <c r="J31" s="33"/>
      <c r="K31" s="33" t="str">
        <f>'[1]TMC Master - Lake County'!J28</f>
        <v>C4</v>
      </c>
      <c r="L31" s="33">
        <f>'[1]TMC Master - Lake County'!N28</f>
        <v>34114.5</v>
      </c>
      <c r="M31" s="33"/>
      <c r="N31" s="33">
        <f>'[1]TMC Master - Lake County'!O28</f>
        <v>1481.55</v>
      </c>
      <c r="O31" s="33"/>
      <c r="P31" s="33"/>
      <c r="Q31" s="33"/>
      <c r="R31" s="33">
        <f>'[1]TMC Master - Lake County'!R28</f>
        <v>18201.235199999999</v>
      </c>
      <c r="S31" s="34">
        <f>'[1]TMC Master - Lake County'!S28</f>
        <v>0.53</v>
      </c>
      <c r="T31" s="33" t="str">
        <f>'[1]TMC Master - Lake County'!T28</f>
        <v>C</v>
      </c>
      <c r="U31" s="33"/>
      <c r="V31" s="33"/>
      <c r="W31" s="33"/>
      <c r="X31" s="33"/>
      <c r="Y31" s="33"/>
      <c r="Z31" s="33"/>
      <c r="AA31" s="33"/>
      <c r="AB31" s="33"/>
      <c r="AC31" s="34"/>
      <c r="AD31" s="33"/>
      <c r="AE31" s="33">
        <f>'[1]TMC Master - Lake County'!U28</f>
        <v>767.30879999999991</v>
      </c>
      <c r="AF31" s="33">
        <f>'[1]TMC Master - Lake County'!V28</f>
        <v>568.03200000000004</v>
      </c>
      <c r="AG31" s="34">
        <f>'[1]TMC Master - Lake County'!W28</f>
        <v>0.52</v>
      </c>
      <c r="AH31" s="33" t="str">
        <f>'[1]TMC Master - Lake County'!X28</f>
        <v>C</v>
      </c>
      <c r="AI31" s="292">
        <f>'[1]TMC Master - Lake County'!Y28*100</f>
        <v>24.103885981331064</v>
      </c>
      <c r="AJ31" s="35">
        <f>'[1]TMC Master - Lake County'!AE28</f>
        <v>0</v>
      </c>
      <c r="AK31" s="35">
        <f>'[1]TMC Master - Lake County'!AF28</f>
        <v>1143.45</v>
      </c>
      <c r="AL31" s="35">
        <f>'[1]TMC Master - Lake County'!AG28</f>
        <v>1481.55</v>
      </c>
      <c r="AM31" s="35">
        <f>'[1]TMC Master - Lake County'!AH28</f>
        <v>1908.9</v>
      </c>
    </row>
    <row r="32" spans="1:39" ht="18" customHeight="1" x14ac:dyDescent="0.25">
      <c r="A32" s="9"/>
      <c r="B32" s="31">
        <f>'[1]TMC Master - Lake County'!C29</f>
        <v>2180</v>
      </c>
      <c r="C32" s="32" t="str">
        <f>'[1]TMC Master - Lake County'!D29</f>
        <v>JOHNS LAKE RD</v>
      </c>
      <c r="D32" s="32" t="str">
        <f>'[1]TMC Master - Lake County'!E29</f>
        <v>US 27</v>
      </c>
      <c r="E32" s="32" t="str">
        <f>'[1]TMC Master - Lake County'!F29</f>
        <v>HANCOCK RD</v>
      </c>
      <c r="F32" s="33" t="str">
        <f>'[1]TMC Master - Lake County'!K29</f>
        <v>2L</v>
      </c>
      <c r="G32" s="33">
        <f>'[1]TMC Master - Lake County'!L29</f>
        <v>0</v>
      </c>
      <c r="H32" s="33" t="str">
        <f>'[1]TMC Master - Lake County'!M29</f>
        <v>D</v>
      </c>
      <c r="I32" s="33"/>
      <c r="J32" s="33"/>
      <c r="K32" s="33" t="str">
        <f>'[1]TMC Master - Lake County'!J29</f>
        <v>C4</v>
      </c>
      <c r="L32" s="33">
        <f>'[1]TMC Master - Lake County'!N29</f>
        <v>16632</v>
      </c>
      <c r="M32" s="33"/>
      <c r="N32" s="33">
        <f>'[1]TMC Master - Lake County'!O29</f>
        <v>822</v>
      </c>
      <c r="O32" s="33"/>
      <c r="P32" s="33"/>
      <c r="Q32" s="33"/>
      <c r="R32" s="33">
        <f>'[1]TMC Master - Lake County'!R29</f>
        <v>6623.3855999999996</v>
      </c>
      <c r="S32" s="34">
        <f>'[1]TMC Master - Lake County'!S29</f>
        <v>0.4</v>
      </c>
      <c r="T32" s="33" t="str">
        <f>'[1]TMC Master - Lake County'!T29</f>
        <v>D</v>
      </c>
      <c r="U32" s="33"/>
      <c r="V32" s="33"/>
      <c r="W32" s="33"/>
      <c r="X32" s="33"/>
      <c r="Y32" s="33"/>
      <c r="Z32" s="33"/>
      <c r="AA32" s="33"/>
      <c r="AB32" s="33"/>
      <c r="AC32" s="34"/>
      <c r="AD32" s="33"/>
      <c r="AE32" s="33">
        <f>'[1]TMC Master - Lake County'!U29</f>
        <v>325.47839999999997</v>
      </c>
      <c r="AF32" s="33">
        <f>'[1]TMC Master - Lake County'!V29</f>
        <v>326.47680000000003</v>
      </c>
      <c r="AG32" s="34">
        <f>'[1]TMC Master - Lake County'!W29</f>
        <v>0.4</v>
      </c>
      <c r="AH32" s="33" t="str">
        <f>'[1]TMC Master - Lake County'!X29</f>
        <v>D</v>
      </c>
      <c r="AI32" s="292">
        <f>'[1]TMC Master - Lake County'!Y29*100</f>
        <v>1.3867533324316339</v>
      </c>
      <c r="AJ32" s="35">
        <f>'[1]TMC Master - Lake County'!AE29</f>
        <v>0</v>
      </c>
      <c r="AK32" s="35">
        <f>'[1]TMC Master - Lake County'!AF29</f>
        <v>0</v>
      </c>
      <c r="AL32" s="35">
        <f>'[1]TMC Master - Lake County'!AG29</f>
        <v>822</v>
      </c>
      <c r="AM32" s="35">
        <f>'[1]TMC Master - Lake County'!AH29</f>
        <v>1125</v>
      </c>
    </row>
    <row r="33" spans="1:39" ht="18" customHeight="1" x14ac:dyDescent="0.25">
      <c r="A33" s="9"/>
      <c r="B33" s="31">
        <f>'[1]TMC Master - Lake County'!C30</f>
        <v>20</v>
      </c>
      <c r="C33" s="32" t="str">
        <f>'[1]TMC Master - Lake County'!D30</f>
        <v>ANDERSON HILL RD</v>
      </c>
      <c r="D33" s="32" t="str">
        <f>'[1]TMC Master - Lake County'!E30</f>
        <v>LAKE SHORE DR</v>
      </c>
      <c r="E33" s="32" t="str">
        <f>'[1]TMC Master - Lake County'!F30</f>
        <v>US 27</v>
      </c>
      <c r="F33" s="33" t="str">
        <f>'[1]TMC Master - Lake County'!K30</f>
        <v>2L</v>
      </c>
      <c r="G33" s="33">
        <f>'[1]TMC Master - Lake County'!L30</f>
        <v>0</v>
      </c>
      <c r="H33" s="33" t="str">
        <f>'[1]TMC Master - Lake County'!M30</f>
        <v>D</v>
      </c>
      <c r="I33" s="33"/>
      <c r="J33" s="33"/>
      <c r="K33" s="33" t="str">
        <f>'[1]TMC Master - Lake County'!J30</f>
        <v>C3R</v>
      </c>
      <c r="L33" s="33">
        <f>'[1]TMC Master - Lake County'!N30</f>
        <v>16128</v>
      </c>
      <c r="M33" s="33"/>
      <c r="N33" s="33">
        <f>'[1]TMC Master - Lake County'!O30</f>
        <v>799.2</v>
      </c>
      <c r="O33" s="33"/>
      <c r="P33" s="33"/>
      <c r="Q33" s="33"/>
      <c r="R33" s="33">
        <f>'[1]TMC Master - Lake County'!R30</f>
        <v>1537.5359999999998</v>
      </c>
      <c r="S33" s="34">
        <f>'[1]TMC Master - Lake County'!S30</f>
        <v>0.1</v>
      </c>
      <c r="T33" s="33" t="str">
        <f>'[1]TMC Master - Lake County'!T30</f>
        <v>C</v>
      </c>
      <c r="U33" s="33"/>
      <c r="V33" s="33"/>
      <c r="W33" s="33"/>
      <c r="X33" s="33"/>
      <c r="Y33" s="33"/>
      <c r="Z33" s="33"/>
      <c r="AA33" s="33"/>
      <c r="AB33" s="33"/>
      <c r="AC33" s="34"/>
      <c r="AD33" s="33"/>
      <c r="AE33" s="33">
        <f>'[1]TMC Master - Lake County'!U30</f>
        <v>102.8352</v>
      </c>
      <c r="AF33" s="33">
        <f>'[1]TMC Master - Lake County'!V30</f>
        <v>53.913599999999995</v>
      </c>
      <c r="AG33" s="34">
        <f>'[1]TMC Master - Lake County'!W30</f>
        <v>0.13</v>
      </c>
      <c r="AH33" s="33" t="str">
        <f>'[1]TMC Master - Lake County'!X30</f>
        <v>C</v>
      </c>
      <c r="AI33" s="292">
        <f>'[1]TMC Master - Lake County'!Y30*100</f>
        <v>-24.294005866012213</v>
      </c>
      <c r="AJ33" s="35">
        <f>'[1]TMC Master - Lake County'!AE30</f>
        <v>0</v>
      </c>
      <c r="AK33" s="35">
        <f>'[1]TMC Master - Lake County'!AF30</f>
        <v>698.40000000000009</v>
      </c>
      <c r="AL33" s="35">
        <f>'[1]TMC Master - Lake County'!AG30</f>
        <v>799.2</v>
      </c>
      <c r="AM33" s="35">
        <f>'[1]TMC Master - Lake County'!AH30</f>
        <v>800</v>
      </c>
    </row>
    <row r="34" spans="1:39" ht="18" customHeight="1" x14ac:dyDescent="0.25">
      <c r="A34" s="9"/>
      <c r="B34" s="31">
        <f>'[1]TMC Master - Lake County'!C31</f>
        <v>1690</v>
      </c>
      <c r="C34" s="32" t="str">
        <f>'[1]TMC Master - Lake County'!D31</f>
        <v>CITRUS TOWER BLVD</v>
      </c>
      <c r="D34" s="32" t="str">
        <f>'[1]TMC Master - Lake County'!E31</f>
        <v>SR 50</v>
      </c>
      <c r="E34" s="32" t="str">
        <f>'[1]TMC Master - Lake County'!F31</f>
        <v>HOOKS ST</v>
      </c>
      <c r="F34" s="33" t="str">
        <f>'[1]TMC Master - Lake County'!K31</f>
        <v>4L</v>
      </c>
      <c r="G34" s="33">
        <f>'[1]TMC Master - Lake County'!L31</f>
        <v>0</v>
      </c>
      <c r="H34" s="33" t="str">
        <f>'[1]TMC Master - Lake County'!M31</f>
        <v>D</v>
      </c>
      <c r="I34" s="33"/>
      <c r="J34" s="33"/>
      <c r="K34" s="33" t="str">
        <f>'[1]TMC Master - Lake County'!J31</f>
        <v>C4</v>
      </c>
      <c r="L34" s="33">
        <f>'[1]TMC Master - Lake County'!N31</f>
        <v>32490</v>
      </c>
      <c r="M34" s="33"/>
      <c r="N34" s="33">
        <f>'[1]TMC Master - Lake County'!O31</f>
        <v>1411</v>
      </c>
      <c r="O34" s="33"/>
      <c r="P34" s="33"/>
      <c r="Q34" s="33"/>
      <c r="R34" s="33">
        <f>'[1]TMC Master - Lake County'!R31</f>
        <v>20744.755200000003</v>
      </c>
      <c r="S34" s="34">
        <f>'[1]TMC Master - Lake County'!S31</f>
        <v>0.64</v>
      </c>
      <c r="T34" s="33" t="str">
        <f>'[1]TMC Master - Lake County'!T31</f>
        <v>C</v>
      </c>
      <c r="U34" s="33"/>
      <c r="V34" s="33"/>
      <c r="W34" s="33"/>
      <c r="X34" s="33"/>
      <c r="Y34" s="33"/>
      <c r="Z34" s="33"/>
      <c r="AA34" s="33"/>
      <c r="AB34" s="33"/>
      <c r="AC34" s="34"/>
      <c r="AD34" s="33"/>
      <c r="AE34" s="33">
        <f>'[1]TMC Master - Lake County'!U31</f>
        <v>931.50720000000001</v>
      </c>
      <c r="AF34" s="33">
        <f>'[1]TMC Master - Lake County'!V31</f>
        <v>923.52</v>
      </c>
      <c r="AG34" s="34">
        <f>'[1]TMC Master - Lake County'!W31</f>
        <v>0.66</v>
      </c>
      <c r="AH34" s="33" t="str">
        <f>'[1]TMC Master - Lake County'!X31</f>
        <v>C</v>
      </c>
      <c r="AI34" s="292">
        <f>'[1]TMC Master - Lake County'!Y31*100</f>
        <v>27.393383087521084</v>
      </c>
      <c r="AJ34" s="35">
        <f>'[1]TMC Master - Lake County'!AE31</f>
        <v>0</v>
      </c>
      <c r="AK34" s="35">
        <f>'[1]TMC Master - Lake County'!AF31</f>
        <v>1089</v>
      </c>
      <c r="AL34" s="35">
        <f>'[1]TMC Master - Lake County'!AG31</f>
        <v>1411</v>
      </c>
      <c r="AM34" s="35">
        <f>'[1]TMC Master - Lake County'!AH31</f>
        <v>1818</v>
      </c>
    </row>
    <row r="35" spans="1:39" ht="18" customHeight="1" x14ac:dyDescent="0.25">
      <c r="A35" s="9"/>
      <c r="B35" s="31">
        <f>'[1]TMC Master - Lake County'!C32</f>
        <v>3569</v>
      </c>
      <c r="C35" s="32" t="str">
        <f>'[1]TMC Master - Lake County'!D32</f>
        <v>STEVES RD</v>
      </c>
      <c r="D35" s="32" t="str">
        <f>'[1]TMC Master - Lake County'!E32</f>
        <v>US 27</v>
      </c>
      <c r="E35" s="32" t="str">
        <f>'[1]TMC Master - Lake County'!F32</f>
        <v>CITRUS TOWER BLVD</v>
      </c>
      <c r="F35" s="33" t="str">
        <f>'[1]TMC Master - Lake County'!K32</f>
        <v>2L</v>
      </c>
      <c r="G35" s="33">
        <f>'[1]TMC Master - Lake County'!L32</f>
        <v>0</v>
      </c>
      <c r="H35" s="33" t="str">
        <f>'[1]TMC Master - Lake County'!M32</f>
        <v>D</v>
      </c>
      <c r="I35" s="33"/>
      <c r="J35" s="33"/>
      <c r="K35" s="33" t="str">
        <f>'[1]TMC Master - Lake County'!J32</f>
        <v>C4</v>
      </c>
      <c r="L35" s="33">
        <f>'[1]TMC Master - Lake County'!N32</f>
        <v>16632</v>
      </c>
      <c r="M35" s="33"/>
      <c r="N35" s="33">
        <f>'[1]TMC Master - Lake County'!O32</f>
        <v>822</v>
      </c>
      <c r="O35" s="33"/>
      <c r="P35" s="33"/>
      <c r="Q35" s="33"/>
      <c r="R35" s="33">
        <f>'[1]TMC Master - Lake County'!R32</f>
        <v>7530.9312</v>
      </c>
      <c r="S35" s="34">
        <f>'[1]TMC Master - Lake County'!S32</f>
        <v>0.45</v>
      </c>
      <c r="T35" s="33" t="str">
        <f>'[1]TMC Master - Lake County'!T32</f>
        <v>D</v>
      </c>
      <c r="U35" s="33"/>
      <c r="V35" s="33"/>
      <c r="W35" s="33"/>
      <c r="X35" s="33"/>
      <c r="Y35" s="33"/>
      <c r="Z35" s="33"/>
      <c r="AA35" s="33"/>
      <c r="AB35" s="33"/>
      <c r="AC35" s="34"/>
      <c r="AD35" s="33"/>
      <c r="AE35" s="33">
        <f>'[1]TMC Master - Lake County'!U32</f>
        <v>389.37599999999998</v>
      </c>
      <c r="AF35" s="33">
        <f>'[1]TMC Master - Lake County'!V32</f>
        <v>331.46879999999999</v>
      </c>
      <c r="AG35" s="34">
        <f>'[1]TMC Master - Lake County'!W32</f>
        <v>0.47</v>
      </c>
      <c r="AH35" s="33" t="str">
        <f>'[1]TMC Master - Lake County'!X32</f>
        <v>D</v>
      </c>
      <c r="AI35" s="292">
        <f>'[1]TMC Master - Lake County'!Y32*100</f>
        <v>4.0243340420217377</v>
      </c>
      <c r="AJ35" s="35">
        <f>'[1]TMC Master - Lake County'!AE32</f>
        <v>0</v>
      </c>
      <c r="AK35" s="35">
        <f>'[1]TMC Master - Lake County'!AF32</f>
        <v>0</v>
      </c>
      <c r="AL35" s="35">
        <f>'[1]TMC Master - Lake County'!AG32</f>
        <v>822</v>
      </c>
      <c r="AM35" s="35">
        <f>'[1]TMC Master - Lake County'!AH32</f>
        <v>1125</v>
      </c>
    </row>
    <row r="36" spans="1:39" ht="18" customHeight="1" x14ac:dyDescent="0.25">
      <c r="A36" s="9"/>
      <c r="B36" s="31">
        <f>'[1]TMC Master - Lake County'!C33</f>
        <v>1865</v>
      </c>
      <c r="C36" s="32" t="str">
        <f>'[1]TMC Master - Lake County'!D33</f>
        <v>EXCALLIBUR RD</v>
      </c>
      <c r="D36" s="32" t="str">
        <f>'[1]TMC Master - Lake County'!E33</f>
        <v>HOOKS ST</v>
      </c>
      <c r="E36" s="32" t="str">
        <f>'[1]TMC Master - Lake County'!F33</f>
        <v>CITRUS TOWER BLVD</v>
      </c>
      <c r="F36" s="33" t="str">
        <f>'[1]TMC Master - Lake County'!K33</f>
        <v>2L</v>
      </c>
      <c r="G36" s="33">
        <f>'[1]TMC Master - Lake County'!L33</f>
        <v>0</v>
      </c>
      <c r="H36" s="33" t="str">
        <f>'[1]TMC Master - Lake County'!M33</f>
        <v>D</v>
      </c>
      <c r="I36" s="33"/>
      <c r="J36" s="33"/>
      <c r="K36" s="33" t="str">
        <f>'[1]TMC Master - Lake County'!J33</f>
        <v>C3R</v>
      </c>
      <c r="L36" s="33">
        <f>'[1]TMC Master - Lake County'!N33</f>
        <v>22226.400000000001</v>
      </c>
      <c r="M36" s="33"/>
      <c r="N36" s="33">
        <f>'[1]TMC Master - Lake County'!O33</f>
        <v>1101.3975</v>
      </c>
      <c r="O36" s="33"/>
      <c r="P36" s="33"/>
      <c r="Q36" s="33"/>
      <c r="R36" s="33">
        <f>'[1]TMC Master - Lake County'!R33</f>
        <v>7124.5823999999993</v>
      </c>
      <c r="S36" s="34">
        <f>'[1]TMC Master - Lake County'!S33</f>
        <v>0.32</v>
      </c>
      <c r="T36" s="33" t="str">
        <f>'[1]TMC Master - Lake County'!T33</f>
        <v>C</v>
      </c>
      <c r="U36" s="33"/>
      <c r="V36" s="33"/>
      <c r="W36" s="33"/>
      <c r="X36" s="33"/>
      <c r="Y36" s="33"/>
      <c r="Z36" s="33"/>
      <c r="AA36" s="33"/>
      <c r="AB36" s="33"/>
      <c r="AC36" s="34"/>
      <c r="AD36" s="33"/>
      <c r="AE36" s="33">
        <f>'[1]TMC Master - Lake County'!U33</f>
        <v>321.48480000000001</v>
      </c>
      <c r="AF36" s="33">
        <f>'[1]TMC Master - Lake County'!V33</f>
        <v>313.49760000000003</v>
      </c>
      <c r="AG36" s="34">
        <f>'[1]TMC Master - Lake County'!W33</f>
        <v>0.28999999999999998</v>
      </c>
      <c r="AH36" s="33" t="str">
        <f>'[1]TMC Master - Lake County'!X33</f>
        <v>C</v>
      </c>
      <c r="AI36" s="292">
        <f>'[1]TMC Master - Lake County'!Y33*100</f>
        <v>2.8767156431242613</v>
      </c>
      <c r="AJ36" s="35">
        <f>'[1]TMC Master - Lake County'!AE33</f>
        <v>0</v>
      </c>
      <c r="AK36" s="35">
        <f>'[1]TMC Master - Lake County'!AF33</f>
        <v>962.48250000000019</v>
      </c>
      <c r="AL36" s="35">
        <f>'[1]TMC Master - Lake County'!AG33</f>
        <v>1101.3975</v>
      </c>
      <c r="AM36" s="35">
        <f>'[1]TMC Master - Lake County'!AH33</f>
        <v>1102.5</v>
      </c>
    </row>
    <row r="37" spans="1:39" ht="18" customHeight="1" x14ac:dyDescent="0.25">
      <c r="A37" s="9"/>
      <c r="B37" s="31">
        <f>'[1]TMC Master - Lake County'!C34</f>
        <v>2150</v>
      </c>
      <c r="C37" s="32" t="str">
        <f>'[1]TMC Master - Lake County'!D34</f>
        <v>HOOKS ST</v>
      </c>
      <c r="D37" s="32" t="str">
        <f>'[1]TMC Master - Lake County'!E34</f>
        <v>US 27</v>
      </c>
      <c r="E37" s="32" t="str">
        <f>'[1]TMC Master - Lake County'!F34</f>
        <v>OAKLEY SEAVER DR</v>
      </c>
      <c r="F37" s="33" t="str">
        <f>'[1]TMC Master - Lake County'!K34</f>
        <v>4L</v>
      </c>
      <c r="G37" s="33">
        <f>'[1]TMC Master - Lake County'!L34</f>
        <v>0</v>
      </c>
      <c r="H37" s="33" t="str">
        <f>'[1]TMC Master - Lake County'!M34</f>
        <v>D</v>
      </c>
      <c r="I37" s="33"/>
      <c r="J37" s="33"/>
      <c r="K37" s="33" t="str">
        <f>'[1]TMC Master - Lake County'!J34</f>
        <v>C4</v>
      </c>
      <c r="L37" s="33">
        <f>'[1]TMC Master - Lake County'!N34</f>
        <v>34114.5</v>
      </c>
      <c r="M37" s="33"/>
      <c r="N37" s="33">
        <f>'[1]TMC Master - Lake County'!O34</f>
        <v>1481.55</v>
      </c>
      <c r="O37" s="33"/>
      <c r="P37" s="33"/>
      <c r="Q37" s="33"/>
      <c r="R37" s="33">
        <f>'[1]TMC Master - Lake County'!R34</f>
        <v>11136.1536</v>
      </c>
      <c r="S37" s="34">
        <f>'[1]TMC Master - Lake County'!S34</f>
        <v>0.33</v>
      </c>
      <c r="T37" s="33" t="str">
        <f>'[1]TMC Master - Lake County'!T34</f>
        <v>C</v>
      </c>
      <c r="U37" s="33"/>
      <c r="V37" s="33"/>
      <c r="W37" s="33"/>
      <c r="X37" s="33"/>
      <c r="Y37" s="33"/>
      <c r="Z37" s="33"/>
      <c r="AA37" s="33"/>
      <c r="AB37" s="33"/>
      <c r="AC37" s="34"/>
      <c r="AD37" s="33"/>
      <c r="AE37" s="33">
        <f>'[1]TMC Master - Lake County'!U34</f>
        <v>520.16639999999995</v>
      </c>
      <c r="AF37" s="33">
        <f>'[1]TMC Master - Lake County'!V34</f>
        <v>476.23679999999996</v>
      </c>
      <c r="AG37" s="34">
        <f>'[1]TMC Master - Lake County'!W34</f>
        <v>0.35</v>
      </c>
      <c r="AH37" s="33" t="str">
        <f>'[1]TMC Master - Lake County'!X34</f>
        <v>C</v>
      </c>
      <c r="AI37" s="292">
        <f>'[1]TMC Master - Lake County'!Y34*100</f>
        <v>12.489568439666598</v>
      </c>
      <c r="AJ37" s="35">
        <f>'[1]TMC Master - Lake County'!AE34</f>
        <v>0</v>
      </c>
      <c r="AK37" s="35">
        <f>'[1]TMC Master - Lake County'!AF34</f>
        <v>1143.45</v>
      </c>
      <c r="AL37" s="35">
        <f>'[1]TMC Master - Lake County'!AG34</f>
        <v>1481.55</v>
      </c>
      <c r="AM37" s="35">
        <f>'[1]TMC Master - Lake County'!AH34</f>
        <v>1908.9</v>
      </c>
    </row>
    <row r="38" spans="1:39" ht="18" customHeight="1" x14ac:dyDescent="0.25">
      <c r="A38" s="9"/>
      <c r="B38" s="31">
        <f>'[1]TMC Master - Lake County'!C35</f>
        <v>2140</v>
      </c>
      <c r="C38" s="32" t="str">
        <f>'[1]TMC Master - Lake County'!D35</f>
        <v>HOOKS ST</v>
      </c>
      <c r="D38" s="32" t="str">
        <f>'[1]TMC Master - Lake County'!E35</f>
        <v>LAKESHORE DR</v>
      </c>
      <c r="E38" s="32" t="str">
        <f>'[1]TMC Master - Lake County'!F35</f>
        <v>US 27</v>
      </c>
      <c r="F38" s="33" t="str">
        <f>'[1]TMC Master - Lake County'!K35</f>
        <v>2L</v>
      </c>
      <c r="G38" s="33">
        <f>'[1]TMC Master - Lake County'!L35</f>
        <v>0</v>
      </c>
      <c r="H38" s="33" t="str">
        <f>'[1]TMC Master - Lake County'!M35</f>
        <v>D</v>
      </c>
      <c r="I38" s="33"/>
      <c r="J38" s="33"/>
      <c r="K38" s="33" t="str">
        <f>'[1]TMC Master - Lake County'!J35</f>
        <v>C4</v>
      </c>
      <c r="L38" s="33">
        <f>'[1]TMC Master - Lake County'!N35</f>
        <v>12672</v>
      </c>
      <c r="M38" s="33"/>
      <c r="N38" s="33">
        <f>'[1]TMC Master - Lake County'!O35</f>
        <v>626.40000000000009</v>
      </c>
      <c r="O38" s="33"/>
      <c r="P38" s="33"/>
      <c r="Q38" s="33"/>
      <c r="R38" s="33">
        <f>'[1]TMC Master - Lake County'!R35</f>
        <v>7285.3248000000003</v>
      </c>
      <c r="S38" s="34">
        <f>'[1]TMC Master - Lake County'!S35</f>
        <v>0.56999999999999995</v>
      </c>
      <c r="T38" s="33" t="str">
        <f>'[1]TMC Master - Lake County'!T35</f>
        <v>D</v>
      </c>
      <c r="U38" s="33"/>
      <c r="V38" s="33"/>
      <c r="W38" s="33"/>
      <c r="X38" s="33"/>
      <c r="Y38" s="33"/>
      <c r="Z38" s="33"/>
      <c r="AA38" s="33"/>
      <c r="AB38" s="33"/>
      <c r="AC38" s="34"/>
      <c r="AD38" s="33"/>
      <c r="AE38" s="33">
        <f>'[1]TMC Master - Lake County'!U35</f>
        <v>359.42399999999998</v>
      </c>
      <c r="AF38" s="33">
        <f>'[1]TMC Master - Lake County'!V35</f>
        <v>247.60319999999999</v>
      </c>
      <c r="AG38" s="34">
        <f>'[1]TMC Master - Lake County'!W35</f>
        <v>0.56999999999999995</v>
      </c>
      <c r="AH38" s="33" t="str">
        <f>'[1]TMC Master - Lake County'!X35</f>
        <v>D</v>
      </c>
      <c r="AI38" s="292">
        <f>'[1]TMC Master - Lake County'!Y35*100</f>
        <v>3.3367959794014634</v>
      </c>
      <c r="AJ38" s="35">
        <f>'[1]TMC Master - Lake County'!AE35</f>
        <v>0</v>
      </c>
      <c r="AK38" s="35">
        <f>'[1]TMC Master - Lake County'!AF35</f>
        <v>0</v>
      </c>
      <c r="AL38" s="35">
        <f>'[1]TMC Master - Lake County'!AG35</f>
        <v>626.40000000000009</v>
      </c>
      <c r="AM38" s="35">
        <f>'[1]TMC Master - Lake County'!AH35</f>
        <v>856.80000000000007</v>
      </c>
    </row>
    <row r="39" spans="1:39" ht="18" customHeight="1" x14ac:dyDescent="0.25">
      <c r="A39" s="9"/>
      <c r="B39" s="31">
        <f>'[1]TMC Master - Lake County'!C36</f>
        <v>2153</v>
      </c>
      <c r="C39" s="32" t="str">
        <f>'[1]TMC Master - Lake County'!D36</f>
        <v>HOOKS ST</v>
      </c>
      <c r="D39" s="32" t="str">
        <f>'[1]TMC Master - Lake County'!E36</f>
        <v>OAKLEY SEAVER DR</v>
      </c>
      <c r="E39" s="32" t="str">
        <f>'[1]TMC Master - Lake County'!F36</f>
        <v>CITRUS TOWER BLVD</v>
      </c>
      <c r="F39" s="33" t="str">
        <f>'[1]TMC Master - Lake County'!K36</f>
        <v>4L</v>
      </c>
      <c r="G39" s="33">
        <f>'[1]TMC Master - Lake County'!L36</f>
        <v>0</v>
      </c>
      <c r="H39" s="33" t="str">
        <f>'[1]TMC Master - Lake County'!M36</f>
        <v>D</v>
      </c>
      <c r="I39" s="33"/>
      <c r="J39" s="33"/>
      <c r="K39" s="33" t="str">
        <f>'[1]TMC Master - Lake County'!J36</f>
        <v>C4</v>
      </c>
      <c r="L39" s="33">
        <f>'[1]TMC Master - Lake County'!N36</f>
        <v>34114.5</v>
      </c>
      <c r="M39" s="33"/>
      <c r="N39" s="33">
        <f>'[1]TMC Master - Lake County'!O36</f>
        <v>1481.55</v>
      </c>
      <c r="O39" s="33"/>
      <c r="P39" s="33"/>
      <c r="Q39" s="33"/>
      <c r="R39" s="33">
        <f>'[1]TMC Master - Lake County'!R36</f>
        <v>11619.379199999999</v>
      </c>
      <c r="S39" s="34">
        <f>'[1]TMC Master - Lake County'!S36</f>
        <v>0.34</v>
      </c>
      <c r="T39" s="33" t="str">
        <f>'[1]TMC Master - Lake County'!T36</f>
        <v>C</v>
      </c>
      <c r="U39" s="33"/>
      <c r="V39" s="33"/>
      <c r="W39" s="33"/>
      <c r="X39" s="33"/>
      <c r="Y39" s="33"/>
      <c r="Z39" s="33"/>
      <c r="AA39" s="33"/>
      <c r="AB39" s="33"/>
      <c r="AC39" s="34"/>
      <c r="AD39" s="33"/>
      <c r="AE39" s="33">
        <f>'[1]TMC Master - Lake County'!U36</f>
        <v>502.1952</v>
      </c>
      <c r="AF39" s="33">
        <f>'[1]TMC Master - Lake County'!V36</f>
        <v>520.16639999999995</v>
      </c>
      <c r="AG39" s="34">
        <f>'[1]TMC Master - Lake County'!W36</f>
        <v>0.35</v>
      </c>
      <c r="AH39" s="33" t="str">
        <f>'[1]TMC Master - Lake County'!X36</f>
        <v>C</v>
      </c>
      <c r="AI39" s="292">
        <f>'[1]TMC Master - Lake County'!Y36*100</f>
        <v>13.449292844765303</v>
      </c>
      <c r="AJ39" s="35">
        <f>'[1]TMC Master - Lake County'!AE36</f>
        <v>0</v>
      </c>
      <c r="AK39" s="35">
        <f>'[1]TMC Master - Lake County'!AF36</f>
        <v>1143.45</v>
      </c>
      <c r="AL39" s="35">
        <f>'[1]TMC Master - Lake County'!AG36</f>
        <v>1481.55</v>
      </c>
      <c r="AM39" s="35">
        <f>'[1]TMC Master - Lake County'!AH36</f>
        <v>1908.9</v>
      </c>
    </row>
    <row r="40" spans="1:39" ht="18" customHeight="1" x14ac:dyDescent="0.25">
      <c r="A40" s="9"/>
      <c r="B40" s="31">
        <f>'[1]TMC Master - Lake County'!C37</f>
        <v>2155</v>
      </c>
      <c r="C40" s="32" t="str">
        <f>'[1]TMC Master - Lake County'!D37</f>
        <v>HOOKS ST</v>
      </c>
      <c r="D40" s="32" t="str">
        <f>'[1]TMC Master - Lake County'!E37</f>
        <v>CITRUS TOWER BLVD</v>
      </c>
      <c r="E40" s="32" t="str">
        <f>'[1]TMC Master - Lake County'!F37</f>
        <v>HANCOCK RD</v>
      </c>
      <c r="F40" s="33" t="str">
        <f>'[1]TMC Master - Lake County'!K37</f>
        <v>4L</v>
      </c>
      <c r="G40" s="33">
        <f>'[1]TMC Master - Lake County'!L37</f>
        <v>0</v>
      </c>
      <c r="H40" s="33" t="str">
        <f>'[1]TMC Master - Lake County'!M37</f>
        <v>D</v>
      </c>
      <c r="I40" s="33"/>
      <c r="J40" s="33"/>
      <c r="K40" s="33" t="str">
        <f>'[1]TMC Master - Lake County'!J37</f>
        <v>C4</v>
      </c>
      <c r="L40" s="33">
        <f>'[1]TMC Master - Lake County'!N37</f>
        <v>32490</v>
      </c>
      <c r="M40" s="33"/>
      <c r="N40" s="33">
        <f>'[1]TMC Master - Lake County'!O37</f>
        <v>1411</v>
      </c>
      <c r="O40" s="33"/>
      <c r="P40" s="33"/>
      <c r="Q40" s="33"/>
      <c r="R40" s="33">
        <f>'[1]TMC Master - Lake County'!R37</f>
        <v>8915.3087999999989</v>
      </c>
      <c r="S40" s="34">
        <f>'[1]TMC Master - Lake County'!S37</f>
        <v>0.27</v>
      </c>
      <c r="T40" s="33" t="str">
        <f>'[1]TMC Master - Lake County'!T37</f>
        <v>C</v>
      </c>
      <c r="U40" s="33"/>
      <c r="V40" s="33"/>
      <c r="W40" s="33"/>
      <c r="X40" s="33"/>
      <c r="Y40" s="33"/>
      <c r="Z40" s="33"/>
      <c r="AA40" s="33"/>
      <c r="AB40" s="33"/>
      <c r="AC40" s="34"/>
      <c r="AD40" s="33"/>
      <c r="AE40" s="33">
        <f>'[1]TMC Master - Lake County'!U37</f>
        <v>367.82399999999996</v>
      </c>
      <c r="AF40" s="33">
        <f>'[1]TMC Master - Lake County'!V37</f>
        <v>328.71359999999999</v>
      </c>
      <c r="AG40" s="34">
        <f>'[1]TMC Master - Lake County'!W37</f>
        <v>0.26</v>
      </c>
      <c r="AH40" s="33" t="str">
        <f>'[1]TMC Master - Lake County'!X37</f>
        <v>C</v>
      </c>
      <c r="AI40" s="292">
        <f>'[1]TMC Master - Lake County'!Y37*100</f>
        <v>7.59509819027262</v>
      </c>
      <c r="AJ40" s="35">
        <f>'[1]TMC Master - Lake County'!AE37</f>
        <v>0</v>
      </c>
      <c r="AK40" s="35">
        <f>'[1]TMC Master - Lake County'!AF37</f>
        <v>1089</v>
      </c>
      <c r="AL40" s="35">
        <f>'[1]TMC Master - Lake County'!AG37</f>
        <v>1411</v>
      </c>
      <c r="AM40" s="35">
        <f>'[1]TMC Master - Lake County'!AH37</f>
        <v>1818</v>
      </c>
    </row>
    <row r="41" spans="1:39" ht="18" customHeight="1" x14ac:dyDescent="0.25">
      <c r="A41" s="9"/>
      <c r="B41" s="31">
        <f>'[1]TMC Master - Lake County'!C38</f>
        <v>2080</v>
      </c>
      <c r="C41" s="32" t="str">
        <f>'[1]TMC Master - Lake County'!D38</f>
        <v>S. HANCOCK RD</v>
      </c>
      <c r="D41" s="32" t="str">
        <f>'[1]TMC Master - Lake County'!E38</f>
        <v>SR 50</v>
      </c>
      <c r="E41" s="32" t="str">
        <f>'[1]TMC Master - Lake County'!F38</f>
        <v>HOOKS ST</v>
      </c>
      <c r="F41" s="33" t="str">
        <f>'[1]TMC Master - Lake County'!K38</f>
        <v>4L</v>
      </c>
      <c r="G41" s="33">
        <f>'[1]TMC Master - Lake County'!L38</f>
        <v>0</v>
      </c>
      <c r="H41" s="33" t="str">
        <f>'[1]TMC Master - Lake County'!M38</f>
        <v>D</v>
      </c>
      <c r="I41" s="33"/>
      <c r="J41" s="33"/>
      <c r="K41" s="33" t="str">
        <f>'[1]TMC Master - Lake County'!J38</f>
        <v>C4</v>
      </c>
      <c r="L41" s="33">
        <f>'[1]TMC Master - Lake County'!N38</f>
        <v>32490</v>
      </c>
      <c r="M41" s="33"/>
      <c r="N41" s="33">
        <f>'[1]TMC Master - Lake County'!O38</f>
        <v>1411</v>
      </c>
      <c r="O41" s="33"/>
      <c r="P41" s="33"/>
      <c r="Q41" s="33"/>
      <c r="R41" s="33">
        <f>'[1]TMC Master - Lake County'!R38</f>
        <v>19673.462399999997</v>
      </c>
      <c r="S41" s="34">
        <f>'[1]TMC Master - Lake County'!S38</f>
        <v>0.61</v>
      </c>
      <c r="T41" s="33" t="str">
        <f>'[1]TMC Master - Lake County'!T38</f>
        <v>C</v>
      </c>
      <c r="U41" s="33"/>
      <c r="V41" s="33"/>
      <c r="W41" s="33"/>
      <c r="X41" s="33"/>
      <c r="Y41" s="33"/>
      <c r="Z41" s="33"/>
      <c r="AA41" s="33"/>
      <c r="AB41" s="33"/>
      <c r="AC41" s="34"/>
      <c r="AD41" s="33"/>
      <c r="AE41" s="33">
        <f>'[1]TMC Master - Lake County'!U38</f>
        <v>700.26239999999996</v>
      </c>
      <c r="AF41" s="33">
        <f>'[1]TMC Master - Lake County'!V38</f>
        <v>649.04639999999995</v>
      </c>
      <c r="AG41" s="34">
        <f>'[1]TMC Master - Lake County'!W38</f>
        <v>0.5</v>
      </c>
      <c r="AH41" s="33" t="str">
        <f>'[1]TMC Master - Lake County'!X38</f>
        <v>C</v>
      </c>
      <c r="AI41" s="292">
        <f>'[1]TMC Master - Lake County'!Y38*100</f>
        <v>26.049569876931521</v>
      </c>
      <c r="AJ41" s="35">
        <f>'[1]TMC Master - Lake County'!AE38</f>
        <v>0</v>
      </c>
      <c r="AK41" s="35">
        <f>'[1]TMC Master - Lake County'!AF38</f>
        <v>1089</v>
      </c>
      <c r="AL41" s="35">
        <f>'[1]TMC Master - Lake County'!AG38</f>
        <v>1411</v>
      </c>
      <c r="AM41" s="35">
        <f>'[1]TMC Master - Lake County'!AH38</f>
        <v>1818</v>
      </c>
    </row>
    <row r="42" spans="1:39" ht="18" customHeight="1" x14ac:dyDescent="0.25">
      <c r="A42" s="9"/>
      <c r="B42" s="31">
        <f>'[1]TMC Master - Lake County'!C39</f>
        <v>1692</v>
      </c>
      <c r="C42" s="32" t="str">
        <f>'[1]TMC Master - Lake County'!D39</f>
        <v>CITRUS TOWER BLVD</v>
      </c>
      <c r="D42" s="32" t="str">
        <f>'[1]TMC Master - Lake County'!E39</f>
        <v>HOOKS ST</v>
      </c>
      <c r="E42" s="32" t="str">
        <f>'[1]TMC Master - Lake County'!F39</f>
        <v>JOHNS LAKE RD</v>
      </c>
      <c r="F42" s="33" t="str">
        <f>'[1]TMC Master - Lake County'!K39</f>
        <v>4L</v>
      </c>
      <c r="G42" s="33">
        <f>'[1]TMC Master - Lake County'!L39</f>
        <v>0</v>
      </c>
      <c r="H42" s="33" t="str">
        <f>'[1]TMC Master - Lake County'!M39</f>
        <v>D</v>
      </c>
      <c r="I42" s="33"/>
      <c r="J42" s="33"/>
      <c r="K42" s="33" t="str">
        <f>'[1]TMC Master - Lake County'!J39</f>
        <v>C4</v>
      </c>
      <c r="L42" s="33">
        <f>'[1]TMC Master - Lake County'!N39</f>
        <v>34114.5</v>
      </c>
      <c r="M42" s="33"/>
      <c r="N42" s="33">
        <f>'[1]TMC Master - Lake County'!O39</f>
        <v>1481.55</v>
      </c>
      <c r="O42" s="33"/>
      <c r="P42" s="33"/>
      <c r="Q42" s="33"/>
      <c r="R42" s="33">
        <f>'[1]TMC Master - Lake County'!R39</f>
        <v>18053.068800000001</v>
      </c>
      <c r="S42" s="34">
        <f>'[1]TMC Master - Lake County'!S39</f>
        <v>0.53</v>
      </c>
      <c r="T42" s="33" t="str">
        <f>'[1]TMC Master - Lake County'!T39</f>
        <v>C</v>
      </c>
      <c r="U42" s="33"/>
      <c r="V42" s="33"/>
      <c r="W42" s="33"/>
      <c r="X42" s="33"/>
      <c r="Y42" s="33"/>
      <c r="Z42" s="33"/>
      <c r="AA42" s="33"/>
      <c r="AB42" s="33"/>
      <c r="AC42" s="34"/>
      <c r="AD42" s="33"/>
      <c r="AE42" s="33">
        <f>'[1]TMC Master - Lake County'!U39</f>
        <v>676.91520000000003</v>
      </c>
      <c r="AF42" s="33">
        <f>'[1]TMC Master - Lake County'!V39</f>
        <v>688.89599999999996</v>
      </c>
      <c r="AG42" s="34">
        <f>'[1]TMC Master - Lake County'!W39</f>
        <v>0.46</v>
      </c>
      <c r="AH42" s="33" t="str">
        <f>'[1]TMC Master - Lake County'!X39</f>
        <v>C</v>
      </c>
      <c r="AI42" s="292">
        <f>'[1]TMC Master - Lake County'!Y39*100</f>
        <v>23.901172322438825</v>
      </c>
      <c r="AJ42" s="35">
        <f>'[1]TMC Master - Lake County'!AE39</f>
        <v>0</v>
      </c>
      <c r="AK42" s="35">
        <f>'[1]TMC Master - Lake County'!AF39</f>
        <v>1143.45</v>
      </c>
      <c r="AL42" s="35">
        <f>'[1]TMC Master - Lake County'!AG39</f>
        <v>1481.55</v>
      </c>
      <c r="AM42" s="35">
        <f>'[1]TMC Master - Lake County'!AH39</f>
        <v>1908.9</v>
      </c>
    </row>
    <row r="43" spans="1:39" ht="18" customHeight="1" x14ac:dyDescent="0.25">
      <c r="A43" s="9"/>
      <c r="B43" s="31">
        <f>'[1]TMC Master - Lake County'!C40</f>
        <v>1915</v>
      </c>
      <c r="C43" s="32" t="str">
        <f>'[1]TMC Master - Lake County'!D40</f>
        <v>S. GRAND HIGHWAY</v>
      </c>
      <c r="D43" s="32" t="str">
        <f>'[1]TMC Master - Lake County'!E40</f>
        <v>SR 50</v>
      </c>
      <c r="E43" s="32" t="str">
        <f>'[1]TMC Master - Lake County'!F40</f>
        <v>HOOKS ST</v>
      </c>
      <c r="F43" s="33" t="str">
        <f>'[1]TMC Master - Lake County'!K40</f>
        <v>4L</v>
      </c>
      <c r="G43" s="33">
        <f>'[1]TMC Master - Lake County'!L40</f>
        <v>0</v>
      </c>
      <c r="H43" s="33" t="str">
        <f>'[1]TMC Master - Lake County'!M40</f>
        <v>D</v>
      </c>
      <c r="I43" s="33"/>
      <c r="J43" s="33"/>
      <c r="K43" s="33" t="str">
        <f>'[1]TMC Master - Lake County'!J40</f>
        <v>C4</v>
      </c>
      <c r="L43" s="33">
        <f>'[1]TMC Master - Lake County'!N40</f>
        <v>34114.5</v>
      </c>
      <c r="M43" s="33"/>
      <c r="N43" s="33">
        <f>'[1]TMC Master - Lake County'!O40</f>
        <v>1481.55</v>
      </c>
      <c r="O43" s="33"/>
      <c r="P43" s="33"/>
      <c r="Q43" s="33"/>
      <c r="R43" s="33">
        <f>'[1]TMC Master - Lake County'!R40</f>
        <v>5726.8224</v>
      </c>
      <c r="S43" s="34">
        <f>'[1]TMC Master - Lake County'!S40</f>
        <v>0.17</v>
      </c>
      <c r="T43" s="33" t="str">
        <f>'[1]TMC Master - Lake County'!T40</f>
        <v>C</v>
      </c>
      <c r="U43" s="33"/>
      <c r="V43" s="33"/>
      <c r="W43" s="33"/>
      <c r="X43" s="33"/>
      <c r="Y43" s="33"/>
      <c r="Z43" s="33"/>
      <c r="AA43" s="33"/>
      <c r="AB43" s="33"/>
      <c r="AC43" s="34"/>
      <c r="AD43" s="33"/>
      <c r="AE43" s="33">
        <f>'[1]TMC Master - Lake County'!U40</f>
        <v>286.54079999999999</v>
      </c>
      <c r="AF43" s="33">
        <f>'[1]TMC Master - Lake County'!V40</f>
        <v>196.68480000000002</v>
      </c>
      <c r="AG43" s="34">
        <f>'[1]TMC Master - Lake County'!W40</f>
        <v>0.19</v>
      </c>
      <c r="AH43" s="33" t="str">
        <f>'[1]TMC Master - Lake County'!X40</f>
        <v>C</v>
      </c>
      <c r="AI43" s="292">
        <f>'[1]TMC Master - Lake County'!Y40*100</f>
        <v>-1.5200201338104735</v>
      </c>
      <c r="AJ43" s="35">
        <f>'[1]TMC Master - Lake County'!AE40</f>
        <v>0</v>
      </c>
      <c r="AK43" s="35">
        <f>'[1]TMC Master - Lake County'!AF40</f>
        <v>1143.45</v>
      </c>
      <c r="AL43" s="35">
        <f>'[1]TMC Master - Lake County'!AG40</f>
        <v>1481.55</v>
      </c>
      <c r="AM43" s="35">
        <f>'[1]TMC Master - Lake County'!AH40</f>
        <v>1908.9</v>
      </c>
    </row>
    <row r="44" spans="1:39" ht="18" customHeight="1" x14ac:dyDescent="0.25">
      <c r="A44" s="9"/>
      <c r="B44" s="31" t="e">
        <f>'[1]TMC Master - Lake County'!C41</f>
        <v>#N/A</v>
      </c>
      <c r="C44" s="32" t="str">
        <f>'[1]TMC Master - Lake County'!D41</f>
        <v>HARTLE RD</v>
      </c>
      <c r="D44" s="32" t="str">
        <f>'[1]TMC Master - Lake County'!E41</f>
        <v>0.11 SOUTH OF SR 50</v>
      </c>
      <c r="E44" s="32" t="e">
        <f>'[1]TMC Master - Lake County'!F41</f>
        <v>#N/A</v>
      </c>
      <c r="F44" s="33" t="str">
        <f>'[1]TMC Master - Lake County'!K41</f>
        <v>4L</v>
      </c>
      <c r="G44" s="33">
        <f>'[1]TMC Master - Lake County'!L41</f>
        <v>0</v>
      </c>
      <c r="H44" s="33" t="str">
        <f>'[1]TMC Master - Lake County'!M41</f>
        <v>D</v>
      </c>
      <c r="I44" s="33"/>
      <c r="J44" s="33"/>
      <c r="K44" s="33" t="str">
        <f>'[1]TMC Master - Lake County'!J41</f>
        <v>C4</v>
      </c>
      <c r="L44" s="33">
        <f>'[1]TMC Master - Lake County'!N41</f>
        <v>30865.5</v>
      </c>
      <c r="M44" s="33"/>
      <c r="N44" s="33">
        <f>'[1]TMC Master - Lake County'!O41</f>
        <v>1340.45</v>
      </c>
      <c r="O44" s="33"/>
      <c r="P44" s="33"/>
      <c r="Q44" s="33"/>
      <c r="R44" s="33">
        <f>'[1]TMC Master - Lake County'!R41</f>
        <v>8211.84</v>
      </c>
      <c r="S44" s="34">
        <f>'[1]TMC Master - Lake County'!S41</f>
        <v>0.27</v>
      </c>
      <c r="T44" s="33" t="str">
        <f>'[1]TMC Master - Lake County'!T41</f>
        <v>C</v>
      </c>
      <c r="U44" s="33"/>
      <c r="V44" s="33"/>
      <c r="W44" s="33"/>
      <c r="X44" s="33"/>
      <c r="Y44" s="33"/>
      <c r="Z44" s="33"/>
      <c r="AA44" s="33"/>
      <c r="AB44" s="33"/>
      <c r="AC44" s="34"/>
      <c r="AD44" s="33"/>
      <c r="AE44" s="33">
        <f>'[1]TMC Master - Lake County'!U41</f>
        <v>421.32480000000004</v>
      </c>
      <c r="AF44" s="33">
        <f>'[1]TMC Master - Lake County'!V41</f>
        <v>295.52639999999997</v>
      </c>
      <c r="AG44" s="34">
        <f>'[1]TMC Master - Lake County'!W41</f>
        <v>0.31</v>
      </c>
      <c r="AH44" s="33" t="str">
        <f>'[1]TMC Master - Lake County'!X41</f>
        <v>C</v>
      </c>
      <c r="AI44" s="292">
        <f>'[1]TMC Master - Lake County'!Y41*100</f>
        <v>5.8408463312064507</v>
      </c>
      <c r="AJ44" s="35">
        <f>'[1]TMC Master - Lake County'!AE41</f>
        <v>0</v>
      </c>
      <c r="AK44" s="35">
        <f>'[1]TMC Master - Lake County'!AF41</f>
        <v>1034.55</v>
      </c>
      <c r="AL44" s="35">
        <f>'[1]TMC Master - Lake County'!AG41</f>
        <v>1340.45</v>
      </c>
      <c r="AM44" s="35">
        <f>'[1]TMC Master - Lake County'!AH41</f>
        <v>1727.1</v>
      </c>
    </row>
    <row r="45" spans="1:39" ht="18" customHeight="1" x14ac:dyDescent="0.25">
      <c r="A45" s="9"/>
      <c r="B45" s="31">
        <f>'[1]TMC Master - Lake County'!C42</f>
        <v>2070</v>
      </c>
      <c r="C45" s="32" t="str">
        <f>'[1]TMC Master - Lake County'!D42</f>
        <v>N. HANCOCK RD</v>
      </c>
      <c r="D45" s="32" t="str">
        <f>'[1]TMC Master - Lake County'!E42</f>
        <v>N RIDGE BLVD</v>
      </c>
      <c r="E45" s="32" t="str">
        <f>'[1]TMC Master - Lake County'!F42</f>
        <v>SR 50</v>
      </c>
      <c r="F45" s="33" t="str">
        <f>'[1]TMC Master - Lake County'!K42</f>
        <v>4L</v>
      </c>
      <c r="G45" s="33">
        <f>'[1]TMC Master - Lake County'!L42</f>
        <v>0</v>
      </c>
      <c r="H45" s="33" t="str">
        <f>'[1]TMC Master - Lake County'!M42</f>
        <v>D</v>
      </c>
      <c r="I45" s="33"/>
      <c r="J45" s="33"/>
      <c r="K45" s="33" t="str">
        <f>'[1]TMC Master - Lake County'!J42</f>
        <v>C4</v>
      </c>
      <c r="L45" s="33">
        <f>'[1]TMC Master - Lake County'!N42</f>
        <v>34114.5</v>
      </c>
      <c r="M45" s="33"/>
      <c r="N45" s="33">
        <f>'[1]TMC Master - Lake County'!O42</f>
        <v>1481.55</v>
      </c>
      <c r="O45" s="33"/>
      <c r="P45" s="33"/>
      <c r="Q45" s="33"/>
      <c r="R45" s="33">
        <f>'[1]TMC Master - Lake County'!R42</f>
        <v>16107.1872</v>
      </c>
      <c r="S45" s="34">
        <f>'[1]TMC Master - Lake County'!S42</f>
        <v>0.47</v>
      </c>
      <c r="T45" s="33" t="str">
        <f>'[1]TMC Master - Lake County'!T42</f>
        <v>C</v>
      </c>
      <c r="U45" s="33"/>
      <c r="V45" s="33"/>
      <c r="W45" s="33"/>
      <c r="X45" s="33"/>
      <c r="Y45" s="33"/>
      <c r="Z45" s="33"/>
      <c r="AA45" s="33"/>
      <c r="AB45" s="33"/>
      <c r="AC45" s="34"/>
      <c r="AD45" s="33"/>
      <c r="AE45" s="33">
        <f>'[1]TMC Master - Lake County'!U42</f>
        <v>675.91679999999997</v>
      </c>
      <c r="AF45" s="33">
        <f>'[1]TMC Master - Lake County'!V42</f>
        <v>628.99199999999996</v>
      </c>
      <c r="AG45" s="34">
        <f>'[1]TMC Master - Lake County'!W42</f>
        <v>0.46</v>
      </c>
      <c r="AH45" s="33" t="str">
        <f>'[1]TMC Master - Lake County'!X42</f>
        <v>C</v>
      </c>
      <c r="AI45" s="292">
        <f>'[1]TMC Master - Lake County'!Y42*100</f>
        <v>21.106973011445774</v>
      </c>
      <c r="AJ45" s="35">
        <f>'[1]TMC Master - Lake County'!AE42</f>
        <v>0</v>
      </c>
      <c r="AK45" s="35">
        <f>'[1]TMC Master - Lake County'!AF42</f>
        <v>1143.45</v>
      </c>
      <c r="AL45" s="35">
        <f>'[1]TMC Master - Lake County'!AG42</f>
        <v>1481.55</v>
      </c>
      <c r="AM45" s="35">
        <f>'[1]TMC Master - Lake County'!AH42</f>
        <v>1908.9</v>
      </c>
    </row>
    <row r="46" spans="1:39" ht="18" customHeight="1" x14ac:dyDescent="0.25">
      <c r="A46" s="9"/>
      <c r="B46" s="31">
        <f>'[1]TMC Master - Lake County'!C43</f>
        <v>1910</v>
      </c>
      <c r="C46" s="32" t="str">
        <f>'[1]TMC Master - Lake County'!D43</f>
        <v>GRAND HIGHWAY</v>
      </c>
      <c r="D46" s="32" t="str">
        <f>'[1]TMC Master - Lake County'!E43</f>
        <v>CITRUS TOWER BLVD</v>
      </c>
      <c r="E46" s="32" t="str">
        <f>'[1]TMC Master - Lake County'!F43</f>
        <v>SR 50</v>
      </c>
      <c r="F46" s="33" t="str">
        <f>'[1]TMC Master - Lake County'!K43</f>
        <v>2L</v>
      </c>
      <c r="G46" s="33">
        <f>'[1]TMC Master - Lake County'!L43</f>
        <v>0</v>
      </c>
      <c r="H46" s="33" t="str">
        <f>'[1]TMC Master - Lake County'!M43</f>
        <v>D</v>
      </c>
      <c r="I46" s="33"/>
      <c r="J46" s="33"/>
      <c r="K46" s="33" t="str">
        <f>'[1]TMC Master - Lake County'!J43</f>
        <v>C4</v>
      </c>
      <c r="L46" s="33">
        <f>'[1]TMC Master - Lake County'!N43</f>
        <v>16632</v>
      </c>
      <c r="M46" s="33"/>
      <c r="N46" s="33">
        <f>'[1]TMC Master - Lake County'!O43</f>
        <v>822</v>
      </c>
      <c r="O46" s="33"/>
      <c r="P46" s="33"/>
      <c r="Q46" s="33"/>
      <c r="R46" s="33">
        <f>'[1]TMC Master - Lake County'!R43</f>
        <v>6853.0176000000001</v>
      </c>
      <c r="S46" s="34">
        <f>'[1]TMC Master - Lake County'!S43</f>
        <v>0.41</v>
      </c>
      <c r="T46" s="33" t="str">
        <f>'[1]TMC Master - Lake County'!T43</f>
        <v>D</v>
      </c>
      <c r="U46" s="33"/>
      <c r="V46" s="33"/>
      <c r="W46" s="33"/>
      <c r="X46" s="33"/>
      <c r="Y46" s="33"/>
      <c r="Z46" s="33"/>
      <c r="AA46" s="33"/>
      <c r="AB46" s="33"/>
      <c r="AC46" s="34"/>
      <c r="AD46" s="33"/>
      <c r="AE46" s="33">
        <f>'[1]TMC Master - Lake County'!U43</f>
        <v>277.55520000000001</v>
      </c>
      <c r="AF46" s="33">
        <f>'[1]TMC Master - Lake County'!V43</f>
        <v>278.55359999999996</v>
      </c>
      <c r="AG46" s="34">
        <f>'[1]TMC Master - Lake County'!W43</f>
        <v>0.34</v>
      </c>
      <c r="AH46" s="33" t="str">
        <f>'[1]TMC Master - Lake County'!X43</f>
        <v>D</v>
      </c>
      <c r="AI46" s="292">
        <f>'[1]TMC Master - Lake County'!Y43*100</f>
        <v>2.080215349388137</v>
      </c>
      <c r="AJ46" s="35">
        <f>'[1]TMC Master - Lake County'!AE43</f>
        <v>0</v>
      </c>
      <c r="AK46" s="35">
        <f>'[1]TMC Master - Lake County'!AF43</f>
        <v>0</v>
      </c>
      <c r="AL46" s="35">
        <f>'[1]TMC Master - Lake County'!AG43</f>
        <v>822</v>
      </c>
      <c r="AM46" s="35">
        <f>'[1]TMC Master - Lake County'!AH43</f>
        <v>1125</v>
      </c>
    </row>
    <row r="47" spans="1:39" ht="18" customHeight="1" x14ac:dyDescent="0.25">
      <c r="A47" s="9"/>
      <c r="B47" s="31">
        <f>'[1]TMC Master - Lake County'!C44</f>
        <v>1310</v>
      </c>
      <c r="C47" s="32" t="str">
        <f>'[1]TMC Master - Lake County'!D44</f>
        <v>CR 50</v>
      </c>
      <c r="D47" s="32" t="str">
        <f>'[1]TMC Master - Lake County'!E44</f>
        <v>CR 455</v>
      </c>
      <c r="E47" s="32" t="str">
        <f>'[1]TMC Master - Lake County'!F44</f>
        <v>ORANGE COUNTY LINE</v>
      </c>
      <c r="F47" s="33" t="str">
        <f>'[1]TMC Master - Lake County'!K44</f>
        <v>2L</v>
      </c>
      <c r="G47" s="33">
        <f>'[1]TMC Master - Lake County'!L44</f>
        <v>0</v>
      </c>
      <c r="H47" s="33" t="str">
        <f>'[1]TMC Master - Lake County'!M44</f>
        <v>D</v>
      </c>
      <c r="I47" s="33"/>
      <c r="J47" s="33"/>
      <c r="K47" s="33" t="str">
        <f>'[1]TMC Master - Lake County'!J44</f>
        <v>C4</v>
      </c>
      <c r="L47" s="33">
        <f>'[1]TMC Master - Lake County'!N44</f>
        <v>16632</v>
      </c>
      <c r="M47" s="33"/>
      <c r="N47" s="33">
        <f>'[1]TMC Master - Lake County'!O44</f>
        <v>822</v>
      </c>
      <c r="O47" s="33"/>
      <c r="P47" s="33"/>
      <c r="Q47" s="33"/>
      <c r="R47" s="33">
        <f>'[1]TMC Master - Lake County'!R44</f>
        <v>10586.0352</v>
      </c>
      <c r="S47" s="34">
        <f>'[1]TMC Master - Lake County'!S44</f>
        <v>0.64</v>
      </c>
      <c r="T47" s="33" t="str">
        <f>'[1]TMC Master - Lake County'!T44</f>
        <v>D</v>
      </c>
      <c r="U47" s="33"/>
      <c r="V47" s="33"/>
      <c r="W47" s="33"/>
      <c r="X47" s="33"/>
      <c r="Y47" s="33"/>
      <c r="Z47" s="33"/>
      <c r="AA47" s="33"/>
      <c r="AB47" s="33"/>
      <c r="AC47" s="34"/>
      <c r="AD47" s="33"/>
      <c r="AE47" s="33">
        <f>'[1]TMC Master - Lake County'!U44</f>
        <v>341.45280000000002</v>
      </c>
      <c r="AF47" s="33">
        <f>'[1]TMC Master - Lake County'!V44</f>
        <v>766.77120000000002</v>
      </c>
      <c r="AG47" s="34">
        <f>'[1]TMC Master - Lake County'!W44</f>
        <v>0.93</v>
      </c>
      <c r="AH47" s="33" t="str">
        <f>'[1]TMC Master - Lake County'!X44</f>
        <v>D</v>
      </c>
      <c r="AI47" s="292">
        <f>'[1]TMC Master - Lake County'!Y44*100</f>
        <v>11.355551944335218</v>
      </c>
      <c r="AJ47" s="35">
        <f>'[1]TMC Master - Lake County'!AE44</f>
        <v>0</v>
      </c>
      <c r="AK47" s="35">
        <f>'[1]TMC Master - Lake County'!AF44</f>
        <v>0</v>
      </c>
      <c r="AL47" s="35">
        <f>'[1]TMC Master - Lake County'!AG44</f>
        <v>822</v>
      </c>
      <c r="AM47" s="35">
        <f>'[1]TMC Master - Lake County'!AH44</f>
        <v>1125</v>
      </c>
    </row>
    <row r="48" spans="1:39" ht="18" customHeight="1" x14ac:dyDescent="0.25">
      <c r="A48" s="9"/>
      <c r="B48" s="31">
        <f>'[1]TMC Master - Lake County'!C45</f>
        <v>990</v>
      </c>
      <c r="C48" s="32" t="str">
        <f>'[1]TMC Master - Lake County'!D45</f>
        <v>CR 455</v>
      </c>
      <c r="D48" s="32" t="str">
        <f>'[1]TMC Master - Lake County'!E45</f>
        <v>CR 455 / CR 50</v>
      </c>
      <c r="E48" s="32" t="str">
        <f>'[1]TMC Master - Lake County'!F45</f>
        <v>SR 50</v>
      </c>
      <c r="F48" s="33" t="str">
        <f>'[1]TMC Master - Lake County'!K45</f>
        <v>2L</v>
      </c>
      <c r="G48" s="33">
        <f>'[1]TMC Master - Lake County'!L45</f>
        <v>0</v>
      </c>
      <c r="H48" s="33" t="str">
        <f>'[1]TMC Master - Lake County'!M45</f>
        <v>D</v>
      </c>
      <c r="I48" s="33"/>
      <c r="J48" s="33"/>
      <c r="K48" s="33" t="str">
        <f>'[1]TMC Master - Lake County'!J45</f>
        <v>C5</v>
      </c>
      <c r="L48" s="33">
        <f>'[1]TMC Master - Lake County'!N45</f>
        <v>13136</v>
      </c>
      <c r="M48" s="33"/>
      <c r="N48" s="33">
        <f>'[1]TMC Master - Lake County'!O45</f>
        <v>652</v>
      </c>
      <c r="O48" s="33"/>
      <c r="P48" s="33"/>
      <c r="Q48" s="33"/>
      <c r="R48" s="33">
        <f>'[1]TMC Master - Lake County'!R45</f>
        <v>9540.7103999999999</v>
      </c>
      <c r="S48" s="34">
        <f>'[1]TMC Master - Lake County'!S45</f>
        <v>0.73</v>
      </c>
      <c r="T48" s="33" t="str">
        <f>'[1]TMC Master - Lake County'!T45</f>
        <v>D</v>
      </c>
      <c r="U48" s="33"/>
      <c r="V48" s="33"/>
      <c r="W48" s="33"/>
      <c r="X48" s="33"/>
      <c r="Y48" s="33"/>
      <c r="Z48" s="33"/>
      <c r="AA48" s="33"/>
      <c r="AB48" s="33"/>
      <c r="AC48" s="34"/>
      <c r="AD48" s="33"/>
      <c r="AE48" s="33">
        <f>'[1]TMC Master - Lake County'!U45</f>
        <v>513.17759999999998</v>
      </c>
      <c r="AF48" s="33">
        <f>'[1]TMC Master - Lake County'!V45</f>
        <v>347.44319999999999</v>
      </c>
      <c r="AG48" s="34">
        <f>'[1]TMC Master - Lake County'!W45</f>
        <v>0.79</v>
      </c>
      <c r="AH48" s="33" t="str">
        <f>'[1]TMC Master - Lake County'!X45</f>
        <v>D</v>
      </c>
      <c r="AI48" s="292">
        <f>'[1]TMC Master - Lake County'!Y45*100</f>
        <v>9.0639821985664781</v>
      </c>
      <c r="AJ48" s="35">
        <f>'[1]TMC Master - Lake County'!AE45</f>
        <v>0</v>
      </c>
      <c r="AK48" s="35">
        <f>'[1]TMC Master - Lake County'!AF45</f>
        <v>0</v>
      </c>
      <c r="AL48" s="35">
        <f>'[1]TMC Master - Lake County'!AG45</f>
        <v>652</v>
      </c>
      <c r="AM48" s="35">
        <f>'[1]TMC Master - Lake County'!AH45</f>
        <v>1021</v>
      </c>
    </row>
    <row r="49" spans="1:39" ht="18" customHeight="1" x14ac:dyDescent="0.25">
      <c r="A49" s="9"/>
      <c r="B49" s="31">
        <f>'[1]TMC Master - Lake County'!C46</f>
        <v>1680</v>
      </c>
      <c r="C49" s="32" t="str">
        <f>'[1]TMC Master - Lake County'!D46</f>
        <v>CITRUS TOWER BLVD</v>
      </c>
      <c r="D49" s="32" t="str">
        <f>'[1]TMC Master - Lake County'!E46</f>
        <v>OAKLEY SEAVER DR</v>
      </c>
      <c r="E49" s="32" t="str">
        <f>'[1]TMC Master - Lake County'!F46</f>
        <v>SR 50</v>
      </c>
      <c r="F49" s="33" t="str">
        <f>'[1]TMC Master - Lake County'!K46</f>
        <v>4L</v>
      </c>
      <c r="G49" s="33">
        <f>'[1]TMC Master - Lake County'!L46</f>
        <v>0</v>
      </c>
      <c r="H49" s="33" t="str">
        <f>'[1]TMC Master - Lake County'!M46</f>
        <v>D</v>
      </c>
      <c r="I49" s="33"/>
      <c r="J49" s="33"/>
      <c r="K49" s="33" t="str">
        <f>'[1]TMC Master - Lake County'!J46</f>
        <v>C5</v>
      </c>
      <c r="L49" s="33">
        <f>'[1]TMC Master - Lake County'!N46</f>
        <v>34470</v>
      </c>
      <c r="M49" s="33"/>
      <c r="N49" s="33">
        <f>'[1]TMC Master - Lake County'!O46</f>
        <v>1710</v>
      </c>
      <c r="O49" s="33"/>
      <c r="P49" s="33"/>
      <c r="Q49" s="33"/>
      <c r="R49" s="33">
        <f>'[1]TMC Master - Lake County'!R46</f>
        <v>15243.571199999998</v>
      </c>
      <c r="S49" s="34">
        <f>'[1]TMC Master - Lake County'!S46</f>
        <v>0.44</v>
      </c>
      <c r="T49" s="33" t="str">
        <f>'[1]TMC Master - Lake County'!T46</f>
        <v>C</v>
      </c>
      <c r="U49" s="33"/>
      <c r="V49" s="33"/>
      <c r="W49" s="33"/>
      <c r="X49" s="33"/>
      <c r="Y49" s="33"/>
      <c r="Z49" s="33"/>
      <c r="AA49" s="33"/>
      <c r="AB49" s="33"/>
      <c r="AC49" s="34"/>
      <c r="AD49" s="33"/>
      <c r="AE49" s="33">
        <f>'[1]TMC Master - Lake County'!U46</f>
        <v>625.99680000000001</v>
      </c>
      <c r="AF49" s="33">
        <f>'[1]TMC Master - Lake County'!V46</f>
        <v>710.86080000000004</v>
      </c>
      <c r="AG49" s="34">
        <f>'[1]TMC Master - Lake County'!W46</f>
        <v>0.42</v>
      </c>
      <c r="AH49" s="33" t="str">
        <f>'[1]TMC Master - Lake County'!X46</f>
        <v>C</v>
      </c>
      <c r="AI49" s="292">
        <f>'[1]TMC Master - Lake County'!Y46*100</f>
        <v>19.779515719816267</v>
      </c>
      <c r="AJ49" s="35">
        <f>'[1]TMC Master - Lake County'!AE46</f>
        <v>0</v>
      </c>
      <c r="AK49" s="35">
        <f>'[1]TMC Master - Lake County'!AF46</f>
        <v>1161</v>
      </c>
      <c r="AL49" s="35">
        <f>'[1]TMC Master - Lake County'!AG46</f>
        <v>1710</v>
      </c>
      <c r="AM49" s="35">
        <f>'[1]TMC Master - Lake County'!AH46</f>
        <v>1917</v>
      </c>
    </row>
    <row r="50" spans="1:39" ht="18" customHeight="1" x14ac:dyDescent="0.25">
      <c r="A50" s="9"/>
      <c r="B50" s="31">
        <f>'[1]TMC Master - Lake County'!C47</f>
        <v>1510</v>
      </c>
      <c r="C50" s="32" t="str">
        <f>'[1]TMC Master - Lake County'!D47</f>
        <v>CR 561</v>
      </c>
      <c r="D50" s="32" t="str">
        <f>'[1]TMC Master - Lake County'!E47</f>
        <v>SR 50</v>
      </c>
      <c r="E50" s="32" t="str">
        <f>'[1]TMC Master - Lake County'!F47</f>
        <v>LOG HOUSE RD</v>
      </c>
      <c r="F50" s="33" t="str">
        <f>'[1]TMC Master - Lake County'!K47</f>
        <v>2L</v>
      </c>
      <c r="G50" s="33">
        <f>'[1]TMC Master - Lake County'!L47</f>
        <v>0</v>
      </c>
      <c r="H50" s="33" t="str">
        <f>'[1]TMC Master - Lake County'!M47</f>
        <v>D</v>
      </c>
      <c r="I50" s="33"/>
      <c r="J50" s="33"/>
      <c r="K50" s="33" t="str">
        <f>'[1]TMC Master - Lake County'!J47</f>
        <v>C4</v>
      </c>
      <c r="L50" s="33">
        <f>'[1]TMC Master - Lake County'!N47</f>
        <v>16632</v>
      </c>
      <c r="M50" s="33"/>
      <c r="N50" s="33">
        <f>'[1]TMC Master - Lake County'!O47</f>
        <v>822</v>
      </c>
      <c r="O50" s="33"/>
      <c r="P50" s="33"/>
      <c r="Q50" s="33"/>
      <c r="R50" s="33">
        <f>'[1]TMC Master - Lake County'!R47</f>
        <v>6440.6784000000007</v>
      </c>
      <c r="S50" s="34">
        <f>'[1]TMC Master - Lake County'!S47</f>
        <v>0.39</v>
      </c>
      <c r="T50" s="33" t="str">
        <f>'[1]TMC Master - Lake County'!T47</f>
        <v>D</v>
      </c>
      <c r="U50" s="33"/>
      <c r="V50" s="33"/>
      <c r="W50" s="33"/>
      <c r="X50" s="33"/>
      <c r="Y50" s="33"/>
      <c r="Z50" s="33"/>
      <c r="AA50" s="33"/>
      <c r="AB50" s="33"/>
      <c r="AC50" s="34"/>
      <c r="AD50" s="33"/>
      <c r="AE50" s="33">
        <f>'[1]TMC Master - Lake County'!U47</f>
        <v>335.4624</v>
      </c>
      <c r="AF50" s="33">
        <f>'[1]TMC Master - Lake County'!V47</f>
        <v>267.57119999999998</v>
      </c>
      <c r="AG50" s="34">
        <f>'[1]TMC Master - Lake County'!W47</f>
        <v>0.41</v>
      </c>
      <c r="AH50" s="33" t="str">
        <f>'[1]TMC Master - Lake County'!X47</f>
        <v>D</v>
      </c>
      <c r="AI50" s="292">
        <f>'[1]TMC Master - Lake County'!Y47*100</f>
        <v>0.82112310340629602</v>
      </c>
      <c r="AJ50" s="35">
        <f>'[1]TMC Master - Lake County'!AE47</f>
        <v>0</v>
      </c>
      <c r="AK50" s="35">
        <f>'[1]TMC Master - Lake County'!AF47</f>
        <v>0</v>
      </c>
      <c r="AL50" s="35">
        <f>'[1]TMC Master - Lake County'!AG47</f>
        <v>822</v>
      </c>
      <c r="AM50" s="35">
        <f>'[1]TMC Master - Lake County'!AH47</f>
        <v>1125</v>
      </c>
    </row>
    <row r="51" spans="1:39" ht="18" customHeight="1" x14ac:dyDescent="0.25">
      <c r="A51" s="9"/>
      <c r="B51" s="31">
        <f>'[1]TMC Master - Lake County'!C48</f>
        <v>1630</v>
      </c>
      <c r="C51" s="32" t="str">
        <f>'[1]TMC Master - Lake County'!D48</f>
        <v>CR 565A</v>
      </c>
      <c r="D51" s="32" t="str">
        <f>'[1]TMC Master - Lake County'!E48</f>
        <v>SR 50</v>
      </c>
      <c r="E51" s="32" t="str">
        <f>'[1]TMC Master - Lake County'!F48</f>
        <v>CR 565B</v>
      </c>
      <c r="F51" s="33" t="str">
        <f>'[1]TMC Master - Lake County'!K48</f>
        <v>2L</v>
      </c>
      <c r="G51" s="33">
        <f>'[1]TMC Master - Lake County'!L48</f>
        <v>0</v>
      </c>
      <c r="H51" s="33" t="str">
        <f>'[1]TMC Master - Lake County'!M48</f>
        <v>D</v>
      </c>
      <c r="I51" s="33"/>
      <c r="J51" s="33"/>
      <c r="K51" s="33" t="str">
        <f>'[1]TMC Master - Lake County'!J48</f>
        <v>C4</v>
      </c>
      <c r="L51" s="33">
        <f>'[1]TMC Master - Lake County'!N48</f>
        <v>12672</v>
      </c>
      <c r="M51" s="33"/>
      <c r="N51" s="33">
        <f>'[1]TMC Master - Lake County'!O48</f>
        <v>626.40000000000009</v>
      </c>
      <c r="O51" s="33"/>
      <c r="P51" s="33"/>
      <c r="Q51" s="33"/>
      <c r="R51" s="33">
        <f>'[1]TMC Master - Lake County'!R48</f>
        <v>2499.6864</v>
      </c>
      <c r="S51" s="34">
        <f>'[1]TMC Master - Lake County'!S48</f>
        <v>0.2</v>
      </c>
      <c r="T51" s="33" t="str">
        <f>'[1]TMC Master - Lake County'!T48</f>
        <v>D</v>
      </c>
      <c r="U51" s="33"/>
      <c r="V51" s="33"/>
      <c r="W51" s="33"/>
      <c r="X51" s="33"/>
      <c r="Y51" s="33"/>
      <c r="Z51" s="33"/>
      <c r="AA51" s="33"/>
      <c r="AB51" s="33"/>
      <c r="AC51" s="34"/>
      <c r="AD51" s="33"/>
      <c r="AE51" s="33">
        <f>'[1]TMC Master - Lake County'!U48</f>
        <v>81.081599999999995</v>
      </c>
      <c r="AF51" s="33">
        <f>'[1]TMC Master - Lake County'!V48</f>
        <v>141.39840000000001</v>
      </c>
      <c r="AG51" s="34">
        <f>'[1]TMC Master - Lake County'!W48</f>
        <v>0.23</v>
      </c>
      <c r="AH51" s="33" t="str">
        <f>'[1]TMC Master - Lake County'!X48</f>
        <v>D</v>
      </c>
      <c r="AI51" s="292">
        <f>'[1]TMC Master - Lake County'!Y48*100</f>
        <v>-16.56614436602506</v>
      </c>
      <c r="AJ51" s="35">
        <f>'[1]TMC Master - Lake County'!AE48</f>
        <v>0</v>
      </c>
      <c r="AK51" s="35">
        <f>'[1]TMC Master - Lake County'!AF48</f>
        <v>0</v>
      </c>
      <c r="AL51" s="35">
        <f>'[1]TMC Master - Lake County'!AG48</f>
        <v>626.40000000000009</v>
      </c>
      <c r="AM51" s="35">
        <f>'[1]TMC Master - Lake County'!AH48</f>
        <v>856.80000000000007</v>
      </c>
    </row>
    <row r="52" spans="1:39" ht="18" customHeight="1" x14ac:dyDescent="0.25">
      <c r="A52" s="9"/>
      <c r="B52" s="31" t="e">
        <f>'[1]TMC Master - Lake County'!C49</f>
        <v>#N/A</v>
      </c>
      <c r="C52" s="32" t="str">
        <f>'[1]TMC Master - Lake County'!D49</f>
        <v>WELLNESS WAY</v>
      </c>
      <c r="D52" s="32" t="str">
        <f>'[1]TMC Master - Lake County'!E49</f>
        <v>B/W US 27 &amp; SCHOFIELD RD</v>
      </c>
      <c r="E52" s="32" t="e">
        <f>'[1]TMC Master - Lake County'!F49</f>
        <v>#N/A</v>
      </c>
      <c r="F52" s="33" t="str">
        <f>'[1]TMC Master - Lake County'!K49</f>
        <v>2L</v>
      </c>
      <c r="G52" s="33">
        <f>'[1]TMC Master - Lake County'!L49</f>
        <v>0</v>
      </c>
      <c r="H52" s="33" t="str">
        <f>'[1]TMC Master - Lake County'!M49</f>
        <v>D</v>
      </c>
      <c r="I52" s="33"/>
      <c r="J52" s="33"/>
      <c r="K52" s="33" t="str">
        <f>'[1]TMC Master - Lake County'!J49</f>
        <v>C3R</v>
      </c>
      <c r="L52" s="33">
        <f>'[1]TMC Master - Lake County'!N49</f>
        <v>21168</v>
      </c>
      <c r="M52" s="33"/>
      <c r="N52" s="33">
        <f>'[1]TMC Master - Lake County'!O49</f>
        <v>1048.95</v>
      </c>
      <c r="O52" s="33"/>
      <c r="P52" s="33"/>
      <c r="Q52" s="33"/>
      <c r="R52" s="33">
        <f>'[1]TMC Master - Lake County'!R49</f>
        <v>11038.3104</v>
      </c>
      <c r="S52" s="34">
        <f>'[1]TMC Master - Lake County'!S49</f>
        <v>0.52</v>
      </c>
      <c r="T52" s="33" t="str">
        <f>'[1]TMC Master - Lake County'!T49</f>
        <v>C</v>
      </c>
      <c r="U52" s="33"/>
      <c r="V52" s="33"/>
      <c r="W52" s="33"/>
      <c r="X52" s="33"/>
      <c r="Y52" s="33"/>
      <c r="Z52" s="33"/>
      <c r="AA52" s="33"/>
      <c r="AB52" s="33"/>
      <c r="AC52" s="34"/>
      <c r="AD52" s="33"/>
      <c r="AE52" s="33">
        <f>'[1]TMC Master - Lake County'!U49</f>
        <v>356.42879999999997</v>
      </c>
      <c r="AF52" s="33">
        <f>'[1]TMC Master - Lake County'!V49</f>
        <v>452.27519999999998</v>
      </c>
      <c r="AG52" s="34">
        <f>'[1]TMC Master - Lake County'!W49</f>
        <v>0.43</v>
      </c>
      <c r="AH52" s="33" t="str">
        <f>'[1]TMC Master - Lake County'!X49</f>
        <v>C</v>
      </c>
      <c r="AI52" s="292">
        <f>'[1]TMC Master - Lake County'!Y49*100</f>
        <v>12.29120146357392</v>
      </c>
      <c r="AJ52" s="35">
        <f>'[1]TMC Master - Lake County'!AE49</f>
        <v>0</v>
      </c>
      <c r="AK52" s="35">
        <f>'[1]TMC Master - Lake County'!AF49</f>
        <v>916.65000000000009</v>
      </c>
      <c r="AL52" s="35">
        <f>'[1]TMC Master - Lake County'!AG49</f>
        <v>1048.95</v>
      </c>
      <c r="AM52" s="35">
        <f>'[1]TMC Master - Lake County'!AH49</f>
        <v>1050</v>
      </c>
    </row>
    <row r="53" spans="1:39" ht="18" customHeight="1" x14ac:dyDescent="0.25">
      <c r="A53" s="9"/>
      <c r="B53" s="31" t="e">
        <f>'[1]TMC Master - Lake County'!C50</f>
        <v>#N/A</v>
      </c>
      <c r="C53" s="32" t="str">
        <f>'[1]TMC Master - Lake County'!D50</f>
        <v>WELLNESS WAY</v>
      </c>
      <c r="D53" s="32" t="str">
        <f>'[1]TMC Master - Lake County'!E50</f>
        <v>0.51 Mi W. OF 5 MILE RD</v>
      </c>
      <c r="E53" s="32" t="e">
        <f>'[1]TMC Master - Lake County'!F50</f>
        <v>#N/A</v>
      </c>
      <c r="F53" s="33" t="str">
        <f>'[1]TMC Master - Lake County'!K50</f>
        <v>2L</v>
      </c>
      <c r="G53" s="33">
        <f>'[1]TMC Master - Lake County'!L50</f>
        <v>0</v>
      </c>
      <c r="H53" s="33" t="str">
        <f>'[1]TMC Master - Lake County'!M50</f>
        <v>D</v>
      </c>
      <c r="I53" s="33"/>
      <c r="J53" s="33"/>
      <c r="K53" s="33" t="str">
        <f>'[1]TMC Master - Lake County'!J50</f>
        <v>C3R</v>
      </c>
      <c r="L53" s="33">
        <f>'[1]TMC Master - Lake County'!N50</f>
        <v>22226.400000000001</v>
      </c>
      <c r="M53" s="33"/>
      <c r="N53" s="33">
        <f>'[1]TMC Master - Lake County'!O50</f>
        <v>1101.3975</v>
      </c>
      <c r="O53" s="33"/>
      <c r="P53" s="33"/>
      <c r="Q53" s="33"/>
      <c r="R53" s="33" t="str">
        <f>'[1]TMC Master - Lake County'!R50</f>
        <v>N/A</v>
      </c>
      <c r="S53" s="34" t="e">
        <f>'[1]TMC Master - Lake County'!S50</f>
        <v>#VALUE!</v>
      </c>
      <c r="T53" s="33" t="str">
        <f>'[1]TMC Master - Lake County'!T50</f>
        <v>F</v>
      </c>
      <c r="U53" s="33"/>
      <c r="V53" s="33"/>
      <c r="W53" s="33"/>
      <c r="X53" s="33"/>
      <c r="Y53" s="33"/>
      <c r="Z53" s="33"/>
      <c r="AA53" s="33"/>
      <c r="AB53" s="33"/>
      <c r="AC53" s="34"/>
      <c r="AD53" s="33"/>
      <c r="AE53" s="33" t="str">
        <f>'[1]TMC Master - Lake County'!U50</f>
        <v>N/A</v>
      </c>
      <c r="AF53" s="33" t="str">
        <f>'[1]TMC Master - Lake County'!V50</f>
        <v>N/A</v>
      </c>
      <c r="AG53" s="34">
        <f>'[1]TMC Master - Lake County'!W50</f>
        <v>0</v>
      </c>
      <c r="AH53" s="33" t="str">
        <f>'[1]TMC Master - Lake County'!X50</f>
        <v>B</v>
      </c>
      <c r="AI53" s="292" t="e">
        <f>'[1]TMC Master - Lake County'!Y50*100</f>
        <v>#VALUE!</v>
      </c>
      <c r="AJ53" s="35">
        <f>'[1]TMC Master - Lake County'!AE50</f>
        <v>0</v>
      </c>
      <c r="AK53" s="35">
        <f>'[1]TMC Master - Lake County'!AF50</f>
        <v>962.48250000000019</v>
      </c>
      <c r="AL53" s="35">
        <f>'[1]TMC Master - Lake County'!AG50</f>
        <v>1101.3975</v>
      </c>
      <c r="AM53" s="35">
        <f>'[1]TMC Master - Lake County'!AH50</f>
        <v>1102.5</v>
      </c>
    </row>
    <row r="54" spans="1:39" ht="18" customHeight="1" x14ac:dyDescent="0.25">
      <c r="A54" s="9"/>
      <c r="B54" s="31" t="e">
        <f>'[1]TMC Master - Lake County'!C51</f>
        <v>#N/A</v>
      </c>
      <c r="C54" s="32" t="str">
        <f>'[1]TMC Master - Lake County'!D51</f>
        <v>SCHOFIELD RD</v>
      </c>
      <c r="D54" s="32" t="str">
        <f>'[1]TMC Master - Lake County'!E51</f>
        <v>0.20 Mi S. OF WELLNESS WAY</v>
      </c>
      <c r="E54" s="32" t="e">
        <f>'[1]TMC Master - Lake County'!F51</f>
        <v>#N/A</v>
      </c>
      <c r="F54" s="33" t="str">
        <f>'[1]TMC Master - Lake County'!K51</f>
        <v>2L</v>
      </c>
      <c r="G54" s="33">
        <f>'[1]TMC Master - Lake County'!L51</f>
        <v>0</v>
      </c>
      <c r="H54" s="33" t="str">
        <f>'[1]TMC Master - Lake County'!M51</f>
        <v>D</v>
      </c>
      <c r="I54" s="33"/>
      <c r="J54" s="33"/>
      <c r="K54" s="33" t="str">
        <f>'[1]TMC Master - Lake County'!J51</f>
        <v>C3R</v>
      </c>
      <c r="L54" s="33">
        <f>'[1]TMC Master - Lake County'!N51</f>
        <v>20160</v>
      </c>
      <c r="M54" s="33"/>
      <c r="N54" s="33">
        <f>'[1]TMC Master - Lake County'!O51</f>
        <v>999</v>
      </c>
      <c r="O54" s="33"/>
      <c r="P54" s="33"/>
      <c r="Q54" s="33"/>
      <c r="R54" s="33">
        <f>'[1]TMC Master - Lake County'!R51</f>
        <v>10171.497599999999</v>
      </c>
      <c r="S54" s="34">
        <f>'[1]TMC Master - Lake County'!S51</f>
        <v>0.5</v>
      </c>
      <c r="T54" s="33" t="str">
        <f>'[1]TMC Master - Lake County'!T51</f>
        <v>C</v>
      </c>
      <c r="U54" s="33"/>
      <c r="V54" s="33"/>
      <c r="W54" s="33"/>
      <c r="X54" s="33"/>
      <c r="Y54" s="33"/>
      <c r="Z54" s="33"/>
      <c r="AA54" s="33"/>
      <c r="AB54" s="33"/>
      <c r="AC54" s="34"/>
      <c r="AD54" s="33"/>
      <c r="AE54" s="33">
        <f>'[1]TMC Master - Lake County'!U51</f>
        <v>406.00319999999999</v>
      </c>
      <c r="AF54" s="33">
        <f>'[1]TMC Master - Lake County'!V51</f>
        <v>341.75039999999996</v>
      </c>
      <c r="AG54" s="34">
        <f>'[1]TMC Master - Lake County'!W51</f>
        <v>0.41</v>
      </c>
      <c r="AH54" s="33" t="str">
        <f>'[1]TMC Master - Lake County'!X51</f>
        <v>C</v>
      </c>
      <c r="AI54" s="292">
        <f>'[1]TMC Master - Lake County'!Y51*100</f>
        <v>10.469449124108055</v>
      </c>
      <c r="AJ54" s="35">
        <f>'[1]TMC Master - Lake County'!AE51</f>
        <v>0</v>
      </c>
      <c r="AK54" s="35">
        <f>'[1]TMC Master - Lake County'!AF51</f>
        <v>873</v>
      </c>
      <c r="AL54" s="35">
        <f>'[1]TMC Master - Lake County'!AG51</f>
        <v>999</v>
      </c>
      <c r="AM54" s="35">
        <f>'[1]TMC Master - Lake County'!AH51</f>
        <v>1000</v>
      </c>
    </row>
    <row r="55" spans="1:39" ht="18" customHeight="1" x14ac:dyDescent="0.25">
      <c r="A55" s="9"/>
      <c r="B55" s="31" t="e">
        <f>'[1]TMC Master - Lake County'!C52</f>
        <v>#N/A</v>
      </c>
      <c r="C55" s="32" t="str">
        <f>'[1]TMC Master - Lake County'!D52</f>
        <v>SCHOFIELD RD</v>
      </c>
      <c r="D55" s="32" t="str">
        <f>'[1]TMC Master - Lake County'!E52</f>
        <v>0.57 Mi E. OF 5 MILE RD</v>
      </c>
      <c r="E55" s="32" t="e">
        <f>'[1]TMC Master - Lake County'!F52</f>
        <v>#N/A</v>
      </c>
      <c r="F55" s="33" t="str">
        <f>'[1]TMC Master - Lake County'!K52</f>
        <v>2L</v>
      </c>
      <c r="G55" s="33">
        <f>'[1]TMC Master - Lake County'!L52</f>
        <v>0</v>
      </c>
      <c r="H55" s="33" t="str">
        <f>'[1]TMC Master - Lake County'!M52</f>
        <v>C</v>
      </c>
      <c r="I55" s="33"/>
      <c r="J55" s="33"/>
      <c r="K55" s="33" t="str">
        <f>'[1]TMC Master - Lake County'!J52</f>
        <v>C2</v>
      </c>
      <c r="L55" s="33">
        <f>'[1]TMC Master - Lake County'!N52</f>
        <v>7380</v>
      </c>
      <c r="M55" s="33"/>
      <c r="N55" s="33">
        <f>'[1]TMC Master - Lake County'!O52</f>
        <v>430</v>
      </c>
      <c r="O55" s="33"/>
      <c r="P55" s="33"/>
      <c r="Q55" s="33"/>
      <c r="R55" s="33">
        <f>'[1]TMC Master - Lake County'!R52</f>
        <v>12601.8048</v>
      </c>
      <c r="S55" s="34">
        <f>'[1]TMC Master - Lake County'!S52</f>
        <v>1.71</v>
      </c>
      <c r="T55" s="33" t="str">
        <f>'[1]TMC Master - Lake County'!T52</f>
        <v>E</v>
      </c>
      <c r="U55" s="33"/>
      <c r="V55" s="33"/>
      <c r="W55" s="33"/>
      <c r="X55" s="33"/>
      <c r="Y55" s="33"/>
      <c r="Z55" s="33"/>
      <c r="AA55" s="33"/>
      <c r="AB55" s="33"/>
      <c r="AC55" s="34"/>
      <c r="AD55" s="33"/>
      <c r="AE55" s="33">
        <f>'[1]TMC Master - Lake County'!U52</f>
        <v>381.3888</v>
      </c>
      <c r="AF55" s="33">
        <f>'[1]TMC Master - Lake County'!V52</f>
        <v>645.96480000000008</v>
      </c>
      <c r="AG55" s="34">
        <f>'[1]TMC Master - Lake County'!W52</f>
        <v>1.5</v>
      </c>
      <c r="AH55" s="33" t="str">
        <f>'[1]TMC Master - Lake County'!X52</f>
        <v>D</v>
      </c>
      <c r="AI55" s="292">
        <f>'[1]TMC Master - Lake County'!Y52*100</f>
        <v>15.305960487067804</v>
      </c>
      <c r="AJ55" s="35">
        <f>'[1]TMC Master - Lake County'!AE52</f>
        <v>0</v>
      </c>
      <c r="AK55" s="35">
        <f>'[1]TMC Master - Lake County'!AF52</f>
        <v>430</v>
      </c>
      <c r="AL55" s="35">
        <f>'[1]TMC Master - Lake County'!AG52</f>
        <v>730</v>
      </c>
      <c r="AM55" s="35">
        <f>'[1]TMC Master - Lake County'!AH52</f>
        <v>1490</v>
      </c>
    </row>
    <row r="56" spans="1:39" ht="18" customHeight="1" x14ac:dyDescent="0.25">
      <c r="A56" s="9"/>
      <c r="B56" s="31">
        <f>'[1]TMC Master - Lake County'!C53</f>
        <v>1620</v>
      </c>
      <c r="C56" s="32" t="str">
        <f>'[1]TMC Master - Lake County'!D53</f>
        <v>CR 565A</v>
      </c>
      <c r="D56" s="32" t="str">
        <f>'[1]TMC Master - Lake County'!E53</f>
        <v>SR 50</v>
      </c>
      <c r="E56" s="32" t="str">
        <f>'[1]TMC Master - Lake County'!F53</f>
        <v>CR 561A</v>
      </c>
      <c r="F56" s="33" t="str">
        <f>'[1]TMC Master - Lake County'!K53</f>
        <v>2L</v>
      </c>
      <c r="G56" s="33">
        <f>'[1]TMC Master - Lake County'!L53</f>
        <v>0</v>
      </c>
      <c r="H56" s="33" t="str">
        <f>'[1]TMC Master - Lake County'!M53</f>
        <v>D</v>
      </c>
      <c r="I56" s="33"/>
      <c r="J56" s="33"/>
      <c r="K56" s="33" t="str">
        <f>'[1]TMC Master - Lake County'!J53</f>
        <v>C4</v>
      </c>
      <c r="L56" s="33">
        <f>'[1]TMC Master - Lake County'!N53</f>
        <v>16632</v>
      </c>
      <c r="M56" s="33"/>
      <c r="N56" s="33">
        <f>'[1]TMC Master - Lake County'!O53</f>
        <v>822</v>
      </c>
      <c r="O56" s="33"/>
      <c r="P56" s="33"/>
      <c r="Q56" s="33"/>
      <c r="R56" s="33">
        <f>'[1]TMC Master - Lake County'!R53</f>
        <v>9624.9791999999998</v>
      </c>
      <c r="S56" s="34">
        <f>'[1]TMC Master - Lake County'!S53</f>
        <v>0.57999999999999996</v>
      </c>
      <c r="T56" s="33" t="str">
        <f>'[1]TMC Master - Lake County'!T53</f>
        <v>D</v>
      </c>
      <c r="U56" s="33"/>
      <c r="V56" s="33"/>
      <c r="W56" s="33"/>
      <c r="X56" s="33"/>
      <c r="Y56" s="33"/>
      <c r="Z56" s="33"/>
      <c r="AA56" s="33"/>
      <c r="AB56" s="33"/>
      <c r="AC56" s="34"/>
      <c r="AD56" s="33"/>
      <c r="AE56" s="33">
        <f>'[1]TMC Master - Lake County'!U53</f>
        <v>454.84799999999996</v>
      </c>
      <c r="AF56" s="33">
        <f>'[1]TMC Master - Lake County'!V53</f>
        <v>391.56479999999999</v>
      </c>
      <c r="AG56" s="34">
        <f>'[1]TMC Master - Lake County'!W53</f>
        <v>0.55000000000000004</v>
      </c>
      <c r="AH56" s="33" t="str">
        <f>'[1]TMC Master - Lake County'!X53</f>
        <v>D</v>
      </c>
      <c r="AI56" s="292">
        <f>'[1]TMC Master - Lake County'!Y53*100</f>
        <v>9.2559677142903816</v>
      </c>
      <c r="AJ56" s="35">
        <f>'[1]TMC Master - Lake County'!AE53</f>
        <v>0</v>
      </c>
      <c r="AK56" s="35">
        <f>'[1]TMC Master - Lake County'!AF53</f>
        <v>0</v>
      </c>
      <c r="AL56" s="35">
        <f>'[1]TMC Master - Lake County'!AG53</f>
        <v>822</v>
      </c>
      <c r="AM56" s="35">
        <f>'[1]TMC Master - Lake County'!AH53</f>
        <v>1125</v>
      </c>
    </row>
    <row r="57" spans="1:39" ht="18" customHeight="1" x14ac:dyDescent="0.25">
      <c r="A57" s="9"/>
      <c r="B57" s="31">
        <f>'[1]TMC Master - Lake County'!C54</f>
        <v>1300</v>
      </c>
      <c r="C57" s="32" t="str">
        <f>'[1]TMC Master - Lake County'!D54</f>
        <v>CR 50</v>
      </c>
      <c r="D57" s="32" t="str">
        <f>'[1]TMC Master - Lake County'!E54</f>
        <v>N HANCOCK RD</v>
      </c>
      <c r="E57" s="32" t="str">
        <f>'[1]TMC Master - Lake County'!F54</f>
        <v>CR 455</v>
      </c>
      <c r="F57" s="33" t="str">
        <f>'[1]TMC Master - Lake County'!K54</f>
        <v>2L</v>
      </c>
      <c r="G57" s="33">
        <f>'[1]TMC Master - Lake County'!L54</f>
        <v>0</v>
      </c>
      <c r="H57" s="33" t="str">
        <f>'[1]TMC Master - Lake County'!M54</f>
        <v>D</v>
      </c>
      <c r="I57" s="33"/>
      <c r="J57" s="33"/>
      <c r="K57" s="33" t="str">
        <f>'[1]TMC Master - Lake County'!J54</f>
        <v>C3R</v>
      </c>
      <c r="L57" s="33">
        <f>'[1]TMC Master - Lake County'!N54</f>
        <v>20160</v>
      </c>
      <c r="M57" s="33"/>
      <c r="N57" s="33">
        <f>'[1]TMC Master - Lake County'!O54</f>
        <v>999</v>
      </c>
      <c r="O57" s="33"/>
      <c r="P57" s="33"/>
      <c r="Q57" s="33"/>
      <c r="R57" s="33">
        <f>'[1]TMC Master - Lake County'!R54</f>
        <v>10363.392</v>
      </c>
      <c r="S57" s="34">
        <f>'[1]TMC Master - Lake County'!S54</f>
        <v>0.51</v>
      </c>
      <c r="T57" s="33" t="str">
        <f>'[1]TMC Master - Lake County'!T54</f>
        <v>C</v>
      </c>
      <c r="U57" s="33"/>
      <c r="V57" s="33"/>
      <c r="W57" s="33"/>
      <c r="X57" s="33"/>
      <c r="Y57" s="33"/>
      <c r="Z57" s="33"/>
      <c r="AA57" s="33"/>
      <c r="AB57" s="33"/>
      <c r="AC57" s="34"/>
      <c r="AD57" s="33"/>
      <c r="AE57" s="33">
        <f>'[1]TMC Master - Lake County'!U54</f>
        <v>317.49119999999999</v>
      </c>
      <c r="AF57" s="33">
        <f>'[1]TMC Master - Lake County'!V54</f>
        <v>781.74720000000002</v>
      </c>
      <c r="AG57" s="34">
        <f>'[1]TMC Master - Lake County'!W54</f>
        <v>0.78</v>
      </c>
      <c r="AH57" s="33" t="str">
        <f>'[1]TMC Master - Lake County'!X54</f>
        <v>C</v>
      </c>
      <c r="AI57" s="292">
        <f>'[1]TMC Master - Lake County'!Y54*100</f>
        <v>10.883159778742325</v>
      </c>
      <c r="AJ57" s="35">
        <f>'[1]TMC Master - Lake County'!AE54</f>
        <v>0</v>
      </c>
      <c r="AK57" s="35">
        <f>'[1]TMC Master - Lake County'!AF54</f>
        <v>873</v>
      </c>
      <c r="AL57" s="35">
        <f>'[1]TMC Master - Lake County'!AG54</f>
        <v>999</v>
      </c>
      <c r="AM57" s="35">
        <f>'[1]TMC Master - Lake County'!AH54</f>
        <v>1000</v>
      </c>
    </row>
    <row r="58" spans="1:39" ht="18" customHeight="1" x14ac:dyDescent="0.25">
      <c r="A58" s="9"/>
      <c r="B58" s="31">
        <f>'[1]TMC Master - Lake County'!C55</f>
        <v>1500</v>
      </c>
      <c r="C58" s="32" t="str">
        <f>'[1]TMC Master - Lake County'!D55</f>
        <v>CR 561</v>
      </c>
      <c r="D58" s="32" t="str">
        <f>'[1]TMC Master - Lake County'!E55</f>
        <v>CR 561A</v>
      </c>
      <c r="E58" s="32" t="str">
        <f>'[1]TMC Master - Lake County'!F55</f>
        <v>SR 50</v>
      </c>
      <c r="F58" s="33" t="str">
        <f>'[1]TMC Master - Lake County'!K55</f>
        <v>2L</v>
      </c>
      <c r="G58" s="33">
        <f>'[1]TMC Master - Lake County'!L55</f>
        <v>0</v>
      </c>
      <c r="H58" s="33" t="str">
        <f>'[1]TMC Master - Lake County'!M55</f>
        <v>D</v>
      </c>
      <c r="I58" s="33"/>
      <c r="J58" s="33"/>
      <c r="K58" s="33" t="str">
        <f>'[1]TMC Master - Lake County'!J55</f>
        <v>C3R</v>
      </c>
      <c r="L58" s="33">
        <f>'[1]TMC Master - Lake County'!N55</f>
        <v>21168</v>
      </c>
      <c r="M58" s="33"/>
      <c r="N58" s="33">
        <f>'[1]TMC Master - Lake County'!O55</f>
        <v>1048.95</v>
      </c>
      <c r="O58" s="33"/>
      <c r="P58" s="33"/>
      <c r="Q58" s="33"/>
      <c r="R58" s="33">
        <f>'[1]TMC Master - Lake County'!R55</f>
        <v>5456.2559999999994</v>
      </c>
      <c r="S58" s="34">
        <f>'[1]TMC Master - Lake County'!S55</f>
        <v>0.26</v>
      </c>
      <c r="T58" s="33" t="str">
        <f>'[1]TMC Master - Lake County'!T55</f>
        <v>C</v>
      </c>
      <c r="U58" s="33"/>
      <c r="V58" s="33"/>
      <c r="W58" s="33"/>
      <c r="X58" s="33"/>
      <c r="Y58" s="33"/>
      <c r="Z58" s="33"/>
      <c r="AA58" s="33"/>
      <c r="AB58" s="33"/>
      <c r="AC58" s="34"/>
      <c r="AD58" s="33"/>
      <c r="AE58" s="33">
        <f>'[1]TMC Master - Lake County'!U55</f>
        <v>213.6576</v>
      </c>
      <c r="AF58" s="33">
        <f>'[1]TMC Master - Lake County'!V55</f>
        <v>301.51680000000005</v>
      </c>
      <c r="AG58" s="34">
        <f>'[1]TMC Master - Lake County'!W55</f>
        <v>0.28999999999999998</v>
      </c>
      <c r="AH58" s="33" t="str">
        <f>'[1]TMC Master - Lake County'!X55</f>
        <v>C</v>
      </c>
      <c r="AI58" s="292">
        <f>'[1]TMC Master - Lake County'!Y55*100</f>
        <v>-2.4686679151606827</v>
      </c>
      <c r="AJ58" s="35">
        <f>'[1]TMC Master - Lake County'!AE55</f>
        <v>0</v>
      </c>
      <c r="AK58" s="35">
        <f>'[1]TMC Master - Lake County'!AF55</f>
        <v>916.65000000000009</v>
      </c>
      <c r="AL58" s="35">
        <f>'[1]TMC Master - Lake County'!AG55</f>
        <v>1048.95</v>
      </c>
      <c r="AM58" s="35">
        <f>'[1]TMC Master - Lake County'!AH55</f>
        <v>1050</v>
      </c>
    </row>
    <row r="59" spans="1:39" ht="18" customHeight="1" x14ac:dyDescent="0.25">
      <c r="A59" s="9"/>
      <c r="B59" s="31">
        <f>'[1]TMC Master - Lake County'!C56</f>
        <v>980</v>
      </c>
      <c r="C59" s="32" t="str">
        <f>'[1]TMC Master - Lake County'!D56</f>
        <v>CR 455</v>
      </c>
      <c r="D59" s="32" t="str">
        <f>'[1]TMC Master - Lake County'!E56</f>
        <v>RIDGEWOOD AVE</v>
      </c>
      <c r="E59" s="32" t="str">
        <f>'[1]TMC Master - Lake County'!F56</f>
        <v>CR 455/ CR 50</v>
      </c>
      <c r="F59" s="33" t="str">
        <f>'[1]TMC Master - Lake County'!K56</f>
        <v>2L</v>
      </c>
      <c r="G59" s="33">
        <f>'[1]TMC Master - Lake County'!L56</f>
        <v>0</v>
      </c>
      <c r="H59" s="33" t="str">
        <f>'[1]TMC Master - Lake County'!M56</f>
        <v>D</v>
      </c>
      <c r="I59" s="33"/>
      <c r="J59" s="33"/>
      <c r="K59" s="33" t="str">
        <f>'[1]TMC Master - Lake County'!J56</f>
        <v>C2T</v>
      </c>
      <c r="L59" s="33">
        <f>'[1]TMC Master - Lake County'!N56</f>
        <v>16200</v>
      </c>
      <c r="M59" s="33"/>
      <c r="N59" s="33">
        <f>'[1]TMC Master - Lake County'!O56</f>
        <v>846</v>
      </c>
      <c r="O59" s="33"/>
      <c r="P59" s="33"/>
      <c r="Q59" s="33"/>
      <c r="R59" s="33">
        <f>'[1]TMC Master - Lake County'!R56</f>
        <v>8523.3407999999999</v>
      </c>
      <c r="S59" s="34">
        <f>'[1]TMC Master - Lake County'!S56</f>
        <v>0.53</v>
      </c>
      <c r="T59" s="33" t="str">
        <f>'[1]TMC Master - Lake County'!T56</f>
        <v>C</v>
      </c>
      <c r="U59" s="33"/>
      <c r="V59" s="33"/>
      <c r="W59" s="33"/>
      <c r="X59" s="33"/>
      <c r="Y59" s="33"/>
      <c r="Z59" s="33"/>
      <c r="AA59" s="33"/>
      <c r="AB59" s="33"/>
      <c r="AC59" s="34"/>
      <c r="AD59" s="33"/>
      <c r="AE59" s="33">
        <f>'[1]TMC Master - Lake County'!U56</f>
        <v>447.28320000000002</v>
      </c>
      <c r="AF59" s="33">
        <f>'[1]TMC Master - Lake County'!V56</f>
        <v>325.47839999999997</v>
      </c>
      <c r="AG59" s="34">
        <f>'[1]TMC Master - Lake County'!W56</f>
        <v>0.53</v>
      </c>
      <c r="AH59" s="33" t="str">
        <f>'[1]TMC Master - Lake County'!X56</f>
        <v>C</v>
      </c>
      <c r="AI59" s="292">
        <f>'[1]TMC Master - Lake County'!Y56*100</f>
        <v>6.6319076647201713</v>
      </c>
      <c r="AJ59" s="35">
        <f>'[1]TMC Master - Lake County'!AE56</f>
        <v>0</v>
      </c>
      <c r="AK59" s="35">
        <f>'[1]TMC Master - Lake County'!AF56</f>
        <v>648</v>
      </c>
      <c r="AL59" s="35">
        <f>'[1]TMC Master - Lake County'!AG56</f>
        <v>846</v>
      </c>
      <c r="AM59" s="35">
        <f>'[1]TMC Master - Lake County'!AH56</f>
        <v>847</v>
      </c>
    </row>
    <row r="60" spans="1:39" ht="18" customHeight="1" x14ac:dyDescent="0.25">
      <c r="A60" s="9"/>
      <c r="B60" s="31">
        <f>'[1]TMC Master - Lake County'!C57</f>
        <v>1670</v>
      </c>
      <c r="C60" s="32" t="str">
        <f>'[1]TMC Master - Lake County'!D57</f>
        <v>CITRUS TOWER BLVD</v>
      </c>
      <c r="D60" s="32" t="str">
        <f>'[1]TMC Master - Lake County'!E57</f>
        <v>US 27</v>
      </c>
      <c r="E60" s="32" t="str">
        <f>'[1]TMC Master - Lake County'!F57</f>
        <v>OAKLEY SEAVER DR</v>
      </c>
      <c r="F60" s="33" t="str">
        <f>'[1]TMC Master - Lake County'!K57</f>
        <v>2L</v>
      </c>
      <c r="G60" s="33">
        <f>'[1]TMC Master - Lake County'!L57</f>
        <v>0</v>
      </c>
      <c r="H60" s="33" t="str">
        <f>'[1]TMC Master - Lake County'!M57</f>
        <v>D</v>
      </c>
      <c r="I60" s="33"/>
      <c r="J60" s="33"/>
      <c r="K60" s="33" t="str">
        <f>'[1]TMC Master - Lake County'!J57</f>
        <v>C4</v>
      </c>
      <c r="L60" s="33">
        <f>'[1]TMC Master - Lake County'!N57</f>
        <v>16632</v>
      </c>
      <c r="M60" s="33"/>
      <c r="N60" s="33">
        <f>'[1]TMC Master - Lake County'!O57</f>
        <v>822</v>
      </c>
      <c r="O60" s="33"/>
      <c r="P60" s="33"/>
      <c r="Q60" s="33"/>
      <c r="R60" s="33">
        <f>'[1]TMC Master - Lake County'!R57</f>
        <v>11929.881599999999</v>
      </c>
      <c r="S60" s="34">
        <f>'[1]TMC Master - Lake County'!S57</f>
        <v>0.72</v>
      </c>
      <c r="T60" s="33" t="str">
        <f>'[1]TMC Master - Lake County'!T57</f>
        <v>D</v>
      </c>
      <c r="U60" s="33"/>
      <c r="V60" s="33"/>
      <c r="W60" s="33"/>
      <c r="X60" s="33"/>
      <c r="Y60" s="33"/>
      <c r="Z60" s="33"/>
      <c r="AA60" s="33"/>
      <c r="AB60" s="33"/>
      <c r="AC60" s="34"/>
      <c r="AD60" s="33"/>
      <c r="AE60" s="33">
        <f>'[1]TMC Master - Lake County'!U57</f>
        <v>607.02719999999999</v>
      </c>
      <c r="AF60" s="33">
        <f>'[1]TMC Master - Lake County'!V57</f>
        <v>426.31679999999994</v>
      </c>
      <c r="AG60" s="34">
        <f>'[1]TMC Master - Lake County'!W57</f>
        <v>0.74</v>
      </c>
      <c r="AH60" s="33" t="str">
        <f>'[1]TMC Master - Lake County'!X57</f>
        <v>D</v>
      </c>
      <c r="AI60" s="292">
        <f>'[1]TMC Master - Lake County'!Y57*100</f>
        <v>14.049250307809036</v>
      </c>
      <c r="AJ60" s="35">
        <f>'[1]TMC Master - Lake County'!AE57</f>
        <v>0</v>
      </c>
      <c r="AK60" s="35">
        <f>'[1]TMC Master - Lake County'!AF57</f>
        <v>0</v>
      </c>
      <c r="AL60" s="35">
        <f>'[1]TMC Master - Lake County'!AG57</f>
        <v>822</v>
      </c>
      <c r="AM60" s="35">
        <f>'[1]TMC Master - Lake County'!AH57</f>
        <v>1125</v>
      </c>
    </row>
    <row r="61" spans="1:39" ht="18" customHeight="1" x14ac:dyDescent="0.25">
      <c r="A61" s="9"/>
      <c r="B61" s="31" t="e">
        <f>'[1]TMC Master - Lake County'!C58</f>
        <v>#N/A</v>
      </c>
      <c r="C61" s="32" t="str">
        <f>'[1]TMC Master - Lake County'!D58</f>
        <v>CR 565A</v>
      </c>
      <c r="D61" s="32" t="str">
        <f>'[1]TMC Master - Lake County'!E58</f>
        <v>NORTH OF SR 50</v>
      </c>
      <c r="E61" s="32" t="e">
        <f>'[1]TMC Master - Lake County'!F58</f>
        <v>#N/A</v>
      </c>
      <c r="F61" s="33" t="str">
        <f>'[1]TMC Master - Lake County'!K58</f>
        <v>4L</v>
      </c>
      <c r="G61" s="33">
        <f>'[1]TMC Master - Lake County'!L58</f>
        <v>0</v>
      </c>
      <c r="H61" s="33" t="e">
        <f>'[1]TMC Master - Lake County'!M58</f>
        <v>#N/A</v>
      </c>
      <c r="I61" s="33"/>
      <c r="J61" s="33"/>
      <c r="K61" s="33" t="str">
        <f>'[1]TMC Master - Lake County'!J58</f>
        <v>NA</v>
      </c>
      <c r="L61" s="33" t="e">
        <f>'[1]TMC Master - Lake County'!N58</f>
        <v>#N/A</v>
      </c>
      <c r="M61" s="33"/>
      <c r="N61" s="33" t="e">
        <f>'[1]TMC Master - Lake County'!O58</f>
        <v>#N/A</v>
      </c>
      <c r="O61" s="33"/>
      <c r="P61" s="33"/>
      <c r="Q61" s="33"/>
      <c r="R61" s="33">
        <f>'[1]TMC Master - Lake County'!R58</f>
        <v>7357.4111999999996</v>
      </c>
      <c r="S61" s="34" t="e">
        <f>'[1]TMC Master - Lake County'!S58</f>
        <v>#N/A</v>
      </c>
      <c r="T61" s="33" t="e">
        <f>'[1]TMC Master - Lake County'!T58</f>
        <v>#N/A</v>
      </c>
      <c r="U61" s="33"/>
      <c r="V61" s="33"/>
      <c r="W61" s="33"/>
      <c r="X61" s="33"/>
      <c r="Y61" s="33"/>
      <c r="Z61" s="33"/>
      <c r="AA61" s="33"/>
      <c r="AB61" s="33"/>
      <c r="AC61" s="34"/>
      <c r="AD61" s="33"/>
      <c r="AE61" s="33">
        <f>'[1]TMC Master - Lake County'!U58</f>
        <v>278.42879999999997</v>
      </c>
      <c r="AF61" s="33">
        <f>'[1]TMC Master - Lake County'!V58</f>
        <v>244.90559999999999</v>
      </c>
      <c r="AG61" s="34" t="e">
        <f>'[1]TMC Master - Lake County'!W58</f>
        <v>#N/A</v>
      </c>
      <c r="AH61" s="33" t="e">
        <f>'[1]TMC Master - Lake County'!X58</f>
        <v>#N/A</v>
      </c>
      <c r="AI61" s="292">
        <f>'[1]TMC Master - Lake County'!Y58*100</f>
        <v>3.5404895297662664</v>
      </c>
      <c r="AJ61" s="35">
        <f>'[1]TMC Master - Lake County'!AE58</f>
        <v>0</v>
      </c>
      <c r="AK61" s="35" t="e">
        <f>'[1]TMC Master - Lake County'!AF58</f>
        <v>#N/A</v>
      </c>
      <c r="AL61" s="35" t="e">
        <f>'[1]TMC Master - Lake County'!AG58</f>
        <v>#N/A</v>
      </c>
      <c r="AM61" s="35" t="e">
        <f>'[1]TMC Master - Lake County'!AH58</f>
        <v>#N/A</v>
      </c>
    </row>
    <row r="62" spans="1:39" ht="18" customHeight="1" x14ac:dyDescent="0.25">
      <c r="A62" s="9"/>
      <c r="B62" s="31">
        <f>'[1]TMC Master - Lake County'!C59</f>
        <v>2060</v>
      </c>
      <c r="C62" s="32" t="str">
        <f>'[1]TMC Master - Lake County'!D59</f>
        <v>N. HANCOCK RD</v>
      </c>
      <c r="D62" s="32" t="str">
        <f>'[1]TMC Master - Lake County'!E59</f>
        <v>OLD HWY 50 (E)</v>
      </c>
      <c r="E62" s="32" t="str">
        <f>'[1]TMC Master - Lake County'!F59</f>
        <v>N RIDGE BLVD</v>
      </c>
      <c r="F62" s="33" t="str">
        <f>'[1]TMC Master - Lake County'!K59</f>
        <v>4L</v>
      </c>
      <c r="G62" s="33">
        <f>'[1]TMC Master - Lake County'!L59</f>
        <v>0</v>
      </c>
      <c r="H62" s="33" t="str">
        <f>'[1]TMC Master - Lake County'!M59</f>
        <v>D</v>
      </c>
      <c r="I62" s="33"/>
      <c r="J62" s="33"/>
      <c r="K62" s="33" t="str">
        <f>'[1]TMC Master - Lake County'!J59</f>
        <v>C4</v>
      </c>
      <c r="L62" s="33">
        <f>'[1]TMC Master - Lake County'!N59</f>
        <v>34114.5</v>
      </c>
      <c r="M62" s="33"/>
      <c r="N62" s="33">
        <f>'[1]TMC Master - Lake County'!O59</f>
        <v>1481.55</v>
      </c>
      <c r="O62" s="33"/>
      <c r="P62" s="33"/>
      <c r="Q62" s="33"/>
      <c r="R62" s="33">
        <f>'[1]TMC Master - Lake County'!R59</f>
        <v>20416.559999999998</v>
      </c>
      <c r="S62" s="34">
        <f>'[1]TMC Master - Lake County'!S59</f>
        <v>0.6</v>
      </c>
      <c r="T62" s="33" t="str">
        <f>'[1]TMC Master - Lake County'!T59</f>
        <v>C</v>
      </c>
      <c r="U62" s="33"/>
      <c r="V62" s="33"/>
      <c r="W62" s="33"/>
      <c r="X62" s="33"/>
      <c r="Y62" s="33"/>
      <c r="Z62" s="33"/>
      <c r="AA62" s="33"/>
      <c r="AB62" s="33"/>
      <c r="AC62" s="34"/>
      <c r="AD62" s="33"/>
      <c r="AE62" s="33">
        <f>'[1]TMC Master - Lake County'!U59</f>
        <v>779.4144</v>
      </c>
      <c r="AF62" s="33">
        <f>'[1]TMC Master - Lake County'!V59</f>
        <v>960.99839999999983</v>
      </c>
      <c r="AG62" s="34">
        <f>'[1]TMC Master - Lake County'!W59</f>
        <v>0.65</v>
      </c>
      <c r="AH62" s="33" t="str">
        <f>'[1]TMC Master - Lake County'!X59</f>
        <v>C</v>
      </c>
      <c r="AI62" s="292">
        <f>'[1]TMC Master - Lake County'!Y59*100</f>
        <v>26.987718911072854</v>
      </c>
      <c r="AJ62" s="35">
        <f>'[1]TMC Master - Lake County'!AE59</f>
        <v>0</v>
      </c>
      <c r="AK62" s="35">
        <f>'[1]TMC Master - Lake County'!AF59</f>
        <v>1143.45</v>
      </c>
      <c r="AL62" s="35">
        <f>'[1]TMC Master - Lake County'!AG59</f>
        <v>1481.55</v>
      </c>
      <c r="AM62" s="35">
        <f>'[1]TMC Master - Lake County'!AH59</f>
        <v>1908.9</v>
      </c>
    </row>
    <row r="63" spans="1:39" ht="18" customHeight="1" x14ac:dyDescent="0.25">
      <c r="A63" s="9"/>
      <c r="B63" s="31">
        <f>'[1]TMC Master - Lake County'!C60</f>
        <v>1590</v>
      </c>
      <c r="C63" s="32" t="str">
        <f>'[1]TMC Master - Lake County'!D60</f>
        <v>CR 565 (VILLA CITY RD)</v>
      </c>
      <c r="D63" s="32" t="str">
        <f>'[1]TMC Master - Lake County'!E60</f>
        <v>KJELLSTROM LANE</v>
      </c>
      <c r="E63" s="32" t="str">
        <f>'[1]TMC Master - Lake County'!F60</f>
        <v>SR 50</v>
      </c>
      <c r="F63" s="33" t="str">
        <f>'[1]TMC Master - Lake County'!K60</f>
        <v>2L</v>
      </c>
      <c r="G63" s="33">
        <f>'[1]TMC Master - Lake County'!L60</f>
        <v>0</v>
      </c>
      <c r="H63" s="33" t="str">
        <f>'[1]TMC Master - Lake County'!M60</f>
        <v>D</v>
      </c>
      <c r="I63" s="33"/>
      <c r="J63" s="33"/>
      <c r="K63" s="33" t="str">
        <f>'[1]TMC Master - Lake County'!J60</f>
        <v>C2T</v>
      </c>
      <c r="L63" s="33">
        <f>'[1]TMC Master - Lake County'!N60</f>
        <v>17010</v>
      </c>
      <c r="M63" s="33"/>
      <c r="N63" s="33">
        <f>'[1]TMC Master - Lake County'!O60</f>
        <v>888</v>
      </c>
      <c r="O63" s="33"/>
      <c r="P63" s="33"/>
      <c r="Q63" s="33"/>
      <c r="R63" s="33">
        <f>'[1]TMC Master - Lake County'!R60</f>
        <v>7245.667199999999</v>
      </c>
      <c r="S63" s="34">
        <f>'[1]TMC Master - Lake County'!S60</f>
        <v>0.43</v>
      </c>
      <c r="T63" s="33" t="str">
        <f>'[1]TMC Master - Lake County'!T60</f>
        <v>C</v>
      </c>
      <c r="U63" s="33"/>
      <c r="V63" s="33"/>
      <c r="W63" s="33"/>
      <c r="X63" s="33"/>
      <c r="Y63" s="33"/>
      <c r="Z63" s="33"/>
      <c r="AA63" s="33"/>
      <c r="AB63" s="33"/>
      <c r="AC63" s="34"/>
      <c r="AD63" s="33"/>
      <c r="AE63" s="33">
        <f>'[1]TMC Master - Lake County'!U60</f>
        <v>286.80959999999999</v>
      </c>
      <c r="AF63" s="33">
        <f>'[1]TMC Master - Lake County'!V60</f>
        <v>258.87360000000001</v>
      </c>
      <c r="AG63" s="34">
        <f>'[1]TMC Master - Lake County'!W60</f>
        <v>0.32</v>
      </c>
      <c r="AH63" s="33" t="str">
        <f>'[1]TMC Master - Lake County'!X60</f>
        <v>C</v>
      </c>
      <c r="AI63" s="292">
        <f>'[1]TMC Master - Lake County'!Y60*100</f>
        <v>3.2240476297168197</v>
      </c>
      <c r="AJ63" s="35">
        <f>'[1]TMC Master - Lake County'!AE60</f>
        <v>0</v>
      </c>
      <c r="AK63" s="35">
        <f>'[1]TMC Master - Lake County'!AF60</f>
        <v>680</v>
      </c>
      <c r="AL63" s="35">
        <f>'[1]TMC Master - Lake County'!AG60</f>
        <v>888</v>
      </c>
      <c r="AM63" s="35">
        <f>'[1]TMC Master - Lake County'!AH60</f>
        <v>889</v>
      </c>
    </row>
    <row r="64" spans="1:39" ht="18" customHeight="1" x14ac:dyDescent="0.25">
      <c r="A64" s="9"/>
      <c r="B64" s="31" t="e">
        <f>'[1]TMC Master - Lake County'!C61</f>
        <v>#N/A</v>
      </c>
      <c r="C64" s="32" t="str">
        <f>'[1]TMC Master - Lake County'!D61</f>
        <v>CR 50</v>
      </c>
      <c r="D64" s="32" t="str">
        <f>'[1]TMC Master - Lake County'!E61</f>
        <v>EAST OF HANCOCK RD</v>
      </c>
      <c r="E64" s="32" t="e">
        <f>'[1]TMC Master - Lake County'!F61</f>
        <v>#N/A</v>
      </c>
      <c r="F64" s="33" t="str">
        <f>'[1]TMC Master - Lake County'!K61</f>
        <v>2L</v>
      </c>
      <c r="G64" s="33">
        <f>'[1]TMC Master - Lake County'!L61</f>
        <v>0</v>
      </c>
      <c r="H64" s="33" t="e">
        <f>'[1]TMC Master - Lake County'!M61</f>
        <v>#N/A</v>
      </c>
      <c r="I64" s="33"/>
      <c r="J64" s="33"/>
      <c r="K64" s="33" t="str">
        <f>'[1]TMC Master - Lake County'!J61</f>
        <v>C3R</v>
      </c>
      <c r="L64" s="33" t="e">
        <f>'[1]TMC Master - Lake County'!N61</f>
        <v>#N/A</v>
      </c>
      <c r="M64" s="33"/>
      <c r="N64" s="33" t="e">
        <f>'[1]TMC Master - Lake County'!O61</f>
        <v>#N/A</v>
      </c>
      <c r="O64" s="33"/>
      <c r="P64" s="33"/>
      <c r="Q64" s="33"/>
      <c r="R64" s="33">
        <f>'[1]TMC Master - Lake County'!R61</f>
        <v>12679.68</v>
      </c>
      <c r="S64" s="34" t="e">
        <f>'[1]TMC Master - Lake County'!S61</f>
        <v>#N/A</v>
      </c>
      <c r="T64" s="33" t="str">
        <f>'[1]TMC Master - Lake County'!T61</f>
        <v>C</v>
      </c>
      <c r="U64" s="33"/>
      <c r="V64" s="33"/>
      <c r="W64" s="33"/>
      <c r="X64" s="33"/>
      <c r="Y64" s="33"/>
      <c r="Z64" s="33"/>
      <c r="AA64" s="33"/>
      <c r="AB64" s="33"/>
      <c r="AC64" s="34"/>
      <c r="AD64" s="33"/>
      <c r="AE64" s="33">
        <f>'[1]TMC Master - Lake County'!U61</f>
        <v>509.18399999999997</v>
      </c>
      <c r="AF64" s="33">
        <f>'[1]TMC Master - Lake County'!V61</f>
        <v>773.76</v>
      </c>
      <c r="AG64" s="34" t="e">
        <f>'[1]TMC Master - Lake County'!W61</f>
        <v>#N/A</v>
      </c>
      <c r="AH64" s="33" t="str">
        <f>'[1]TMC Master - Lake County'!X61</f>
        <v>C</v>
      </c>
      <c r="AI64" s="292">
        <f>'[1]TMC Master - Lake County'!Y61*100</f>
        <v>15.448120450443925</v>
      </c>
      <c r="AJ64" s="35">
        <f>'[1]TMC Master - Lake County'!AE61</f>
        <v>0</v>
      </c>
      <c r="AK64" s="35">
        <f>'[1]TMC Master - Lake County'!AF61</f>
        <v>916.65000000000009</v>
      </c>
      <c r="AL64" s="35">
        <f>'[1]TMC Master - Lake County'!AG61</f>
        <v>1048.95</v>
      </c>
      <c r="AM64" s="35">
        <f>'[1]TMC Master - Lake County'!AH61</f>
        <v>1050</v>
      </c>
    </row>
    <row r="65" spans="1:39" ht="18" customHeight="1" x14ac:dyDescent="0.25">
      <c r="A65" s="9"/>
      <c r="B65" s="31">
        <f>'[1]TMC Master - Lake County'!C62</f>
        <v>1290</v>
      </c>
      <c r="C65" s="32" t="str">
        <f>'[1]TMC Master - Lake County'!D62</f>
        <v>CR 50</v>
      </c>
      <c r="D65" s="32" t="str">
        <f>'[1]TMC Master - Lake County'!E62</f>
        <v>US 27</v>
      </c>
      <c r="E65" s="32" t="str">
        <f>'[1]TMC Master - Lake County'!F62</f>
        <v>N HANCOCK RD</v>
      </c>
      <c r="F65" s="33" t="str">
        <f>'[1]TMC Master - Lake County'!K62</f>
        <v>2L</v>
      </c>
      <c r="G65" s="33">
        <f>'[1]TMC Master - Lake County'!L62</f>
        <v>0</v>
      </c>
      <c r="H65" s="33" t="str">
        <f>'[1]TMC Master - Lake County'!M62</f>
        <v>D</v>
      </c>
      <c r="I65" s="33"/>
      <c r="J65" s="33"/>
      <c r="K65" s="33" t="str">
        <f>'[1]TMC Master - Lake County'!J62</f>
        <v>C3R</v>
      </c>
      <c r="L65" s="33">
        <f>'[1]TMC Master - Lake County'!N62</f>
        <v>21168</v>
      </c>
      <c r="M65" s="33"/>
      <c r="N65" s="33">
        <f>'[1]TMC Master - Lake County'!O62</f>
        <v>1048.95</v>
      </c>
      <c r="O65" s="33"/>
      <c r="P65" s="33"/>
      <c r="Q65" s="33"/>
      <c r="R65" s="33">
        <f>'[1]TMC Master - Lake County'!R62</f>
        <v>7536.9216000000006</v>
      </c>
      <c r="S65" s="34">
        <f>'[1]TMC Master - Lake County'!S62</f>
        <v>0.36</v>
      </c>
      <c r="T65" s="33" t="str">
        <f>'[1]TMC Master - Lake County'!T62</f>
        <v>C</v>
      </c>
      <c r="U65" s="33"/>
      <c r="V65" s="33"/>
      <c r="W65" s="33"/>
      <c r="X65" s="33"/>
      <c r="Y65" s="33"/>
      <c r="Z65" s="33"/>
      <c r="AA65" s="33"/>
      <c r="AB65" s="33"/>
      <c r="AC65" s="34"/>
      <c r="AD65" s="33"/>
      <c r="AE65" s="33">
        <f>'[1]TMC Master - Lake County'!U62</f>
        <v>308.50560000000002</v>
      </c>
      <c r="AF65" s="33">
        <f>'[1]TMC Master - Lake County'!V62</f>
        <v>400.35840000000002</v>
      </c>
      <c r="AG65" s="34">
        <f>'[1]TMC Master - Lake County'!W62</f>
        <v>0.38</v>
      </c>
      <c r="AH65" s="33" t="str">
        <f>'[1]TMC Master - Lake County'!X62</f>
        <v>C</v>
      </c>
      <c r="AI65" s="292">
        <f>'[1]TMC Master - Lake County'!Y62*100</f>
        <v>4.0408777914802796</v>
      </c>
      <c r="AJ65" s="35">
        <f>'[1]TMC Master - Lake County'!AE62</f>
        <v>0</v>
      </c>
      <c r="AK65" s="35">
        <f>'[1]TMC Master - Lake County'!AF62</f>
        <v>916.65000000000009</v>
      </c>
      <c r="AL65" s="35">
        <f>'[1]TMC Master - Lake County'!AG62</f>
        <v>1048.95</v>
      </c>
      <c r="AM65" s="35">
        <f>'[1]TMC Master - Lake County'!AH62</f>
        <v>1050</v>
      </c>
    </row>
    <row r="66" spans="1:39" ht="18" customHeight="1" x14ac:dyDescent="0.25">
      <c r="A66" s="9"/>
      <c r="B66" s="31">
        <f>'[1]TMC Master - Lake County'!C63</f>
        <v>100</v>
      </c>
      <c r="C66" s="32" t="str">
        <f>'[1]TMC Master - Lake County'!D63</f>
        <v>BLACKSTILL LAKE RD</v>
      </c>
      <c r="D66" s="32" t="str">
        <f>'[1]TMC Master - Lake County'!E63</f>
        <v>FOSGATE RD</v>
      </c>
      <c r="E66" s="32" t="str">
        <f>'[1]TMC Master - Lake County'!F63</f>
        <v>CR 50</v>
      </c>
      <c r="F66" s="33" t="str">
        <f>'[1]TMC Master - Lake County'!K63</f>
        <v>2L</v>
      </c>
      <c r="G66" s="33">
        <f>'[1]TMC Master - Lake County'!L63</f>
        <v>0</v>
      </c>
      <c r="H66" s="33" t="str">
        <f>'[1]TMC Master - Lake County'!M63</f>
        <v>D</v>
      </c>
      <c r="I66" s="33"/>
      <c r="J66" s="33"/>
      <c r="K66" s="33" t="str">
        <f>'[1]TMC Master - Lake County'!J63</f>
        <v>C3R</v>
      </c>
      <c r="L66" s="33">
        <f>'[1]TMC Master - Lake County'!N63</f>
        <v>21168</v>
      </c>
      <c r="M66" s="33"/>
      <c r="N66" s="33">
        <f>'[1]TMC Master - Lake County'!O63</f>
        <v>1048.95</v>
      </c>
      <c r="O66" s="33"/>
      <c r="P66" s="33"/>
      <c r="Q66" s="33"/>
      <c r="R66" s="33">
        <f>'[1]TMC Master - Lake County'!R63</f>
        <v>5221.6320000000005</v>
      </c>
      <c r="S66" s="34">
        <f>'[1]TMC Master - Lake County'!S63</f>
        <v>0.25</v>
      </c>
      <c r="T66" s="33" t="str">
        <f>'[1]TMC Master - Lake County'!T63</f>
        <v>C</v>
      </c>
      <c r="U66" s="33"/>
      <c r="V66" s="33"/>
      <c r="W66" s="33"/>
      <c r="X66" s="33"/>
      <c r="Y66" s="33"/>
      <c r="Z66" s="33"/>
      <c r="AA66" s="33"/>
      <c r="AB66" s="33"/>
      <c r="AC66" s="34"/>
      <c r="AD66" s="33"/>
      <c r="AE66" s="33">
        <f>'[1]TMC Master - Lake County'!U63</f>
        <v>247.60319999999999</v>
      </c>
      <c r="AF66" s="33">
        <f>'[1]TMC Master - Lake County'!V63</f>
        <v>243.6096</v>
      </c>
      <c r="AG66" s="34">
        <f>'[1]TMC Master - Lake County'!W63</f>
        <v>0.24</v>
      </c>
      <c r="AH66" s="33" t="str">
        <f>'[1]TMC Master - Lake County'!X63</f>
        <v>C</v>
      </c>
      <c r="AI66" s="292">
        <f>'[1]TMC Master - Lake County'!Y63*100</f>
        <v>-3.3222664860706463</v>
      </c>
      <c r="AJ66" s="35">
        <f>'[1]TMC Master - Lake County'!AE63</f>
        <v>0</v>
      </c>
      <c r="AK66" s="35">
        <f>'[1]TMC Master - Lake County'!AF63</f>
        <v>916.65000000000009</v>
      </c>
      <c r="AL66" s="35">
        <f>'[1]TMC Master - Lake County'!AG63</f>
        <v>1048.95</v>
      </c>
      <c r="AM66" s="35">
        <f>'[1]TMC Master - Lake County'!AH63</f>
        <v>1050</v>
      </c>
    </row>
    <row r="67" spans="1:39" ht="18" customHeight="1" x14ac:dyDescent="0.25">
      <c r="A67" s="9"/>
      <c r="B67" s="31">
        <f>'[1]TMC Master - Lake County'!C64</f>
        <v>1560</v>
      </c>
      <c r="C67" s="32" t="str">
        <f>'[1]TMC Master - Lake County'!D64</f>
        <v>CR 561A</v>
      </c>
      <c r="D67" s="32" t="str">
        <f>'[1]TMC Master - Lake County'!E64</f>
        <v>CR 565A</v>
      </c>
      <c r="E67" s="32" t="str">
        <f>'[1]TMC Master - Lake County'!F64</f>
        <v>JALARMY RD</v>
      </c>
      <c r="F67" s="33" t="str">
        <f>'[1]TMC Master - Lake County'!K64</f>
        <v>2L</v>
      </c>
      <c r="G67" s="33">
        <f>'[1]TMC Master - Lake County'!L64</f>
        <v>0</v>
      </c>
      <c r="H67" s="33" t="str">
        <f>'[1]TMC Master - Lake County'!M64</f>
        <v>D</v>
      </c>
      <c r="I67" s="33"/>
      <c r="J67" s="33"/>
      <c r="K67" s="33" t="str">
        <f>'[1]TMC Master - Lake County'!J64</f>
        <v>C3R</v>
      </c>
      <c r="L67" s="33">
        <f>'[1]TMC Master - Lake County'!N64</f>
        <v>21168</v>
      </c>
      <c r="M67" s="33"/>
      <c r="N67" s="33">
        <f>'[1]TMC Master - Lake County'!O64</f>
        <v>1048.95</v>
      </c>
      <c r="O67" s="33"/>
      <c r="P67" s="33"/>
      <c r="Q67" s="33"/>
      <c r="R67" s="33">
        <f>'[1]TMC Master - Lake County'!R64</f>
        <v>7761.5616</v>
      </c>
      <c r="S67" s="34">
        <f>'[1]TMC Master - Lake County'!S64</f>
        <v>0.37</v>
      </c>
      <c r="T67" s="33" t="str">
        <f>'[1]TMC Master - Lake County'!T64</f>
        <v>C</v>
      </c>
      <c r="U67" s="33"/>
      <c r="V67" s="33"/>
      <c r="W67" s="33"/>
      <c r="X67" s="33"/>
      <c r="Y67" s="33"/>
      <c r="Z67" s="33"/>
      <c r="AA67" s="33"/>
      <c r="AB67" s="33"/>
      <c r="AC67" s="34"/>
      <c r="AD67" s="33"/>
      <c r="AE67" s="33">
        <f>'[1]TMC Master - Lake County'!U64</f>
        <v>383.38560000000001</v>
      </c>
      <c r="AF67" s="33">
        <f>'[1]TMC Master - Lake County'!V64</f>
        <v>301.51680000000005</v>
      </c>
      <c r="AG67" s="34">
        <f>'[1]TMC Master - Lake County'!W64</f>
        <v>0.37</v>
      </c>
      <c r="AH67" s="33" t="str">
        <f>'[1]TMC Master - Lake County'!X64</f>
        <v>C</v>
      </c>
      <c r="AI67" s="292">
        <f>'[1]TMC Master - Lake County'!Y64*100</f>
        <v>4.6538066465323435</v>
      </c>
      <c r="AJ67" s="35">
        <f>'[1]TMC Master - Lake County'!AE64</f>
        <v>0</v>
      </c>
      <c r="AK67" s="35">
        <f>'[1]TMC Master - Lake County'!AF64</f>
        <v>916.65000000000009</v>
      </c>
      <c r="AL67" s="35">
        <f>'[1]TMC Master - Lake County'!AG64</f>
        <v>1048.95</v>
      </c>
      <c r="AM67" s="35">
        <f>'[1]TMC Master - Lake County'!AH64</f>
        <v>1050</v>
      </c>
    </row>
    <row r="68" spans="1:39" ht="18" customHeight="1" x14ac:dyDescent="0.25">
      <c r="A68" s="9"/>
      <c r="B68" s="31">
        <f>'[1]TMC Master - Lake County'!C65</f>
        <v>1470</v>
      </c>
      <c r="C68" s="32" t="str">
        <f>'[1]TMC Master - Lake County'!D65</f>
        <v>EAST AVE/LAKE MINNEOLA DR/MAIN AVE</v>
      </c>
      <c r="D68" s="32" t="str">
        <f>'[1]TMC Master - Lake County'!E65</f>
        <v>US 27</v>
      </c>
      <c r="E68" s="32" t="str">
        <f>'[1]TMC Master - Lake County'!F65</f>
        <v>EAST AVE</v>
      </c>
      <c r="F68" s="33" t="str">
        <f>'[1]TMC Master - Lake County'!K65</f>
        <v>2L</v>
      </c>
      <c r="G68" s="33">
        <f>'[1]TMC Master - Lake County'!L65</f>
        <v>0</v>
      </c>
      <c r="H68" s="33" t="str">
        <f>'[1]TMC Master - Lake County'!M65</f>
        <v>D</v>
      </c>
      <c r="I68" s="33"/>
      <c r="J68" s="33"/>
      <c r="K68" s="33" t="str">
        <f>'[1]TMC Master - Lake County'!J65</f>
        <v>C3R</v>
      </c>
      <c r="L68" s="33">
        <f>'[1]TMC Master - Lake County'!N65</f>
        <v>16128</v>
      </c>
      <c r="M68" s="33"/>
      <c r="N68" s="33">
        <f>'[1]TMC Master - Lake County'!O65</f>
        <v>799.2</v>
      </c>
      <c r="O68" s="33"/>
      <c r="P68" s="33"/>
      <c r="Q68" s="33"/>
      <c r="R68" s="33" t="str">
        <f>'[1]TMC Master - Lake County'!R65</f>
        <v>N/A</v>
      </c>
      <c r="S68" s="34" t="e">
        <f>'[1]TMC Master - Lake County'!S65</f>
        <v>#VALUE!</v>
      </c>
      <c r="T68" s="33" t="str">
        <f>'[1]TMC Master - Lake County'!T65</f>
        <v>F</v>
      </c>
      <c r="U68" s="33"/>
      <c r="V68" s="33"/>
      <c r="W68" s="33"/>
      <c r="X68" s="33"/>
      <c r="Y68" s="33"/>
      <c r="Z68" s="33"/>
      <c r="AA68" s="33"/>
      <c r="AB68" s="33"/>
      <c r="AC68" s="34"/>
      <c r="AD68" s="33"/>
      <c r="AE68" s="33" t="str">
        <f>'[1]TMC Master - Lake County'!U65</f>
        <v>N/A</v>
      </c>
      <c r="AF68" s="33" t="str">
        <f>'[1]TMC Master - Lake County'!V65</f>
        <v>N/A</v>
      </c>
      <c r="AG68" s="34">
        <f>'[1]TMC Master - Lake County'!W65</f>
        <v>0</v>
      </c>
      <c r="AH68" s="33" t="str">
        <f>'[1]TMC Master - Lake County'!X65</f>
        <v>B</v>
      </c>
      <c r="AI68" s="292" t="e">
        <f>'[1]TMC Master - Lake County'!Y65*100</f>
        <v>#VALUE!</v>
      </c>
      <c r="AJ68" s="35">
        <f>'[1]TMC Master - Lake County'!AE65</f>
        <v>0</v>
      </c>
      <c r="AK68" s="35">
        <f>'[1]TMC Master - Lake County'!AF65</f>
        <v>698.40000000000009</v>
      </c>
      <c r="AL68" s="35">
        <f>'[1]TMC Master - Lake County'!AG65</f>
        <v>799.2</v>
      </c>
      <c r="AM68" s="35">
        <f>'[1]TMC Master - Lake County'!AH65</f>
        <v>800</v>
      </c>
    </row>
    <row r="69" spans="1:39" ht="18" customHeight="1" x14ac:dyDescent="0.25">
      <c r="A69" s="9"/>
      <c r="B69" s="31">
        <f>'[1]TMC Master - Lake County'!C66</f>
        <v>3640</v>
      </c>
      <c r="C69" s="32" t="str">
        <f>'[1]TMC Master - Lake County'!D66</f>
        <v>TUSCANOOGA RD</v>
      </c>
      <c r="D69" s="32" t="str">
        <f>'[1]TMC Master - Lake County'!E66</f>
        <v>EGG RD</v>
      </c>
      <c r="E69" s="32" t="str">
        <f>'[1]TMC Master - Lake County'!F66</f>
        <v>SR 50</v>
      </c>
      <c r="F69" s="33" t="str">
        <f>'[1]TMC Master - Lake County'!K66</f>
        <v>2L</v>
      </c>
      <c r="G69" s="33">
        <f>'[1]TMC Master - Lake County'!L66</f>
        <v>0</v>
      </c>
      <c r="H69" s="33" t="str">
        <f>'[1]TMC Master - Lake County'!M66</f>
        <v>D</v>
      </c>
      <c r="I69" s="33"/>
      <c r="J69" s="33"/>
      <c r="K69" s="33" t="str">
        <f>'[1]TMC Master - Lake County'!J66</f>
        <v>C2T</v>
      </c>
      <c r="L69" s="33">
        <f>'[1]TMC Master - Lake County'!N66</f>
        <v>12960</v>
      </c>
      <c r="M69" s="33"/>
      <c r="N69" s="33">
        <f>'[1]TMC Master - Lake County'!O66</f>
        <v>676.80000000000007</v>
      </c>
      <c r="O69" s="33"/>
      <c r="P69" s="33"/>
      <c r="Q69" s="33"/>
      <c r="R69" s="33">
        <f>'[1]TMC Master - Lake County'!R66</f>
        <v>2087.3568</v>
      </c>
      <c r="S69" s="34">
        <f>'[1]TMC Master - Lake County'!S66</f>
        <v>0.16</v>
      </c>
      <c r="T69" s="33" t="str">
        <f>'[1]TMC Master - Lake County'!T66</f>
        <v>C</v>
      </c>
      <c r="U69" s="33"/>
      <c r="V69" s="33"/>
      <c r="W69" s="33"/>
      <c r="X69" s="33"/>
      <c r="Y69" s="33"/>
      <c r="Z69" s="33"/>
      <c r="AA69" s="33"/>
      <c r="AB69" s="33"/>
      <c r="AC69" s="34"/>
      <c r="AD69" s="33"/>
      <c r="AE69" s="33">
        <f>'[1]TMC Master - Lake County'!U66</f>
        <v>69.216000000000008</v>
      </c>
      <c r="AF69" s="33">
        <f>'[1]TMC Master - Lake County'!V66</f>
        <v>121.6224</v>
      </c>
      <c r="AG69" s="34">
        <f>'[1]TMC Master - Lake County'!W66</f>
        <v>0.18</v>
      </c>
      <c r="AH69" s="33" t="str">
        <f>'[1]TMC Master - Lake County'!X66</f>
        <v>C</v>
      </c>
      <c r="AI69" s="292">
        <f>'[1]TMC Master - Lake County'!Y66*100</f>
        <v>-19.520634018098004</v>
      </c>
      <c r="AJ69" s="35">
        <f>'[1]TMC Master - Lake County'!AE66</f>
        <v>0</v>
      </c>
      <c r="AK69" s="35">
        <f>'[1]TMC Master - Lake County'!AF66</f>
        <v>518.4</v>
      </c>
      <c r="AL69" s="35">
        <f>'[1]TMC Master - Lake County'!AG66</f>
        <v>676.80000000000007</v>
      </c>
      <c r="AM69" s="35">
        <f>'[1]TMC Master - Lake County'!AH66</f>
        <v>677.6</v>
      </c>
    </row>
    <row r="70" spans="1:39" ht="18" customHeight="1" x14ac:dyDescent="0.25">
      <c r="A70" s="9"/>
      <c r="B70" s="31">
        <f>'[1]TMC Master - Lake County'!C67</f>
        <v>1280</v>
      </c>
      <c r="C70" s="32" t="str">
        <f>'[1]TMC Master - Lake County'!D67</f>
        <v>CR 50 (SUNSET AVE)</v>
      </c>
      <c r="D70" s="32" t="str">
        <f>'[1]TMC Master - Lake County'!E67</f>
        <v>CR 33</v>
      </c>
      <c r="E70" s="32" t="str">
        <f>'[1]TMC Master - Lake County'!F67</f>
        <v>SR 50</v>
      </c>
      <c r="F70" s="33" t="str">
        <f>'[1]TMC Master - Lake County'!K67</f>
        <v>2L</v>
      </c>
      <c r="G70" s="33">
        <f>'[1]TMC Master - Lake County'!L67</f>
        <v>0</v>
      </c>
      <c r="H70" s="33" t="str">
        <f>'[1]TMC Master - Lake County'!M67</f>
        <v>D</v>
      </c>
      <c r="I70" s="33"/>
      <c r="J70" s="33"/>
      <c r="K70" s="33" t="str">
        <f>'[1]TMC Master - Lake County'!J67</f>
        <v>C2</v>
      </c>
      <c r="L70" s="33">
        <f>'[1]TMC Master - Lake County'!N67</f>
        <v>10080</v>
      </c>
      <c r="M70" s="33"/>
      <c r="N70" s="33">
        <f>'[1]TMC Master - Lake County'!O67</f>
        <v>730</v>
      </c>
      <c r="O70" s="33"/>
      <c r="P70" s="33"/>
      <c r="Q70" s="33"/>
      <c r="R70" s="33">
        <f>'[1]TMC Master - Lake County'!R67</f>
        <v>2028.4415999999999</v>
      </c>
      <c r="S70" s="34">
        <f>'[1]TMC Master - Lake County'!S67</f>
        <v>0.2</v>
      </c>
      <c r="T70" s="33" t="str">
        <f>'[1]TMC Master - Lake County'!T67</f>
        <v>C</v>
      </c>
      <c r="U70" s="33"/>
      <c r="V70" s="33"/>
      <c r="W70" s="33"/>
      <c r="X70" s="33"/>
      <c r="Y70" s="33"/>
      <c r="Z70" s="33"/>
      <c r="AA70" s="33"/>
      <c r="AB70" s="33"/>
      <c r="AC70" s="34"/>
      <c r="AD70" s="33"/>
      <c r="AE70" s="33">
        <f>'[1]TMC Master - Lake County'!U67</f>
        <v>94.003199999999993</v>
      </c>
      <c r="AF70" s="33">
        <f>'[1]TMC Master - Lake County'!V67</f>
        <v>86.630399999999995</v>
      </c>
      <c r="AG70" s="34">
        <f>'[1]TMC Master - Lake County'!W67</f>
        <v>0.13</v>
      </c>
      <c r="AH70" s="33" t="str">
        <f>'[1]TMC Master - Lake County'!X67</f>
        <v>C</v>
      </c>
      <c r="AI70" s="292">
        <f>'[1]TMC Master - Lake County'!Y67*100</f>
        <v>-19.980154253116766</v>
      </c>
      <c r="AJ70" s="35">
        <f>'[1]TMC Master - Lake County'!AE67</f>
        <v>0</v>
      </c>
      <c r="AK70" s="35">
        <f>'[1]TMC Master - Lake County'!AF67</f>
        <v>430</v>
      </c>
      <c r="AL70" s="35">
        <f>'[1]TMC Master - Lake County'!AG67</f>
        <v>730</v>
      </c>
      <c r="AM70" s="35">
        <f>'[1]TMC Master - Lake County'!AH67</f>
        <v>1490</v>
      </c>
    </row>
    <row r="71" spans="1:39" ht="18" customHeight="1" x14ac:dyDescent="0.25">
      <c r="A71" s="9"/>
      <c r="B71" s="31">
        <f>'[1]TMC Master - Lake County'!C68</f>
        <v>290</v>
      </c>
      <c r="C71" s="32" t="str">
        <f>'[1]TMC Master - Lake County'!D68</f>
        <v>CR 33</v>
      </c>
      <c r="D71" s="32" t="str">
        <f>'[1]TMC Master - Lake County'!E68</f>
        <v>BRIDGES RD</v>
      </c>
      <c r="E71" s="32" t="str">
        <f>'[1]TMC Master - Lake County'!F68</f>
        <v>PEBBLE ROCK RD</v>
      </c>
      <c r="F71" s="33" t="str">
        <f>'[1]TMC Master - Lake County'!K68</f>
        <v>2L</v>
      </c>
      <c r="G71" s="33">
        <f>'[1]TMC Master - Lake County'!L68</f>
        <v>0</v>
      </c>
      <c r="H71" s="33" t="str">
        <f>'[1]TMC Master - Lake County'!M68</f>
        <v>C</v>
      </c>
      <c r="I71" s="33"/>
      <c r="J71" s="33"/>
      <c r="K71" s="33" t="str">
        <f>'[1]TMC Master - Lake County'!J68</f>
        <v>C2T</v>
      </c>
      <c r="L71" s="33">
        <f>'[1]TMC Master - Lake County'!N68</f>
        <v>12420</v>
      </c>
      <c r="M71" s="33"/>
      <c r="N71" s="33">
        <f>'[1]TMC Master - Lake County'!O68</f>
        <v>648</v>
      </c>
      <c r="O71" s="33"/>
      <c r="P71" s="33"/>
      <c r="Q71" s="33"/>
      <c r="R71" s="33">
        <f>'[1]TMC Master - Lake County'!R68</f>
        <v>7728.4607999999998</v>
      </c>
      <c r="S71" s="34">
        <f>'[1]TMC Master - Lake County'!S68</f>
        <v>0.62</v>
      </c>
      <c r="T71" s="33" t="str">
        <f>'[1]TMC Master - Lake County'!T68</f>
        <v>C</v>
      </c>
      <c r="U71" s="33"/>
      <c r="V71" s="33"/>
      <c r="W71" s="33"/>
      <c r="X71" s="33"/>
      <c r="Y71" s="33"/>
      <c r="Z71" s="33"/>
      <c r="AA71" s="33"/>
      <c r="AB71" s="33"/>
      <c r="AC71" s="34"/>
      <c r="AD71" s="33"/>
      <c r="AE71" s="33">
        <f>'[1]TMC Master - Lake County'!U68</f>
        <v>346.08</v>
      </c>
      <c r="AF71" s="33">
        <f>'[1]TMC Master - Lake County'!V68</f>
        <v>309.49439999999998</v>
      </c>
      <c r="AG71" s="34">
        <f>'[1]TMC Master - Lake County'!W68</f>
        <v>0.53</v>
      </c>
      <c r="AH71" s="33" t="str">
        <f>'[1]TMC Master - Lake County'!X68</f>
        <v>C</v>
      </c>
      <c r="AI71" s="292">
        <f>'[1]TMC Master - Lake County'!Y68*100</f>
        <v>4.5643903805400843</v>
      </c>
      <c r="AJ71" s="35">
        <f>'[1]TMC Master - Lake County'!AE68</f>
        <v>0</v>
      </c>
      <c r="AK71" s="35">
        <f>'[1]TMC Master - Lake County'!AF68</f>
        <v>648</v>
      </c>
      <c r="AL71" s="35">
        <f>'[1]TMC Master - Lake County'!AG68</f>
        <v>846</v>
      </c>
      <c r="AM71" s="35">
        <f>'[1]TMC Master - Lake County'!AH68</f>
        <v>847</v>
      </c>
    </row>
    <row r="72" spans="1:39" ht="18" customHeight="1" x14ac:dyDescent="0.25">
      <c r="A72" s="9"/>
      <c r="B72" s="31">
        <f>'[1]TMC Master - Lake County'!C69</f>
        <v>3650</v>
      </c>
      <c r="C72" s="32" t="str">
        <f>'[1]TMC Master - Lake County'!D69</f>
        <v>UNDERPASS RD</v>
      </c>
      <c r="D72" s="32" t="str">
        <f>'[1]TMC Master - Lake County'!E69</f>
        <v>CR 33</v>
      </c>
      <c r="E72" s="32" t="str">
        <f>'[1]TMC Master - Lake County'!F69</f>
        <v>AMERICAN LEGION RD</v>
      </c>
      <c r="F72" s="33" t="str">
        <f>'[1]TMC Master - Lake County'!K69</f>
        <v>2L</v>
      </c>
      <c r="G72" s="33">
        <f>'[1]TMC Master - Lake County'!L69</f>
        <v>0</v>
      </c>
      <c r="H72" s="33" t="str">
        <f>'[1]TMC Master - Lake County'!M69</f>
        <v>D</v>
      </c>
      <c r="I72" s="33"/>
      <c r="J72" s="33"/>
      <c r="K72" s="33" t="str">
        <f>'[1]TMC Master - Lake County'!J69</f>
        <v>C2T</v>
      </c>
      <c r="L72" s="33">
        <f>'[1]TMC Master - Lake County'!N69</f>
        <v>17010</v>
      </c>
      <c r="M72" s="33"/>
      <c r="N72" s="33">
        <f>'[1]TMC Master - Lake County'!O69</f>
        <v>888</v>
      </c>
      <c r="O72" s="33"/>
      <c r="P72" s="33"/>
      <c r="Q72" s="33"/>
      <c r="R72" s="33">
        <f>'[1]TMC Master - Lake County'!R69</f>
        <v>1670.0831999999998</v>
      </c>
      <c r="S72" s="34">
        <f>'[1]TMC Master - Lake County'!S69</f>
        <v>0.1</v>
      </c>
      <c r="T72" s="33" t="str">
        <f>'[1]TMC Master - Lake County'!T69</f>
        <v>C</v>
      </c>
      <c r="U72" s="33"/>
      <c r="V72" s="33"/>
      <c r="W72" s="33"/>
      <c r="X72" s="33"/>
      <c r="Y72" s="33"/>
      <c r="Z72" s="33"/>
      <c r="AA72" s="33"/>
      <c r="AB72" s="33"/>
      <c r="AC72" s="34"/>
      <c r="AD72" s="33"/>
      <c r="AE72" s="33">
        <f>'[1]TMC Master - Lake County'!U69</f>
        <v>61.305599999999998</v>
      </c>
      <c r="AF72" s="33">
        <f>'[1]TMC Master - Lake County'!V69</f>
        <v>102.8352</v>
      </c>
      <c r="AG72" s="34">
        <f>'[1]TMC Master - Lake County'!W69</f>
        <v>0.12</v>
      </c>
      <c r="AH72" s="33" t="str">
        <f>'[1]TMC Master - Lake County'!X69</f>
        <v>C</v>
      </c>
      <c r="AI72" s="292">
        <f>'[1]TMC Master - Lake County'!Y69*100</f>
        <v>-23.031534257921994</v>
      </c>
      <c r="AJ72" s="35">
        <f>'[1]TMC Master - Lake County'!AE69</f>
        <v>0</v>
      </c>
      <c r="AK72" s="35">
        <f>'[1]TMC Master - Lake County'!AF69</f>
        <v>680</v>
      </c>
      <c r="AL72" s="35">
        <f>'[1]TMC Master - Lake County'!AG69</f>
        <v>888</v>
      </c>
      <c r="AM72" s="35">
        <f>'[1]TMC Master - Lake County'!AH69</f>
        <v>889</v>
      </c>
    </row>
    <row r="73" spans="1:39" ht="18" customHeight="1" x14ac:dyDescent="0.25">
      <c r="A73" s="9"/>
      <c r="B73" s="31">
        <f>'[1]TMC Master - Lake County'!C70</f>
        <v>1875</v>
      </c>
      <c r="C73" s="32" t="str">
        <f>'[1]TMC Master - Lake County'!D70</f>
        <v>GRASSY LAKE RD/FOSGATE RD</v>
      </c>
      <c r="D73" s="32" t="str">
        <f>'[1]TMC Master - Lake County'!E70</f>
        <v>CR 50 (WASHINGTON ST)</v>
      </c>
      <c r="E73" s="32" t="str">
        <f>'[1]TMC Master - Lake County'!F70</f>
        <v>HANCOCK RD</v>
      </c>
      <c r="F73" s="33" t="str">
        <f>'[1]TMC Master - Lake County'!K70</f>
        <v>2L</v>
      </c>
      <c r="G73" s="33">
        <f>'[1]TMC Master - Lake County'!L70</f>
        <v>0</v>
      </c>
      <c r="H73" s="33" t="str">
        <f>'[1]TMC Master - Lake County'!M70</f>
        <v>D</v>
      </c>
      <c r="I73" s="33"/>
      <c r="J73" s="33"/>
      <c r="K73" s="33" t="str">
        <f>'[1]TMC Master - Lake County'!J70</f>
        <v>C3R</v>
      </c>
      <c r="L73" s="33">
        <f>'[1]TMC Master - Lake County'!N70</f>
        <v>21168</v>
      </c>
      <c r="M73" s="33"/>
      <c r="N73" s="33">
        <f>'[1]TMC Master - Lake County'!O70</f>
        <v>1048.95</v>
      </c>
      <c r="O73" s="33"/>
      <c r="P73" s="33"/>
      <c r="Q73" s="33"/>
      <c r="R73" s="33" t="str">
        <f>'[1]TMC Master - Lake County'!R70</f>
        <v>N/A</v>
      </c>
      <c r="S73" s="34" t="e">
        <f>'[1]TMC Master - Lake County'!S70</f>
        <v>#VALUE!</v>
      </c>
      <c r="T73" s="33" t="str">
        <f>'[1]TMC Master - Lake County'!T70</f>
        <v>F</v>
      </c>
      <c r="U73" s="33"/>
      <c r="V73" s="33"/>
      <c r="W73" s="33"/>
      <c r="X73" s="33"/>
      <c r="Y73" s="33"/>
      <c r="Z73" s="33"/>
      <c r="AA73" s="33"/>
      <c r="AB73" s="33"/>
      <c r="AC73" s="34"/>
      <c r="AD73" s="33"/>
      <c r="AE73" s="33" t="str">
        <f>'[1]TMC Master - Lake County'!U70</f>
        <v>N/A</v>
      </c>
      <c r="AF73" s="33" t="str">
        <f>'[1]TMC Master - Lake County'!V70</f>
        <v>N/A</v>
      </c>
      <c r="AG73" s="34">
        <f>'[1]TMC Master - Lake County'!W70</f>
        <v>0</v>
      </c>
      <c r="AH73" s="33" t="str">
        <f>'[1]TMC Master - Lake County'!X70</f>
        <v>B</v>
      </c>
      <c r="AI73" s="292" t="e">
        <f>'[1]TMC Master - Lake County'!Y70*100</f>
        <v>#VALUE!</v>
      </c>
      <c r="AJ73" s="35">
        <f>'[1]TMC Master - Lake County'!AE70</f>
        <v>0</v>
      </c>
      <c r="AK73" s="35">
        <f>'[1]TMC Master - Lake County'!AF70</f>
        <v>916.65000000000009</v>
      </c>
      <c r="AL73" s="35">
        <f>'[1]TMC Master - Lake County'!AG70</f>
        <v>1048.95</v>
      </c>
      <c r="AM73" s="35">
        <f>'[1]TMC Master - Lake County'!AH70</f>
        <v>1050</v>
      </c>
    </row>
    <row r="74" spans="1:39" ht="18" customHeight="1" x14ac:dyDescent="0.25">
      <c r="A74" s="9"/>
      <c r="B74" s="31">
        <f>'[1]TMC Master - Lake County'!C71</f>
        <v>1210</v>
      </c>
      <c r="C74" s="32" t="str">
        <f>'[1]TMC Master - Lake County'!D71</f>
        <v>CR 478</v>
      </c>
      <c r="D74" s="32" t="str">
        <f>'[1]TMC Master - Lake County'!E71</f>
        <v>SR 19</v>
      </c>
      <c r="E74" s="32" t="str">
        <f>'[1]TMC Master - Lake County'!F71</f>
        <v>JAMARLY RD</v>
      </c>
      <c r="F74" s="33" t="str">
        <f>'[1]TMC Master - Lake County'!K71</f>
        <v>2L</v>
      </c>
      <c r="G74" s="33">
        <f>'[1]TMC Master - Lake County'!L71</f>
        <v>0</v>
      </c>
      <c r="H74" s="33" t="str">
        <f>'[1]TMC Master - Lake County'!M71</f>
        <v>D</v>
      </c>
      <c r="I74" s="33"/>
      <c r="J74" s="33"/>
      <c r="K74" s="33" t="str">
        <f>'[1]TMC Master - Lake County'!J71</f>
        <v>C2</v>
      </c>
      <c r="L74" s="33">
        <f>'[1]TMC Master - Lake County'!N71</f>
        <v>12600</v>
      </c>
      <c r="M74" s="33"/>
      <c r="N74" s="33">
        <f>'[1]TMC Master - Lake County'!O71</f>
        <v>730</v>
      </c>
      <c r="O74" s="33"/>
      <c r="P74" s="33"/>
      <c r="Q74" s="33"/>
      <c r="R74" s="33">
        <f>'[1]TMC Master - Lake County'!R71</f>
        <v>2463.1008000000002</v>
      </c>
      <c r="S74" s="34">
        <f>'[1]TMC Master - Lake County'!S71</f>
        <v>0.2</v>
      </c>
      <c r="T74" s="33" t="str">
        <f>'[1]TMC Master - Lake County'!T71</f>
        <v>C</v>
      </c>
      <c r="U74" s="33"/>
      <c r="V74" s="33"/>
      <c r="W74" s="33"/>
      <c r="X74" s="33"/>
      <c r="Y74" s="33"/>
      <c r="Z74" s="33"/>
      <c r="AA74" s="33"/>
      <c r="AB74" s="33"/>
      <c r="AC74" s="34"/>
      <c r="AD74" s="33"/>
      <c r="AE74" s="33">
        <f>'[1]TMC Master - Lake County'!U71</f>
        <v>97.891199999999998</v>
      </c>
      <c r="AF74" s="33">
        <f>'[1]TMC Master - Lake County'!V71</f>
        <v>125.5776</v>
      </c>
      <c r="AG74" s="34">
        <f>'[1]TMC Master - Lake County'!W71</f>
        <v>0.17</v>
      </c>
      <c r="AH74" s="33" t="str">
        <f>'[1]TMC Master - Lake County'!X71</f>
        <v>C</v>
      </c>
      <c r="AI74" s="292">
        <f>'[1]TMC Master - Lake County'!Y71*100</f>
        <v>-16.811815722651613</v>
      </c>
      <c r="AJ74" s="35">
        <f>'[1]TMC Master - Lake County'!AE71</f>
        <v>0</v>
      </c>
      <c r="AK74" s="35">
        <f>'[1]TMC Master - Lake County'!AF71</f>
        <v>430</v>
      </c>
      <c r="AL74" s="35">
        <f>'[1]TMC Master - Lake County'!AG71</f>
        <v>730</v>
      </c>
      <c r="AM74" s="35">
        <f>'[1]TMC Master - Lake County'!AH71</f>
        <v>1490</v>
      </c>
    </row>
    <row r="75" spans="1:39" ht="18" customHeight="1" x14ac:dyDescent="0.25">
      <c r="A75" s="9"/>
      <c r="B75" s="31">
        <f>'[1]TMC Master - Lake County'!C72</f>
        <v>1570</v>
      </c>
      <c r="C75" s="32" t="str">
        <f>'[1]TMC Master - Lake County'!D72</f>
        <v>CR 561 (LAKE MINNEOLA SHORES)</v>
      </c>
      <c r="D75" s="32" t="str">
        <f>'[1]TMC Master - Lake County'!E72</f>
        <v>JALARMY RD</v>
      </c>
      <c r="E75" s="32" t="str">
        <f>'[1]TMC Master - Lake County'!F72</f>
        <v>US 27</v>
      </c>
      <c r="F75" s="33" t="str">
        <f>'[1]TMC Master - Lake County'!K72</f>
        <v>2L</v>
      </c>
      <c r="G75" s="33">
        <f>'[1]TMC Master - Lake County'!L72</f>
        <v>0</v>
      </c>
      <c r="H75" s="33" t="str">
        <f>'[1]TMC Master - Lake County'!M72</f>
        <v>D</v>
      </c>
      <c r="I75" s="33"/>
      <c r="J75" s="33"/>
      <c r="K75" s="33" t="str">
        <f>'[1]TMC Master - Lake County'!J72</f>
        <v>C3R</v>
      </c>
      <c r="L75" s="33">
        <f>'[1]TMC Master - Lake County'!N72</f>
        <v>21168</v>
      </c>
      <c r="M75" s="33"/>
      <c r="N75" s="33">
        <f>'[1]TMC Master - Lake County'!O72</f>
        <v>1048.95</v>
      </c>
      <c r="O75" s="33"/>
      <c r="P75" s="33"/>
      <c r="Q75" s="33"/>
      <c r="R75" s="33">
        <f>'[1]TMC Master - Lake County'!R72</f>
        <v>11638.175999999999</v>
      </c>
      <c r="S75" s="34">
        <f>'[1]TMC Master - Lake County'!S72</f>
        <v>0.55000000000000004</v>
      </c>
      <c r="T75" s="33" t="str">
        <f>'[1]TMC Master - Lake County'!T72</f>
        <v>C</v>
      </c>
      <c r="U75" s="33"/>
      <c r="V75" s="33"/>
      <c r="W75" s="33"/>
      <c r="X75" s="33"/>
      <c r="Y75" s="33"/>
      <c r="Z75" s="33"/>
      <c r="AA75" s="33"/>
      <c r="AB75" s="33"/>
      <c r="AC75" s="34"/>
      <c r="AD75" s="33"/>
      <c r="AE75" s="33">
        <f>'[1]TMC Master - Lake County'!U72</f>
        <v>403.43040000000002</v>
      </c>
      <c r="AF75" s="33">
        <f>'[1]TMC Master - Lake County'!V72</f>
        <v>496.37759999999997</v>
      </c>
      <c r="AG75" s="34">
        <f>'[1]TMC Master - Lake County'!W72</f>
        <v>0.47</v>
      </c>
      <c r="AH75" s="33" t="str">
        <f>'[1]TMC Master - Lake County'!X72</f>
        <v>C</v>
      </c>
      <c r="AI75" s="292">
        <f>'[1]TMC Master - Lake County'!Y72*100</f>
        <v>13.485974754733432</v>
      </c>
      <c r="AJ75" s="35">
        <f>'[1]TMC Master - Lake County'!AE72</f>
        <v>0</v>
      </c>
      <c r="AK75" s="35">
        <f>'[1]TMC Master - Lake County'!AF72</f>
        <v>916.65000000000009</v>
      </c>
      <c r="AL75" s="35">
        <f>'[1]TMC Master - Lake County'!AG72</f>
        <v>1048.95</v>
      </c>
      <c r="AM75" s="35">
        <f>'[1]TMC Master - Lake County'!AH72</f>
        <v>1050</v>
      </c>
    </row>
    <row r="76" spans="1:39" ht="18" customHeight="1" x14ac:dyDescent="0.25">
      <c r="A76" s="9"/>
      <c r="B76" s="31">
        <f>'[1]TMC Master - Lake County'!C73</f>
        <v>2170</v>
      </c>
      <c r="C76" s="32" t="str">
        <f>'[1]TMC Master - Lake County'!D73</f>
        <v>JALARMY RD</v>
      </c>
      <c r="D76" s="32" t="str">
        <f>'[1]TMC Master - Lake County'!E73</f>
        <v>CR 478</v>
      </c>
      <c r="E76" s="32" t="str">
        <f>'[1]TMC Master - Lake County'!F73</f>
        <v>CR 561A</v>
      </c>
      <c r="F76" s="33" t="str">
        <f>'[1]TMC Master - Lake County'!K73</f>
        <v>2L</v>
      </c>
      <c r="G76" s="33">
        <f>'[1]TMC Master - Lake County'!L73</f>
        <v>0</v>
      </c>
      <c r="H76" s="33" t="str">
        <f>'[1]TMC Master - Lake County'!M73</f>
        <v>D</v>
      </c>
      <c r="I76" s="33"/>
      <c r="J76" s="33"/>
      <c r="K76" s="33" t="str">
        <f>'[1]TMC Master - Lake County'!J73</f>
        <v>C3R</v>
      </c>
      <c r="L76" s="33">
        <f>'[1]TMC Master - Lake County'!N73</f>
        <v>16128</v>
      </c>
      <c r="M76" s="33"/>
      <c r="N76" s="33">
        <f>'[1]TMC Master - Lake County'!O73</f>
        <v>799.2</v>
      </c>
      <c r="O76" s="33"/>
      <c r="P76" s="33"/>
      <c r="Q76" s="33"/>
      <c r="R76" s="33">
        <f>'[1]TMC Master - Lake County'!R73</f>
        <v>6383.6928000000007</v>
      </c>
      <c r="S76" s="34">
        <f>'[1]TMC Master - Lake County'!S73</f>
        <v>0.4</v>
      </c>
      <c r="T76" s="33" t="str">
        <f>'[1]TMC Master - Lake County'!T73</f>
        <v>C</v>
      </c>
      <c r="U76" s="33"/>
      <c r="V76" s="33"/>
      <c r="W76" s="33"/>
      <c r="X76" s="33"/>
      <c r="Y76" s="33"/>
      <c r="Z76" s="33"/>
      <c r="AA76" s="33"/>
      <c r="AB76" s="33"/>
      <c r="AC76" s="34"/>
      <c r="AD76" s="33"/>
      <c r="AE76" s="33">
        <f>'[1]TMC Master - Lake County'!U73</f>
        <v>264.00959999999998</v>
      </c>
      <c r="AF76" s="33">
        <f>'[1]TMC Master - Lake County'!V73</f>
        <v>274.88639999999998</v>
      </c>
      <c r="AG76" s="34">
        <f>'[1]TMC Master - Lake County'!W73</f>
        <v>0.34</v>
      </c>
      <c r="AH76" s="33" t="str">
        <f>'[1]TMC Master - Lake County'!X73</f>
        <v>C</v>
      </c>
      <c r="AI76" s="292">
        <f>'[1]TMC Master - Lake County'!Y73*100</f>
        <v>0.64208003191466023</v>
      </c>
      <c r="AJ76" s="35">
        <f>'[1]TMC Master - Lake County'!AE73</f>
        <v>0</v>
      </c>
      <c r="AK76" s="35">
        <f>'[1]TMC Master - Lake County'!AF73</f>
        <v>698.40000000000009</v>
      </c>
      <c r="AL76" s="35">
        <f>'[1]TMC Master - Lake County'!AG73</f>
        <v>799.2</v>
      </c>
      <c r="AM76" s="35">
        <f>'[1]TMC Master - Lake County'!AH73</f>
        <v>800</v>
      </c>
    </row>
    <row r="77" spans="1:39" x14ac:dyDescent="0.25">
      <c r="B77" s="31">
        <f>'[1]TMC Master - Lake County'!C74</f>
        <v>2055</v>
      </c>
      <c r="C77" s="32" t="str">
        <f>'[1]TMC Master - Lake County'!D74</f>
        <v>N. HANCOCK RD</v>
      </c>
      <c r="D77" s="32" t="str">
        <f>'[1]TMC Master - Lake County'!E74</f>
        <v>SR 91 (FLORIDA TURNPIKE)</v>
      </c>
      <c r="E77" s="32" t="str">
        <f>'[1]TMC Master - Lake County'!F74</f>
        <v>OLD HWY 50 (W)</v>
      </c>
      <c r="F77" s="33" t="str">
        <f>'[1]TMC Master - Lake County'!K74</f>
        <v>4L</v>
      </c>
      <c r="G77" s="33">
        <f>'[1]TMC Master - Lake County'!L74</f>
        <v>0</v>
      </c>
      <c r="H77" s="33" t="str">
        <f>'[1]TMC Master - Lake County'!M74</f>
        <v>D</v>
      </c>
      <c r="I77" s="33"/>
      <c r="J77" s="33"/>
      <c r="K77" s="33" t="str">
        <f>'[1]TMC Master - Lake County'!J74</f>
        <v>C3R</v>
      </c>
      <c r="L77" s="33">
        <f>'[1]TMC Master - Lake County'!N74</f>
        <v>35248.5</v>
      </c>
      <c r="M77" s="33"/>
      <c r="N77" s="33">
        <f>'[1]TMC Master - Lake County'!O74</f>
        <v>1748.25</v>
      </c>
      <c r="O77" s="33"/>
      <c r="P77" s="33"/>
      <c r="Q77" s="33"/>
      <c r="R77" s="33" t="str">
        <f>'[1]TMC Master - Lake County'!R74</f>
        <v>N/A</v>
      </c>
      <c r="S77" s="34" t="e">
        <f>'[1]TMC Master - Lake County'!S74</f>
        <v>#VALUE!</v>
      </c>
      <c r="T77" s="33" t="str">
        <f>'[1]TMC Master - Lake County'!T74</f>
        <v>F</v>
      </c>
      <c r="U77" s="33"/>
      <c r="V77" s="33"/>
      <c r="W77" s="33"/>
      <c r="X77" s="33"/>
      <c r="Y77" s="33"/>
      <c r="Z77" s="33"/>
      <c r="AA77" s="33"/>
      <c r="AB77" s="33"/>
      <c r="AC77" s="34"/>
      <c r="AD77" s="33"/>
      <c r="AE77" s="33" t="str">
        <f>'[1]TMC Master - Lake County'!U74</f>
        <v>N/A</v>
      </c>
      <c r="AF77" s="33" t="str">
        <f>'[1]TMC Master - Lake County'!V74</f>
        <v>N/A</v>
      </c>
      <c r="AG77" s="34">
        <f>'[1]TMC Master - Lake County'!W74</f>
        <v>0</v>
      </c>
      <c r="AH77" s="33" t="str">
        <f>'[1]TMC Master - Lake County'!X74</f>
        <v>B</v>
      </c>
      <c r="AI77" s="292" t="e">
        <f>'[1]TMC Master - Lake County'!Y74*100</f>
        <v>#VALUE!</v>
      </c>
      <c r="AJ77" s="35">
        <f>'[1]TMC Master - Lake County'!AE74</f>
        <v>0</v>
      </c>
      <c r="AK77" s="35">
        <f>'[1]TMC Master - Lake County'!AF74</f>
        <v>1606.5</v>
      </c>
      <c r="AL77" s="35">
        <f>'[1]TMC Master - Lake County'!AG74</f>
        <v>1748.25</v>
      </c>
      <c r="AM77" s="35">
        <f>'[1]TMC Master - Lake County'!AH74</f>
        <v>1749.3000000000002</v>
      </c>
    </row>
    <row r="78" spans="1:39" x14ac:dyDescent="0.25">
      <c r="B78" s="31">
        <f>'[1]TMC Master - Lake County'!C75</f>
        <v>1920</v>
      </c>
      <c r="C78" s="32" t="str">
        <f>'[1]TMC Master - Lake County'!D75</f>
        <v>CITRUS GROVE RD</v>
      </c>
      <c r="D78" s="32" t="str">
        <f>'[1]TMC Master - Lake County'!E75</f>
        <v>US 27</v>
      </c>
      <c r="E78" s="32" t="str">
        <f>'[1]TMC Master - Lake County'!F75</f>
        <v>GRASSY LAKE RD</v>
      </c>
      <c r="F78" s="33" t="str">
        <f>'[1]TMC Master - Lake County'!K75</f>
        <v>2L</v>
      </c>
      <c r="G78" s="33">
        <f>'[1]TMC Master - Lake County'!L75</f>
        <v>0</v>
      </c>
      <c r="H78" s="33" t="str">
        <f>'[1]TMC Master - Lake County'!M75</f>
        <v>D</v>
      </c>
      <c r="I78" s="33"/>
      <c r="J78" s="33"/>
      <c r="K78" s="33" t="str">
        <f>'[1]TMC Master - Lake County'!J75</f>
        <v>C3R</v>
      </c>
      <c r="L78" s="33">
        <f>'[1]TMC Master - Lake County'!N75</f>
        <v>21168</v>
      </c>
      <c r="M78" s="33"/>
      <c r="N78" s="33">
        <f>'[1]TMC Master - Lake County'!O75</f>
        <v>1048.95</v>
      </c>
      <c r="O78" s="33"/>
      <c r="P78" s="33"/>
      <c r="Q78" s="33"/>
      <c r="R78" s="33">
        <f>'[1]TMC Master - Lake County'!R75</f>
        <v>8250.5472000000009</v>
      </c>
      <c r="S78" s="34">
        <f>'[1]TMC Master - Lake County'!S75</f>
        <v>0.39</v>
      </c>
      <c r="T78" s="33" t="str">
        <f>'[1]TMC Master - Lake County'!T75</f>
        <v>C</v>
      </c>
      <c r="U78" s="33"/>
      <c r="V78" s="33"/>
      <c r="W78" s="33"/>
      <c r="X78" s="33"/>
      <c r="Y78" s="33"/>
      <c r="Z78" s="33"/>
      <c r="AA78" s="33"/>
      <c r="AB78" s="33"/>
      <c r="AC78" s="34"/>
      <c r="AD78" s="33"/>
      <c r="AE78" s="33">
        <f>'[1]TMC Master - Lake County'!U75</f>
        <v>240.2784</v>
      </c>
      <c r="AF78" s="33">
        <f>'[1]TMC Master - Lake County'!V75</f>
        <v>422.21759999999995</v>
      </c>
      <c r="AG78" s="34">
        <f>'[1]TMC Master - Lake County'!W75</f>
        <v>0.4</v>
      </c>
      <c r="AH78" s="33" t="str">
        <f>'[1]TMC Master - Lake County'!X75</f>
        <v>C</v>
      </c>
      <c r="AI78" s="292">
        <f>'[1]TMC Master - Lake County'!Y75*100</f>
        <v>5.9404366868513581</v>
      </c>
      <c r="AJ78" s="35">
        <f>'[1]TMC Master - Lake County'!AE75</f>
        <v>0</v>
      </c>
      <c r="AK78" s="35">
        <f>'[1]TMC Master - Lake County'!AF75</f>
        <v>916.65000000000009</v>
      </c>
      <c r="AL78" s="35">
        <f>'[1]TMC Master - Lake County'!AG75</f>
        <v>1048.95</v>
      </c>
      <c r="AM78" s="35">
        <f>'[1]TMC Master - Lake County'!AH75</f>
        <v>1050</v>
      </c>
    </row>
    <row r="79" spans="1:39" x14ac:dyDescent="0.25">
      <c r="B79" s="31">
        <f>'[1]TMC Master - Lake County'!C76</f>
        <v>970</v>
      </c>
      <c r="C79" s="32" t="str">
        <f>'[1]TMC Master - Lake County'!D76</f>
        <v>CR 455</v>
      </c>
      <c r="D79" s="32" t="str">
        <f>'[1]TMC Master - Lake County'!E76</f>
        <v>CR 561A</v>
      </c>
      <c r="E79" s="32" t="str">
        <f>'[1]TMC Master - Lake County'!F76</f>
        <v>RIDGEWOOD AVE</v>
      </c>
      <c r="F79" s="33" t="str">
        <f>'[1]TMC Master - Lake County'!K76</f>
        <v>2L</v>
      </c>
      <c r="G79" s="33">
        <f>'[1]TMC Master - Lake County'!L76</f>
        <v>0</v>
      </c>
      <c r="H79" s="33" t="str">
        <f>'[1]TMC Master - Lake County'!M76</f>
        <v>D</v>
      </c>
      <c r="I79" s="33"/>
      <c r="J79" s="33"/>
      <c r="K79" s="33" t="str">
        <f>'[1]TMC Master - Lake County'!J76</f>
        <v>C3R</v>
      </c>
      <c r="L79" s="33">
        <f>'[1]TMC Master - Lake County'!N76</f>
        <v>16128</v>
      </c>
      <c r="M79" s="33"/>
      <c r="N79" s="33">
        <f>'[1]TMC Master - Lake County'!O76</f>
        <v>799.2</v>
      </c>
      <c r="O79" s="33"/>
      <c r="P79" s="33"/>
      <c r="Q79" s="33"/>
      <c r="R79" s="33">
        <f>'[1]TMC Master - Lake County'!R76</f>
        <v>2939.7024000000001</v>
      </c>
      <c r="S79" s="34">
        <f>'[1]TMC Master - Lake County'!S76</f>
        <v>0.18</v>
      </c>
      <c r="T79" s="33" t="str">
        <f>'[1]TMC Master - Lake County'!T76</f>
        <v>C</v>
      </c>
      <c r="U79" s="33"/>
      <c r="V79" s="33"/>
      <c r="W79" s="33"/>
      <c r="X79" s="33"/>
      <c r="Y79" s="33"/>
      <c r="Z79" s="33"/>
      <c r="AA79" s="33"/>
      <c r="AB79" s="33"/>
      <c r="AC79" s="34"/>
      <c r="AD79" s="33"/>
      <c r="AE79" s="33">
        <f>'[1]TMC Master - Lake County'!U76</f>
        <v>155.24160000000001</v>
      </c>
      <c r="AF79" s="33">
        <f>'[1]TMC Master - Lake County'!V76</f>
        <v>139.42079999999999</v>
      </c>
      <c r="AG79" s="34">
        <f>'[1]TMC Master - Lake County'!W76</f>
        <v>0.19</v>
      </c>
      <c r="AH79" s="33" t="str">
        <f>'[1]TMC Master - Lake County'!X76</f>
        <v>C</v>
      </c>
      <c r="AI79" s="292">
        <f>'[1]TMC Master - Lake County'!Y76*100</f>
        <v>-13.816151873312055</v>
      </c>
      <c r="AJ79" s="35">
        <f>'[1]TMC Master - Lake County'!AE76</f>
        <v>0</v>
      </c>
      <c r="AK79" s="35">
        <f>'[1]TMC Master - Lake County'!AF76</f>
        <v>698.40000000000009</v>
      </c>
      <c r="AL79" s="35">
        <f>'[1]TMC Master - Lake County'!AG76</f>
        <v>799.2</v>
      </c>
      <c r="AM79" s="35">
        <f>'[1]TMC Master - Lake County'!AH76</f>
        <v>800</v>
      </c>
    </row>
    <row r="80" spans="1:39" x14ac:dyDescent="0.25">
      <c r="B80" s="31" t="e">
        <f>'[1]TMC Master - Lake County'!C77</f>
        <v>#N/A</v>
      </c>
      <c r="C80" s="32" t="str">
        <f>'[1]TMC Master - Lake County'!D77</f>
        <v>VILLA CITY RD</v>
      </c>
      <c r="D80" s="32" t="str">
        <f>'[1]TMC Master - Lake County'!E77</f>
        <v>0.5 MI N. OF SIMON BROWN RD</v>
      </c>
      <c r="E80" s="32" t="e">
        <f>'[1]TMC Master - Lake County'!F77</f>
        <v>#N/A</v>
      </c>
      <c r="F80" s="33" t="str">
        <f>'[1]TMC Master - Lake County'!K77</f>
        <v>2L</v>
      </c>
      <c r="G80" s="33">
        <f>'[1]TMC Master - Lake County'!L77</f>
        <v>0</v>
      </c>
      <c r="H80" s="33" t="str">
        <f>'[1]TMC Master - Lake County'!M77</f>
        <v>C</v>
      </c>
      <c r="I80" s="33"/>
      <c r="J80" s="33"/>
      <c r="K80" s="33" t="str">
        <f>'[1]TMC Master - Lake County'!J77</f>
        <v>C2T</v>
      </c>
      <c r="L80" s="33">
        <f>'[1]TMC Master - Lake County'!N77</f>
        <v>9936</v>
      </c>
      <c r="M80" s="33"/>
      <c r="N80" s="33">
        <f>'[1]TMC Master - Lake County'!O77</f>
        <v>518.4</v>
      </c>
      <c r="O80" s="33"/>
      <c r="P80" s="33"/>
      <c r="Q80" s="33"/>
      <c r="R80" s="33">
        <f>'[1]TMC Master - Lake County'!R77</f>
        <v>4663.1808000000001</v>
      </c>
      <c r="S80" s="34">
        <f>'[1]TMC Master - Lake County'!S77</f>
        <v>0.47</v>
      </c>
      <c r="T80" s="33" t="str">
        <f>'[1]TMC Master - Lake County'!T77</f>
        <v>C</v>
      </c>
      <c r="U80" s="33"/>
      <c r="V80" s="33"/>
      <c r="W80" s="33"/>
      <c r="X80" s="33"/>
      <c r="Y80" s="33"/>
      <c r="Z80" s="33"/>
      <c r="AA80" s="33"/>
      <c r="AB80" s="33"/>
      <c r="AC80" s="34"/>
      <c r="AD80" s="33"/>
      <c r="AE80" s="33">
        <f>'[1]TMC Master - Lake County'!U77</f>
        <v>132.4992</v>
      </c>
      <c r="AF80" s="33">
        <f>'[1]TMC Master - Lake County'!V77</f>
        <v>323.33760000000001</v>
      </c>
      <c r="AG80" s="34">
        <f>'[1]TMC Master - Lake County'!W77</f>
        <v>0.62</v>
      </c>
      <c r="AH80" s="33" t="str">
        <f>'[1]TMC Master - Lake County'!X77</f>
        <v>C</v>
      </c>
      <c r="AI80" s="292">
        <f>'[1]TMC Master - Lake County'!Y77*100</f>
        <v>-5.4847997166822537</v>
      </c>
      <c r="AJ80" s="35">
        <f>'[1]TMC Master - Lake County'!AE77</f>
        <v>0</v>
      </c>
      <c r="AK80" s="35">
        <f>'[1]TMC Master - Lake County'!AF77</f>
        <v>518.4</v>
      </c>
      <c r="AL80" s="35">
        <f>'[1]TMC Master - Lake County'!AG77</f>
        <v>676.80000000000007</v>
      </c>
      <c r="AM80" s="35">
        <f>'[1]TMC Master - Lake County'!AH77</f>
        <v>677.6</v>
      </c>
    </row>
    <row r="81" spans="2:39" x14ac:dyDescent="0.25">
      <c r="B81" s="31">
        <f>'[1]TMC Master - Lake County'!C78</f>
        <v>2054</v>
      </c>
      <c r="C81" s="32" t="str">
        <f>'[1]TMC Master - Lake County'!D78</f>
        <v>N. HANCOCK RD</v>
      </c>
      <c r="D81" s="32" t="str">
        <f>'[1]TMC Master - Lake County'!E78</f>
        <v>CR 561A</v>
      </c>
      <c r="E81" s="32" t="str">
        <f>'[1]TMC Master - Lake County'!F78</f>
        <v>SR 91 (FLORIDA TURNPIKE)</v>
      </c>
      <c r="F81" s="33" t="str">
        <f>'[1]TMC Master - Lake County'!K78</f>
        <v>2L</v>
      </c>
      <c r="G81" s="33">
        <f>'[1]TMC Master - Lake County'!L78</f>
        <v>0</v>
      </c>
      <c r="H81" s="33" t="str">
        <f>'[1]TMC Master - Lake County'!M78</f>
        <v>C</v>
      </c>
      <c r="I81" s="33"/>
      <c r="J81" s="33"/>
      <c r="K81" s="33" t="str">
        <f>'[1]TMC Master - Lake County'!J78</f>
        <v>C2T</v>
      </c>
      <c r="L81" s="33">
        <f>'[1]TMC Master - Lake County'!N78</f>
        <v>12420</v>
      </c>
      <c r="M81" s="33"/>
      <c r="N81" s="33">
        <f>'[1]TMC Master - Lake County'!O78</f>
        <v>648</v>
      </c>
      <c r="O81" s="33"/>
      <c r="P81" s="33"/>
      <c r="Q81" s="33"/>
      <c r="R81" s="33">
        <f>'[1]TMC Master - Lake County'!R78</f>
        <v>7168.8</v>
      </c>
      <c r="S81" s="34">
        <f>'[1]TMC Master - Lake County'!S78</f>
        <v>0.57999999999999996</v>
      </c>
      <c r="T81" s="33" t="str">
        <f>'[1]TMC Master - Lake County'!T78</f>
        <v>C</v>
      </c>
      <c r="U81" s="33"/>
      <c r="V81" s="33"/>
      <c r="W81" s="33"/>
      <c r="X81" s="33"/>
      <c r="Y81" s="33"/>
      <c r="Z81" s="33"/>
      <c r="AA81" s="33"/>
      <c r="AB81" s="33"/>
      <c r="AC81" s="34"/>
      <c r="AD81" s="33"/>
      <c r="AE81" s="33">
        <f>'[1]TMC Master - Lake County'!U78</f>
        <v>321.36</v>
      </c>
      <c r="AF81" s="33">
        <f>'[1]TMC Master - Lake County'!V78</f>
        <v>270.93119999999999</v>
      </c>
      <c r="AG81" s="34">
        <f>'[1]TMC Master - Lake County'!W78</f>
        <v>0.5</v>
      </c>
      <c r="AH81" s="33" t="str">
        <f>'[1]TMC Master - Lake County'!X78</f>
        <v>C</v>
      </c>
      <c r="AI81" s="292">
        <f>'[1]TMC Master - Lake County'!Y78*100</f>
        <v>3.0040974351315919</v>
      </c>
      <c r="AJ81" s="35">
        <f>'[1]TMC Master - Lake County'!AE78</f>
        <v>0</v>
      </c>
      <c r="AK81" s="35">
        <f>'[1]TMC Master - Lake County'!AF78</f>
        <v>648</v>
      </c>
      <c r="AL81" s="35">
        <f>'[1]TMC Master - Lake County'!AG78</f>
        <v>846</v>
      </c>
      <c r="AM81" s="35">
        <f>'[1]TMC Master - Lake County'!AH78</f>
        <v>847</v>
      </c>
    </row>
    <row r="82" spans="2:39" x14ac:dyDescent="0.25">
      <c r="B82" s="31">
        <f>'[1]TMC Master - Lake County'!C79</f>
        <v>1545</v>
      </c>
      <c r="C82" s="32" t="str">
        <f>'[1]TMC Master - Lake County'!D79</f>
        <v>CR 561A</v>
      </c>
      <c r="D82" s="32" t="str">
        <f>'[1]TMC Master - Lake County'!E79</f>
        <v>SCRUB JAY LN</v>
      </c>
      <c r="E82" s="32" t="str">
        <f>'[1]TMC Master - Lake County'!F79</f>
        <v>N HANCOCK RD</v>
      </c>
      <c r="F82" s="33" t="str">
        <f>'[1]TMC Master - Lake County'!K79</f>
        <v>2L</v>
      </c>
      <c r="G82" s="33">
        <f>'[1]TMC Master - Lake County'!L79</f>
        <v>0</v>
      </c>
      <c r="H82" s="33" t="str">
        <f>'[1]TMC Master - Lake County'!M79</f>
        <v>C</v>
      </c>
      <c r="I82" s="33"/>
      <c r="J82" s="33"/>
      <c r="K82" s="33" t="str">
        <f>'[1]TMC Master - Lake County'!J79</f>
        <v>C2T</v>
      </c>
      <c r="L82" s="33">
        <f>'[1]TMC Master - Lake County'!N79</f>
        <v>12420</v>
      </c>
      <c r="M82" s="33"/>
      <c r="N82" s="33">
        <f>'[1]TMC Master - Lake County'!O79</f>
        <v>648</v>
      </c>
      <c r="O82" s="33"/>
      <c r="P82" s="33"/>
      <c r="Q82" s="33"/>
      <c r="R82" s="33">
        <f>'[1]TMC Master - Lake County'!R79</f>
        <v>6645.7248</v>
      </c>
      <c r="S82" s="34">
        <f>'[1]TMC Master - Lake County'!S79</f>
        <v>0.54</v>
      </c>
      <c r="T82" s="33" t="str">
        <f>'[1]TMC Master - Lake County'!T79</f>
        <v>C</v>
      </c>
      <c r="U82" s="33"/>
      <c r="V82" s="33"/>
      <c r="W82" s="33"/>
      <c r="X82" s="33"/>
      <c r="Y82" s="33"/>
      <c r="Z82" s="33"/>
      <c r="AA82" s="33"/>
      <c r="AB82" s="33"/>
      <c r="AC82" s="34"/>
      <c r="AD82" s="33"/>
      <c r="AE82" s="33">
        <f>'[1]TMC Master - Lake County'!U79</f>
        <v>236.32320000000001</v>
      </c>
      <c r="AF82" s="33">
        <f>'[1]TMC Master - Lake County'!V79</f>
        <v>312.46080000000001</v>
      </c>
      <c r="AG82" s="34">
        <f>'[1]TMC Master - Lake County'!W79</f>
        <v>0.48</v>
      </c>
      <c r="AH82" s="33" t="str">
        <f>'[1]TMC Master - Lake County'!X79</f>
        <v>C</v>
      </c>
      <c r="AI82" s="292">
        <f>'[1]TMC Master - Lake County'!Y79*100</f>
        <v>1.455052225665443</v>
      </c>
      <c r="AJ82" s="35">
        <f>'[1]TMC Master - Lake County'!AE79</f>
        <v>0</v>
      </c>
      <c r="AK82" s="35">
        <f>'[1]TMC Master - Lake County'!AF79</f>
        <v>648</v>
      </c>
      <c r="AL82" s="35">
        <f>'[1]TMC Master - Lake County'!AG79</f>
        <v>846</v>
      </c>
      <c r="AM82" s="35">
        <f>'[1]TMC Master - Lake County'!AH79</f>
        <v>847</v>
      </c>
    </row>
    <row r="83" spans="2:39" x14ac:dyDescent="0.25">
      <c r="B83" s="31">
        <f>'[1]TMC Master - Lake County'!C80</f>
        <v>1460</v>
      </c>
      <c r="C83" s="32" t="str">
        <f>'[1]TMC Master - Lake County'!D80</f>
        <v>CR 561 / CR 561A</v>
      </c>
      <c r="D83" s="32" t="str">
        <f>'[1]TMC Master - Lake County'!E80</f>
        <v>TURNPIKE RD / CR 561A</v>
      </c>
      <c r="E83" s="32" t="str">
        <f>'[1]TMC Master - Lake County'!F80</f>
        <v>US 27</v>
      </c>
      <c r="F83" s="33" t="str">
        <f>'[1]TMC Master - Lake County'!K80</f>
        <v>2L</v>
      </c>
      <c r="G83" s="33">
        <f>'[1]TMC Master - Lake County'!L80</f>
        <v>0</v>
      </c>
      <c r="H83" s="33" t="str">
        <f>'[1]TMC Master - Lake County'!M80</f>
        <v>C</v>
      </c>
      <c r="I83" s="33"/>
      <c r="J83" s="33"/>
      <c r="K83" s="33" t="str">
        <f>'[1]TMC Master - Lake County'!J80</f>
        <v>C2T</v>
      </c>
      <c r="L83" s="33">
        <f>'[1]TMC Master - Lake County'!N80</f>
        <v>9936</v>
      </c>
      <c r="M83" s="33"/>
      <c r="N83" s="33">
        <f>'[1]TMC Master - Lake County'!O80</f>
        <v>518.4</v>
      </c>
      <c r="O83" s="33"/>
      <c r="P83" s="33"/>
      <c r="Q83" s="33"/>
      <c r="R83" s="33">
        <f>'[1]TMC Master - Lake County'!R80</f>
        <v>9833.616</v>
      </c>
      <c r="S83" s="34">
        <f>'[1]TMC Master - Lake County'!S80</f>
        <v>0.99</v>
      </c>
      <c r="T83" s="33" t="str">
        <f>'[1]TMC Master - Lake County'!T80</f>
        <v>C</v>
      </c>
      <c r="U83" s="33"/>
      <c r="V83" s="33"/>
      <c r="W83" s="33"/>
      <c r="X83" s="33"/>
      <c r="Y83" s="33"/>
      <c r="Z83" s="33"/>
      <c r="AA83" s="33"/>
      <c r="AB83" s="33"/>
      <c r="AC83" s="34"/>
      <c r="AD83" s="33"/>
      <c r="AE83" s="33">
        <f>'[1]TMC Master - Lake County'!U80</f>
        <v>386.62080000000003</v>
      </c>
      <c r="AF83" s="33">
        <f>'[1]TMC Master - Lake County'!V80</f>
        <v>398.4864</v>
      </c>
      <c r="AG83" s="34">
        <f>'[1]TMC Master - Lake County'!W80</f>
        <v>0.77</v>
      </c>
      <c r="AH83" s="33" t="str">
        <f>'[1]TMC Master - Lake County'!X80</f>
        <v>C</v>
      </c>
      <c r="AI83" s="292">
        <f>'[1]TMC Master - Lake County'!Y80*100</f>
        <v>9.7255729279033698</v>
      </c>
      <c r="AJ83" s="35">
        <f>'[1]TMC Master - Lake County'!AE80</f>
        <v>0</v>
      </c>
      <c r="AK83" s="35">
        <f>'[1]TMC Master - Lake County'!AF80</f>
        <v>518.4</v>
      </c>
      <c r="AL83" s="35">
        <f>'[1]TMC Master - Lake County'!AG80</f>
        <v>676.80000000000007</v>
      </c>
      <c r="AM83" s="35">
        <f>'[1]TMC Master - Lake County'!AH80</f>
        <v>677.6</v>
      </c>
    </row>
    <row r="84" spans="2:39" x14ac:dyDescent="0.25">
      <c r="B84" s="31" t="e">
        <f>'[1]TMC Master - Lake County'!C81</f>
        <v>#N/A</v>
      </c>
      <c r="C84" s="32" t="str">
        <f>'[1]TMC Master - Lake County'!D81</f>
        <v>CR 561A</v>
      </c>
      <c r="D84" s="32" t="str">
        <f>'[1]TMC Master - Lake County'!E81</f>
        <v>0.25 Mi WEST OF CR 455</v>
      </c>
      <c r="E84" s="32" t="e">
        <f>'[1]TMC Master - Lake County'!F81</f>
        <v>#N/A</v>
      </c>
      <c r="F84" s="33" t="str">
        <f>'[1]TMC Master - Lake County'!K81</f>
        <v>2L</v>
      </c>
      <c r="G84" s="33">
        <f>'[1]TMC Master - Lake County'!L81</f>
        <v>0</v>
      </c>
      <c r="H84" s="33" t="str">
        <f>'[1]TMC Master - Lake County'!M81</f>
        <v>C</v>
      </c>
      <c r="I84" s="33"/>
      <c r="J84" s="33"/>
      <c r="K84" s="33" t="str">
        <f>'[1]TMC Master - Lake County'!J81</f>
        <v>C2T</v>
      </c>
      <c r="L84" s="33">
        <f>'[1]TMC Master - Lake County'!N81</f>
        <v>9936</v>
      </c>
      <c r="M84" s="33"/>
      <c r="N84" s="33">
        <f>'[1]TMC Master - Lake County'!O81</f>
        <v>518.4</v>
      </c>
      <c r="O84" s="33"/>
      <c r="P84" s="33"/>
      <c r="Q84" s="33"/>
      <c r="R84" s="33">
        <f>'[1]TMC Master - Lake County'!R81</f>
        <v>2667.7824000000001</v>
      </c>
      <c r="S84" s="34">
        <f>'[1]TMC Master - Lake County'!S81</f>
        <v>0.27</v>
      </c>
      <c r="T84" s="33" t="str">
        <f>'[1]TMC Master - Lake County'!T81</f>
        <v>C</v>
      </c>
      <c r="U84" s="33"/>
      <c r="V84" s="33"/>
      <c r="W84" s="33"/>
      <c r="X84" s="33"/>
      <c r="Y84" s="33"/>
      <c r="Z84" s="33"/>
      <c r="AA84" s="33"/>
      <c r="AB84" s="33"/>
      <c r="AC84" s="34"/>
      <c r="AD84" s="33"/>
      <c r="AE84" s="33">
        <f>'[1]TMC Master - Lake County'!U81</f>
        <v>146.3424</v>
      </c>
      <c r="AF84" s="33">
        <f>'[1]TMC Master - Lake County'!V81</f>
        <v>117.66719999999999</v>
      </c>
      <c r="AG84" s="34">
        <f>'[1]TMC Master - Lake County'!W81</f>
        <v>0.28000000000000003</v>
      </c>
      <c r="AH84" s="33" t="str">
        <f>'[1]TMC Master - Lake County'!X81</f>
        <v>C</v>
      </c>
      <c r="AI84" s="292">
        <f>'[1]TMC Master - Lake County'!Y81*100</f>
        <v>-15.47303244203</v>
      </c>
      <c r="AJ84" s="35">
        <f>'[1]TMC Master - Lake County'!AE81</f>
        <v>0</v>
      </c>
      <c r="AK84" s="35">
        <f>'[1]TMC Master - Lake County'!AF81</f>
        <v>518.4</v>
      </c>
      <c r="AL84" s="35">
        <f>'[1]TMC Master - Lake County'!AG81</f>
        <v>676.80000000000007</v>
      </c>
      <c r="AM84" s="35">
        <f>'[1]TMC Master - Lake County'!AH81</f>
        <v>677.6</v>
      </c>
    </row>
    <row r="85" spans="2:39" x14ac:dyDescent="0.25">
      <c r="B85" s="31">
        <f>'[1]TMC Master - Lake County'!C82</f>
        <v>1540</v>
      </c>
      <c r="C85" s="32" t="str">
        <f>'[1]TMC Master - Lake County'!D82</f>
        <v>CR 561A</v>
      </c>
      <c r="D85" s="32" t="str">
        <f>'[1]TMC Master - Lake County'!E82</f>
        <v>TURNPIKE RD / CR 561</v>
      </c>
      <c r="E85" s="32" t="str">
        <f>'[1]TMC Master - Lake County'!F82</f>
        <v>SCRUB JAY LN</v>
      </c>
      <c r="F85" s="33" t="str">
        <f>'[1]TMC Master - Lake County'!K82</f>
        <v>2L</v>
      </c>
      <c r="G85" s="33">
        <f>'[1]TMC Master - Lake County'!L82</f>
        <v>0</v>
      </c>
      <c r="H85" s="33" t="str">
        <f>'[1]TMC Master - Lake County'!M82</f>
        <v>C</v>
      </c>
      <c r="I85" s="33"/>
      <c r="J85" s="33"/>
      <c r="K85" s="33" t="str">
        <f>'[1]TMC Master - Lake County'!J82</f>
        <v>C2T</v>
      </c>
      <c r="L85" s="33">
        <f>'[1]TMC Master - Lake County'!N82</f>
        <v>9936</v>
      </c>
      <c r="M85" s="33"/>
      <c r="N85" s="33">
        <f>'[1]TMC Master - Lake County'!O82</f>
        <v>518.4</v>
      </c>
      <c r="O85" s="33"/>
      <c r="P85" s="33"/>
      <c r="Q85" s="33"/>
      <c r="R85" s="33">
        <f>'[1]TMC Master - Lake County'!R82</f>
        <v>6757.4591999999993</v>
      </c>
      <c r="S85" s="34">
        <f>'[1]TMC Master - Lake County'!S82</f>
        <v>0.68</v>
      </c>
      <c r="T85" s="33" t="str">
        <f>'[1]TMC Master - Lake County'!T82</f>
        <v>C</v>
      </c>
      <c r="U85" s="33"/>
      <c r="V85" s="33"/>
      <c r="W85" s="33"/>
      <c r="X85" s="33"/>
      <c r="Y85" s="33"/>
      <c r="Z85" s="33"/>
      <c r="AA85" s="33"/>
      <c r="AB85" s="33"/>
      <c r="AC85" s="34"/>
      <c r="AD85" s="33"/>
      <c r="AE85" s="33">
        <f>'[1]TMC Master - Lake County'!U82</f>
        <v>344.10239999999999</v>
      </c>
      <c r="AF85" s="33">
        <f>'[1]TMC Master - Lake County'!V82</f>
        <v>233.35680000000002</v>
      </c>
      <c r="AG85" s="34">
        <f>'[1]TMC Master - Lake County'!W82</f>
        <v>0.66</v>
      </c>
      <c r="AH85" s="33" t="str">
        <f>'[1]TMC Master - Lake County'!X82</f>
        <v>C</v>
      </c>
      <c r="AI85" s="292">
        <f>'[1]TMC Master - Lake County'!Y82*100</f>
        <v>1.7939330240620555</v>
      </c>
      <c r="AJ85" s="35">
        <f>'[1]TMC Master - Lake County'!AE82</f>
        <v>0</v>
      </c>
      <c r="AK85" s="35">
        <f>'[1]TMC Master - Lake County'!AF82</f>
        <v>518.4</v>
      </c>
      <c r="AL85" s="35">
        <f>'[1]TMC Master - Lake County'!AG82</f>
        <v>676.80000000000007</v>
      </c>
      <c r="AM85" s="35">
        <f>'[1]TMC Master - Lake County'!AH82</f>
        <v>677.6</v>
      </c>
    </row>
    <row r="86" spans="2:39" x14ac:dyDescent="0.25">
      <c r="B86" s="31">
        <f>'[1]TMC Master - Lake County'!C83</f>
        <v>1450</v>
      </c>
      <c r="C86" s="32" t="str">
        <f>'[1]TMC Master - Lake County'!D83</f>
        <v>CR 561</v>
      </c>
      <c r="D86" s="32" t="str">
        <f>'[1]TMC Master - Lake County'!E83</f>
        <v>HOWEY CROSS RD</v>
      </c>
      <c r="E86" s="32" t="str">
        <f>'[1]TMC Master - Lake County'!F83</f>
        <v>TURNPIKE RD / CR 561A</v>
      </c>
      <c r="F86" s="33" t="str">
        <f>'[1]TMC Master - Lake County'!K83</f>
        <v>2L</v>
      </c>
      <c r="G86" s="33">
        <f>'[1]TMC Master - Lake County'!L83</f>
        <v>0</v>
      </c>
      <c r="H86" s="33" t="str">
        <f>'[1]TMC Master - Lake County'!M83</f>
        <v>C</v>
      </c>
      <c r="I86" s="33"/>
      <c r="J86" s="33"/>
      <c r="K86" s="33" t="str">
        <f>'[1]TMC Master - Lake County'!J83</f>
        <v>C2</v>
      </c>
      <c r="L86" s="33">
        <f>'[1]TMC Master - Lake County'!N83</f>
        <v>6199.2</v>
      </c>
      <c r="M86" s="33"/>
      <c r="N86" s="33">
        <f>'[1]TMC Master - Lake County'!O83</f>
        <v>430</v>
      </c>
      <c r="O86" s="33"/>
      <c r="P86" s="33"/>
      <c r="Q86" s="33"/>
      <c r="R86" s="33">
        <f>'[1]TMC Master - Lake County'!R83</f>
        <v>8534.4480000000003</v>
      </c>
      <c r="S86" s="34">
        <f>'[1]TMC Master - Lake County'!S83</f>
        <v>1.38</v>
      </c>
      <c r="T86" s="33" t="str">
        <f>'[1]TMC Master - Lake County'!T83</f>
        <v>D</v>
      </c>
      <c r="U86" s="33"/>
      <c r="V86" s="33"/>
      <c r="W86" s="33"/>
      <c r="X86" s="33"/>
      <c r="Y86" s="33"/>
      <c r="Z86" s="33"/>
      <c r="AA86" s="33"/>
      <c r="AB86" s="33"/>
      <c r="AC86" s="34"/>
      <c r="AD86" s="33"/>
      <c r="AE86" s="33">
        <f>'[1]TMC Master - Lake County'!U83</f>
        <v>397.62239999999997</v>
      </c>
      <c r="AF86" s="33">
        <f>'[1]TMC Master - Lake County'!V83</f>
        <v>368.75519999999995</v>
      </c>
      <c r="AG86" s="34">
        <f>'[1]TMC Master - Lake County'!W83</f>
        <v>0.92</v>
      </c>
      <c r="AH86" s="33" t="str">
        <f>'[1]TMC Master - Lake County'!X83</f>
        <v>C</v>
      </c>
      <c r="AI86" s="292">
        <f>'[1]TMC Master - Lake County'!Y83*100</f>
        <v>6.6596846846346924</v>
      </c>
      <c r="AJ86" s="35">
        <f>'[1]TMC Master - Lake County'!AE83</f>
        <v>0</v>
      </c>
      <c r="AK86" s="35">
        <f>'[1]TMC Master - Lake County'!AF83</f>
        <v>430</v>
      </c>
      <c r="AL86" s="35">
        <f>'[1]TMC Master - Lake County'!AG83</f>
        <v>730</v>
      </c>
      <c r="AM86" s="35">
        <f>'[1]TMC Master - Lake County'!AH83</f>
        <v>1490</v>
      </c>
    </row>
    <row r="87" spans="2:39" x14ac:dyDescent="0.25">
      <c r="B87" s="31">
        <f>'[1]TMC Master - Lake County'!C84</f>
        <v>2420</v>
      </c>
      <c r="C87" s="32" t="str">
        <f>'[1]TMC Master - Lake County'!D84</f>
        <v>WILSON LAKE PARKWAY</v>
      </c>
      <c r="D87" s="32" t="str">
        <f>'[1]TMC Master - Lake County'!E84</f>
        <v>US 27</v>
      </c>
      <c r="E87" s="32" t="str">
        <f>'[1]TMC Master - Lake County'!F84</f>
        <v>LIBBY RD</v>
      </c>
      <c r="F87" s="33" t="str">
        <f>'[1]TMC Master - Lake County'!K84</f>
        <v>2L</v>
      </c>
      <c r="G87" s="33">
        <f>'[1]TMC Master - Lake County'!L84</f>
        <v>0</v>
      </c>
      <c r="H87" s="33" t="str">
        <f>'[1]TMC Master - Lake County'!M84</f>
        <v>C</v>
      </c>
      <c r="I87" s="33"/>
      <c r="J87" s="33"/>
      <c r="K87" s="33" t="str">
        <f>'[1]TMC Master - Lake County'!J84</f>
        <v>C2T</v>
      </c>
      <c r="L87" s="33">
        <f>'[1]TMC Master - Lake County'!N84</f>
        <v>10432.800000000001</v>
      </c>
      <c r="M87" s="33"/>
      <c r="N87" s="33">
        <f>'[1]TMC Master - Lake County'!O84</f>
        <v>544.32000000000005</v>
      </c>
      <c r="O87" s="33"/>
      <c r="P87" s="33"/>
      <c r="Q87" s="33"/>
      <c r="R87" s="33">
        <f>'[1]TMC Master - Lake County'!R84</f>
        <v>3572.5344</v>
      </c>
      <c r="S87" s="34">
        <f>'[1]TMC Master - Lake County'!S84</f>
        <v>0.34</v>
      </c>
      <c r="T87" s="33" t="str">
        <f>'[1]TMC Master - Lake County'!T84</f>
        <v>C</v>
      </c>
      <c r="U87" s="33"/>
      <c r="V87" s="33"/>
      <c r="W87" s="33"/>
      <c r="X87" s="33"/>
      <c r="Y87" s="33"/>
      <c r="Z87" s="33"/>
      <c r="AA87" s="33"/>
      <c r="AB87" s="33"/>
      <c r="AC87" s="34"/>
      <c r="AD87" s="33"/>
      <c r="AE87" s="33">
        <f>'[1]TMC Master - Lake County'!U84</f>
        <v>76.137600000000006</v>
      </c>
      <c r="AF87" s="33">
        <f>'[1]TMC Master - Lake County'!V84</f>
        <v>193.8048</v>
      </c>
      <c r="AG87" s="34">
        <f>'[1]TMC Master - Lake County'!W84</f>
        <v>0.36</v>
      </c>
      <c r="AH87" s="33" t="str">
        <f>'[1]TMC Master - Lake County'!X84</f>
        <v>C</v>
      </c>
      <c r="AI87" s="292">
        <f>'[1]TMC Master - Lake County'!Y84*100</f>
        <v>-10.389171630070893</v>
      </c>
      <c r="AJ87" s="35">
        <f>'[1]TMC Master - Lake County'!AE84</f>
        <v>0</v>
      </c>
      <c r="AK87" s="35">
        <f>'[1]TMC Master - Lake County'!AF84</f>
        <v>544.32000000000005</v>
      </c>
      <c r="AL87" s="35">
        <f>'[1]TMC Master - Lake County'!AG84</f>
        <v>710.6400000000001</v>
      </c>
      <c r="AM87" s="35">
        <f>'[1]TMC Master - Lake County'!AH84</f>
        <v>711.48</v>
      </c>
    </row>
    <row r="88" spans="2:39" x14ac:dyDescent="0.25">
      <c r="B88" s="31">
        <f>'[1]TMC Master - Lake County'!C85</f>
        <v>3820</v>
      </c>
      <c r="C88" s="32" t="str">
        <f>'[1]TMC Master - Lake County'!D85</f>
        <v>US 27/SR 25</v>
      </c>
      <c r="D88" s="32" t="str">
        <f>'[1]TMC Master - Lake County'!E85</f>
        <v>FLORIDA TURNPIKE</v>
      </c>
      <c r="E88" s="32" t="str">
        <f>'[1]TMC Master - Lake County'!F85</f>
        <v>SR 19</v>
      </c>
      <c r="F88" s="33" t="str">
        <f>'[1]TMC Master - Lake County'!K85</f>
        <v>4L</v>
      </c>
      <c r="G88" s="33">
        <f>'[1]TMC Master - Lake County'!L85</f>
        <v>0</v>
      </c>
      <c r="H88" s="33" t="str">
        <f>'[1]TMC Master - Lake County'!M85</f>
        <v>D</v>
      </c>
      <c r="I88" s="33"/>
      <c r="J88" s="33"/>
      <c r="K88" s="33" t="str">
        <f>'[1]TMC Master - Lake County'!J85</f>
        <v>C4</v>
      </c>
      <c r="L88" s="33">
        <f>'[1]TMC Master - Lake County'!N85</f>
        <v>37905</v>
      </c>
      <c r="M88" s="33"/>
      <c r="N88" s="33">
        <f>'[1]TMC Master - Lake County'!O85</f>
        <v>1879.5</v>
      </c>
      <c r="O88" s="33"/>
      <c r="P88" s="33"/>
      <c r="Q88" s="33"/>
      <c r="R88" s="33">
        <f>'[1]TMC Master - Lake County'!R85</f>
        <v>22244.185499999996</v>
      </c>
      <c r="S88" s="34">
        <f>'[1]TMC Master - Lake County'!S85</f>
        <v>0.59</v>
      </c>
      <c r="T88" s="33" t="str">
        <f>'[1]TMC Master - Lake County'!T85</f>
        <v>C</v>
      </c>
      <c r="U88" s="33"/>
      <c r="V88" s="33"/>
      <c r="W88" s="33"/>
      <c r="X88" s="33"/>
      <c r="Y88" s="33"/>
      <c r="Z88" s="33"/>
      <c r="AA88" s="33"/>
      <c r="AB88" s="33"/>
      <c r="AC88" s="34"/>
      <c r="AD88" s="33"/>
      <c r="AE88" s="33">
        <f>'[1]TMC Master - Lake County'!U85</f>
        <v>902.82749999999999</v>
      </c>
      <c r="AF88" s="33">
        <f>'[1]TMC Master - Lake County'!V85</f>
        <v>720.61299999999994</v>
      </c>
      <c r="AG88" s="34">
        <f>'[1]TMC Master - Lake County'!W85</f>
        <v>0.48</v>
      </c>
      <c r="AH88" s="33" t="str">
        <f>'[1]TMC Master - Lake County'!X85</f>
        <v>C</v>
      </c>
      <c r="AI88" s="292">
        <f>'[1]TMC Master - Lake County'!Y85*100</f>
        <v>29.183935162243667</v>
      </c>
      <c r="AJ88" s="35">
        <f>'[1]TMC Master - Lake County'!AE85</f>
        <v>0</v>
      </c>
      <c r="AK88" s="35">
        <f>'[1]TMC Master - Lake County'!AF85</f>
        <v>1270.5</v>
      </c>
      <c r="AL88" s="35">
        <f>'[1]TMC Master - Lake County'!AG85</f>
        <v>1879.5</v>
      </c>
      <c r="AM88" s="35">
        <f>'[1]TMC Master - Lake County'!AH85</f>
        <v>2121</v>
      </c>
    </row>
    <row r="89" spans="2:39" x14ac:dyDescent="0.25">
      <c r="B89" s="31">
        <f>'[1]TMC Master - Lake County'!C86</f>
        <v>1580</v>
      </c>
      <c r="C89" s="32" t="str">
        <f>'[1]TMC Master - Lake County'!D86</f>
        <v>CR 565</v>
      </c>
      <c r="D89" s="32" t="str">
        <f>'[1]TMC Master - Lake County'!E86</f>
        <v>US 27</v>
      </c>
      <c r="E89" s="32" t="str">
        <f>'[1]TMC Master - Lake County'!F86</f>
        <v>KJELLSTROM LANE</v>
      </c>
      <c r="F89" s="33" t="str">
        <f>'[1]TMC Master - Lake County'!K86</f>
        <v>2L</v>
      </c>
      <c r="G89" s="33">
        <f>'[1]TMC Master - Lake County'!L86</f>
        <v>0</v>
      </c>
      <c r="H89" s="33" t="str">
        <f>'[1]TMC Master - Lake County'!M86</f>
        <v>C</v>
      </c>
      <c r="I89" s="33"/>
      <c r="J89" s="33"/>
      <c r="K89" s="33" t="str">
        <f>'[1]TMC Master - Lake County'!J86</f>
        <v>C2</v>
      </c>
      <c r="L89" s="33">
        <f>'[1]TMC Master - Lake County'!N86</f>
        <v>5904</v>
      </c>
      <c r="M89" s="33"/>
      <c r="N89" s="33">
        <f>'[1]TMC Master - Lake County'!O86</f>
        <v>430</v>
      </c>
      <c r="O89" s="33"/>
      <c r="P89" s="33"/>
      <c r="Q89" s="33"/>
      <c r="R89" s="33">
        <f>'[1]TMC Master - Lake County'!R86</f>
        <v>3140.4288000000001</v>
      </c>
      <c r="S89" s="34">
        <f>'[1]TMC Master - Lake County'!S86</f>
        <v>0.53</v>
      </c>
      <c r="T89" s="33" t="str">
        <f>'[1]TMC Master - Lake County'!T86</f>
        <v>C</v>
      </c>
      <c r="U89" s="33"/>
      <c r="V89" s="33"/>
      <c r="W89" s="33"/>
      <c r="X89" s="33"/>
      <c r="Y89" s="33"/>
      <c r="Z89" s="33"/>
      <c r="AA89" s="33"/>
      <c r="AB89" s="33"/>
      <c r="AC89" s="34"/>
      <c r="AD89" s="33"/>
      <c r="AE89" s="33">
        <f>'[1]TMC Master - Lake County'!U86</f>
        <v>215.55840000000001</v>
      </c>
      <c r="AF89" s="33">
        <f>'[1]TMC Master - Lake County'!V86</f>
        <v>72.182400000000001</v>
      </c>
      <c r="AG89" s="34">
        <f>'[1]TMC Master - Lake County'!W86</f>
        <v>0.5</v>
      </c>
      <c r="AH89" s="33" t="str">
        <f>'[1]TMC Master - Lake County'!X86</f>
        <v>C</v>
      </c>
      <c r="AI89" s="292">
        <f>'[1]TMC Master - Lake County'!Y86*100</f>
        <v>-12.670092845711423</v>
      </c>
      <c r="AJ89" s="35">
        <f>'[1]TMC Master - Lake County'!AE86</f>
        <v>0</v>
      </c>
      <c r="AK89" s="35">
        <f>'[1]TMC Master - Lake County'!AF86</f>
        <v>430</v>
      </c>
      <c r="AL89" s="35">
        <f>'[1]TMC Master - Lake County'!AG86</f>
        <v>730</v>
      </c>
      <c r="AM89" s="35">
        <f>'[1]TMC Master - Lake County'!AH86</f>
        <v>1490</v>
      </c>
    </row>
    <row r="90" spans="2:39" x14ac:dyDescent="0.25">
      <c r="B90" s="31">
        <f>'[1]TMC Master - Lake County'!C87</f>
        <v>1440</v>
      </c>
      <c r="C90" s="32" t="str">
        <f>'[1]TMC Master - Lake County'!D87</f>
        <v>CR 561</v>
      </c>
      <c r="D90" s="32" t="str">
        <f>'[1]TMC Master - Lake County'!E87</f>
        <v>CR 455</v>
      </c>
      <c r="E90" s="32" t="str">
        <f>'[1]TMC Master - Lake County'!F87</f>
        <v>HOWEY CROSS RD</v>
      </c>
      <c r="F90" s="33" t="str">
        <f>'[1]TMC Master - Lake County'!K87</f>
        <v>2L</v>
      </c>
      <c r="G90" s="33">
        <f>'[1]TMC Master - Lake County'!L87</f>
        <v>0</v>
      </c>
      <c r="H90" s="33" t="str">
        <f>'[1]TMC Master - Lake County'!M87</f>
        <v>C</v>
      </c>
      <c r="I90" s="33"/>
      <c r="J90" s="33"/>
      <c r="K90" s="33" t="str">
        <f>'[1]TMC Master - Lake County'!J87</f>
        <v>C2</v>
      </c>
      <c r="L90" s="33">
        <f>'[1]TMC Master - Lake County'!N87</f>
        <v>5904</v>
      </c>
      <c r="M90" s="33"/>
      <c r="N90" s="33">
        <f>'[1]TMC Master - Lake County'!O87</f>
        <v>430</v>
      </c>
      <c r="O90" s="33"/>
      <c r="P90" s="33"/>
      <c r="Q90" s="33"/>
      <c r="R90" s="33">
        <f>'[1]TMC Master - Lake County'!R87</f>
        <v>8104.8863999999994</v>
      </c>
      <c r="S90" s="34">
        <f>'[1]TMC Master - Lake County'!S87</f>
        <v>1.37</v>
      </c>
      <c r="T90" s="33" t="str">
        <f>'[1]TMC Master - Lake County'!T87</f>
        <v>D</v>
      </c>
      <c r="U90" s="33"/>
      <c r="V90" s="33"/>
      <c r="W90" s="33"/>
      <c r="X90" s="33"/>
      <c r="Y90" s="33"/>
      <c r="Z90" s="33"/>
      <c r="AA90" s="33"/>
      <c r="AB90" s="33"/>
      <c r="AC90" s="34"/>
      <c r="AD90" s="33"/>
      <c r="AE90" s="33">
        <f>'[1]TMC Master - Lake County'!U87</f>
        <v>350.99520000000001</v>
      </c>
      <c r="AF90" s="33">
        <f>'[1]TMC Master - Lake County'!V87</f>
        <v>408.20159999999998</v>
      </c>
      <c r="AG90" s="34">
        <f>'[1]TMC Master - Lake County'!W87</f>
        <v>0.95</v>
      </c>
      <c r="AH90" s="33" t="str">
        <f>'[1]TMC Master - Lake County'!X87</f>
        <v>C</v>
      </c>
      <c r="AI90" s="292">
        <f>'[1]TMC Master - Lake County'!Y87*100</f>
        <v>5.5636977491527295</v>
      </c>
      <c r="AJ90" s="35">
        <f>'[1]TMC Master - Lake County'!AE87</f>
        <v>0</v>
      </c>
      <c r="AK90" s="35">
        <f>'[1]TMC Master - Lake County'!AF87</f>
        <v>430</v>
      </c>
      <c r="AL90" s="35">
        <f>'[1]TMC Master - Lake County'!AG87</f>
        <v>730</v>
      </c>
      <c r="AM90" s="35">
        <f>'[1]TMC Master - Lake County'!AH87</f>
        <v>1490</v>
      </c>
    </row>
    <row r="91" spans="2:39" x14ac:dyDescent="0.25">
      <c r="B91" s="31">
        <f>'[1]TMC Master - Lake County'!C88</f>
        <v>960</v>
      </c>
      <c r="C91" s="32" t="str">
        <f>'[1]TMC Master - Lake County'!D88</f>
        <v>CR 455</v>
      </c>
      <c r="D91" s="32" t="str">
        <f>'[1]TMC Master - Lake County'!E88</f>
        <v>CR 561</v>
      </c>
      <c r="E91" s="32" t="str">
        <f>'[1]TMC Master - Lake County'!F88</f>
        <v>CR 561A</v>
      </c>
      <c r="F91" s="33" t="str">
        <f>'[1]TMC Master - Lake County'!K88</f>
        <v>2L</v>
      </c>
      <c r="G91" s="33">
        <f>'[1]TMC Master - Lake County'!L88</f>
        <v>0</v>
      </c>
      <c r="H91" s="33" t="str">
        <f>'[1]TMC Master - Lake County'!M88</f>
        <v>C</v>
      </c>
      <c r="I91" s="33"/>
      <c r="J91" s="33"/>
      <c r="K91" s="33" t="str">
        <f>'[1]TMC Master - Lake County'!J88</f>
        <v>C2</v>
      </c>
      <c r="L91" s="33">
        <f>'[1]TMC Master - Lake County'!N88</f>
        <v>5904</v>
      </c>
      <c r="M91" s="33"/>
      <c r="N91" s="33">
        <f>'[1]TMC Master - Lake County'!O88</f>
        <v>430</v>
      </c>
      <c r="O91" s="33"/>
      <c r="P91" s="33"/>
      <c r="Q91" s="33"/>
      <c r="R91" s="33">
        <f>'[1]TMC Master - Lake County'!R88</f>
        <v>2448.1247999999996</v>
      </c>
      <c r="S91" s="34">
        <f>'[1]TMC Master - Lake County'!S88</f>
        <v>0.41</v>
      </c>
      <c r="T91" s="33" t="str">
        <f>'[1]TMC Master - Lake County'!T88</f>
        <v>C</v>
      </c>
      <c r="U91" s="33"/>
      <c r="V91" s="33"/>
      <c r="W91" s="33"/>
      <c r="X91" s="33"/>
      <c r="Y91" s="33"/>
      <c r="Z91" s="33"/>
      <c r="AA91" s="33"/>
      <c r="AB91" s="33"/>
      <c r="AC91" s="34"/>
      <c r="AD91" s="33"/>
      <c r="AE91" s="33">
        <f>'[1]TMC Master - Lake County'!U88</f>
        <v>134.09280000000001</v>
      </c>
      <c r="AF91" s="33">
        <f>'[1]TMC Master - Lake County'!V88</f>
        <v>126.64319999999999</v>
      </c>
      <c r="AG91" s="34">
        <f>'[1]TMC Master - Lake County'!W88</f>
        <v>0.31</v>
      </c>
      <c r="AH91" s="33" t="str">
        <f>'[1]TMC Master - Lake County'!X88</f>
        <v>C</v>
      </c>
      <c r="AI91" s="292">
        <f>'[1]TMC Master - Lake County'!Y88*100</f>
        <v>-16.913221825728687</v>
      </c>
      <c r="AJ91" s="35">
        <f>'[1]TMC Master - Lake County'!AE88</f>
        <v>0</v>
      </c>
      <c r="AK91" s="35">
        <f>'[1]TMC Master - Lake County'!AF88</f>
        <v>430</v>
      </c>
      <c r="AL91" s="35">
        <f>'[1]TMC Master - Lake County'!AG88</f>
        <v>730</v>
      </c>
      <c r="AM91" s="35">
        <f>'[1]TMC Master - Lake County'!AH88</f>
        <v>1490</v>
      </c>
    </row>
    <row r="92" spans="2:39" x14ac:dyDescent="0.25">
      <c r="B92" s="31">
        <f>'[1]TMC Master - Lake County'!C89</f>
        <v>950</v>
      </c>
      <c r="C92" s="32" t="str">
        <f>'[1]TMC Master - Lake County'!D89</f>
        <v>CR 455</v>
      </c>
      <c r="D92" s="32" t="str">
        <f>'[1]TMC Master - Lake County'!E89</f>
        <v>SR 19</v>
      </c>
      <c r="E92" s="32" t="str">
        <f>'[1]TMC Master - Lake County'!F89</f>
        <v>CR 561</v>
      </c>
      <c r="F92" s="33" t="str">
        <f>'[1]TMC Master - Lake County'!K89</f>
        <v>2L</v>
      </c>
      <c r="G92" s="33">
        <f>'[1]TMC Master - Lake County'!L89</f>
        <v>0</v>
      </c>
      <c r="H92" s="33" t="str">
        <f>'[1]TMC Master - Lake County'!M89</f>
        <v>C</v>
      </c>
      <c r="I92" s="33"/>
      <c r="J92" s="33"/>
      <c r="K92" s="33" t="str">
        <f>'[1]TMC Master - Lake County'!J89</f>
        <v>C2</v>
      </c>
      <c r="L92" s="33">
        <f>'[1]TMC Master - Lake County'!N89</f>
        <v>7380</v>
      </c>
      <c r="M92" s="33"/>
      <c r="N92" s="33">
        <f>'[1]TMC Master - Lake County'!O89</f>
        <v>430</v>
      </c>
      <c r="O92" s="33"/>
      <c r="P92" s="33"/>
      <c r="Q92" s="33"/>
      <c r="R92" s="33">
        <f>'[1]TMC Master - Lake County'!R89</f>
        <v>4837.2096000000001</v>
      </c>
      <c r="S92" s="34">
        <f>'[1]TMC Master - Lake County'!S89</f>
        <v>0.66</v>
      </c>
      <c r="T92" s="33" t="str">
        <f>'[1]TMC Master - Lake County'!T89</f>
        <v>C</v>
      </c>
      <c r="U92" s="33"/>
      <c r="V92" s="33"/>
      <c r="W92" s="33"/>
      <c r="X92" s="33"/>
      <c r="Y92" s="33"/>
      <c r="Z92" s="33"/>
      <c r="AA92" s="33"/>
      <c r="AB92" s="33"/>
      <c r="AC92" s="34"/>
      <c r="AD92" s="33"/>
      <c r="AE92" s="33">
        <f>'[1]TMC Master - Lake County'!U89</f>
        <v>244.23360000000002</v>
      </c>
      <c r="AF92" s="33">
        <f>'[1]TMC Master - Lake County'!V89</f>
        <v>249.17759999999998</v>
      </c>
      <c r="AG92" s="34">
        <f>'[1]TMC Master - Lake County'!W89</f>
        <v>0.57999999999999996</v>
      </c>
      <c r="AH92" s="33" t="str">
        <f>'[1]TMC Master - Lake County'!X89</f>
        <v>C</v>
      </c>
      <c r="AI92" s="292">
        <f>'[1]TMC Master - Lake County'!Y89*100</f>
        <v>-4.7896439276375542</v>
      </c>
      <c r="AJ92" s="35">
        <f>'[1]TMC Master - Lake County'!AE89</f>
        <v>0</v>
      </c>
      <c r="AK92" s="35">
        <f>'[1]TMC Master - Lake County'!AF89</f>
        <v>430</v>
      </c>
      <c r="AL92" s="35">
        <f>'[1]TMC Master - Lake County'!AG89</f>
        <v>730</v>
      </c>
      <c r="AM92" s="35">
        <f>'[1]TMC Master - Lake County'!AH89</f>
        <v>1490</v>
      </c>
    </row>
    <row r="93" spans="2:39" x14ac:dyDescent="0.25">
      <c r="B93" s="31">
        <f>'[1]TMC Master - Lake County'!C90</f>
        <v>50</v>
      </c>
      <c r="C93" s="32" t="str">
        <f>'[1]TMC Master - Lake County'!D90</f>
        <v>AUSTIN MERRITT RD</v>
      </c>
      <c r="D93" s="32" t="str">
        <f>'[1]TMC Master - Lake County'!E90</f>
        <v>YOUTH CAMP RD</v>
      </c>
      <c r="E93" s="32" t="str">
        <f>'[1]TMC Master - Lake County'!F90</f>
        <v>CR 33</v>
      </c>
      <c r="F93" s="33" t="str">
        <f>'[1]TMC Master - Lake County'!K90</f>
        <v>2L</v>
      </c>
      <c r="G93" s="33">
        <f>'[1]TMC Master - Lake County'!L90</f>
        <v>0</v>
      </c>
      <c r="H93" s="33" t="str">
        <f>'[1]TMC Master - Lake County'!M90</f>
        <v>C</v>
      </c>
      <c r="I93" s="33"/>
      <c r="J93" s="33"/>
      <c r="K93" s="33" t="str">
        <f>'[1]TMC Master - Lake County'!J90</f>
        <v>C2</v>
      </c>
      <c r="L93" s="33">
        <f>'[1]TMC Master - Lake County'!N90</f>
        <v>5904</v>
      </c>
      <c r="M93" s="33"/>
      <c r="N93" s="33">
        <f>'[1]TMC Master - Lake County'!O90</f>
        <v>430</v>
      </c>
      <c r="O93" s="33"/>
      <c r="P93" s="33"/>
      <c r="Q93" s="33"/>
      <c r="R93" s="33">
        <f>'[1]TMC Master - Lake County'!R90</f>
        <v>2227.4303999999997</v>
      </c>
      <c r="S93" s="34">
        <f>'[1]TMC Master - Lake County'!S90</f>
        <v>0.38</v>
      </c>
      <c r="T93" s="33" t="str">
        <f>'[1]TMC Master - Lake County'!T90</f>
        <v>C</v>
      </c>
      <c r="U93" s="33"/>
      <c r="V93" s="33"/>
      <c r="W93" s="33"/>
      <c r="X93" s="33"/>
      <c r="Y93" s="33"/>
      <c r="Z93" s="33"/>
      <c r="AA93" s="33"/>
      <c r="AB93" s="33"/>
      <c r="AC93" s="34"/>
      <c r="AD93" s="33"/>
      <c r="AE93" s="33">
        <f>'[1]TMC Master - Lake County'!U90</f>
        <v>139.68</v>
      </c>
      <c r="AF93" s="33">
        <f>'[1]TMC Master - Lake County'!V90</f>
        <v>63.321599999999997</v>
      </c>
      <c r="AG93" s="34">
        <f>'[1]TMC Master - Lake County'!W90</f>
        <v>0.32</v>
      </c>
      <c r="AH93" s="33" t="str">
        <f>'[1]TMC Master - Lake County'!X90</f>
        <v>C</v>
      </c>
      <c r="AI93" s="292">
        <f>'[1]TMC Master - Lake County'!Y90*100</f>
        <v>-18.468386571677296</v>
      </c>
      <c r="AJ93" s="35">
        <f>'[1]TMC Master - Lake County'!AE90</f>
        <v>0</v>
      </c>
      <c r="AK93" s="35">
        <f>'[1]TMC Master - Lake County'!AF90</f>
        <v>430</v>
      </c>
      <c r="AL93" s="35">
        <f>'[1]TMC Master - Lake County'!AG90</f>
        <v>730</v>
      </c>
      <c r="AM93" s="35">
        <f>'[1]TMC Master - Lake County'!AH90</f>
        <v>1490</v>
      </c>
    </row>
    <row r="94" spans="2:39" x14ac:dyDescent="0.25">
      <c r="B94" s="31">
        <f>'[1]TMC Master - Lake County'!C91</f>
        <v>110</v>
      </c>
      <c r="C94" s="32" t="str">
        <f>'[1]TMC Master - Lake County'!D91</f>
        <v>BRIDGES RD</v>
      </c>
      <c r="D94" s="32" t="str">
        <f>'[1]TMC Master - Lake County'!E91</f>
        <v>SR 33</v>
      </c>
      <c r="E94" s="32" t="str">
        <f>'[1]TMC Master - Lake County'!F91</f>
        <v>US 27</v>
      </c>
      <c r="F94" s="33" t="str">
        <f>'[1]TMC Master - Lake County'!K91</f>
        <v>2L</v>
      </c>
      <c r="G94" s="33">
        <f>'[1]TMC Master - Lake County'!L91</f>
        <v>0</v>
      </c>
      <c r="H94" s="33" t="str">
        <f>'[1]TMC Master - Lake County'!M91</f>
        <v>C</v>
      </c>
      <c r="I94" s="33"/>
      <c r="J94" s="33"/>
      <c r="K94" s="33" t="str">
        <f>'[1]TMC Master - Lake County'!J91</f>
        <v>C2</v>
      </c>
      <c r="L94" s="33">
        <f>'[1]TMC Master - Lake County'!N91</f>
        <v>5904</v>
      </c>
      <c r="M94" s="33"/>
      <c r="N94" s="33">
        <f>'[1]TMC Master - Lake County'!O91</f>
        <v>430</v>
      </c>
      <c r="O94" s="33"/>
      <c r="P94" s="33"/>
      <c r="Q94" s="33"/>
      <c r="R94" s="33">
        <f>'[1]TMC Master - Lake County'!R91</f>
        <v>2260.3968</v>
      </c>
      <c r="S94" s="34">
        <f>'[1]TMC Master - Lake County'!S91</f>
        <v>0.38</v>
      </c>
      <c r="T94" s="33" t="str">
        <f>'[1]TMC Master - Lake County'!T91</f>
        <v>C</v>
      </c>
      <c r="U94" s="33"/>
      <c r="V94" s="33"/>
      <c r="W94" s="33"/>
      <c r="X94" s="33"/>
      <c r="Y94" s="33"/>
      <c r="Z94" s="33"/>
      <c r="AA94" s="33"/>
      <c r="AB94" s="33"/>
      <c r="AC94" s="34"/>
      <c r="AD94" s="33"/>
      <c r="AE94" s="33">
        <f>'[1]TMC Master - Lake County'!U91</f>
        <v>132.4992</v>
      </c>
      <c r="AF94" s="33">
        <f>'[1]TMC Master - Lake County'!V91</f>
        <v>80.092799999999997</v>
      </c>
      <c r="AG94" s="34">
        <f>'[1]TMC Master - Lake County'!W91</f>
        <v>0.31</v>
      </c>
      <c r="AH94" s="33" t="str">
        <f>'[1]TMC Master - Lake County'!X91</f>
        <v>C</v>
      </c>
      <c r="AI94" s="292">
        <f>'[1]TMC Master - Lake County'!Y91*100</f>
        <v>-18.228466022169641</v>
      </c>
      <c r="AJ94" s="35">
        <f>'[1]TMC Master - Lake County'!AE91</f>
        <v>0</v>
      </c>
      <c r="AK94" s="35">
        <f>'[1]TMC Master - Lake County'!AF91</f>
        <v>430</v>
      </c>
      <c r="AL94" s="35">
        <f>'[1]TMC Master - Lake County'!AG91</f>
        <v>730</v>
      </c>
      <c r="AM94" s="35">
        <f>'[1]TMC Master - Lake County'!AH91</f>
        <v>1490</v>
      </c>
    </row>
    <row r="95" spans="2:39" x14ac:dyDescent="0.25">
      <c r="B95" s="31">
        <f>'[1]TMC Master - Lake County'!C92</f>
        <v>1225</v>
      </c>
      <c r="C95" s="32" t="str">
        <f>'[1]TMC Master - Lake County'!D92</f>
        <v>CR 48</v>
      </c>
      <c r="D95" s="32" t="str">
        <f>'[1]TMC Master - Lake County'!E92</f>
        <v>CLEARWATER LAKE RD</v>
      </c>
      <c r="E95" s="32" t="str">
        <f>'[1]TMC Master - Lake County'!F92</f>
        <v>CR 33</v>
      </c>
      <c r="F95" s="33" t="str">
        <f>'[1]TMC Master - Lake County'!K92</f>
        <v>2L</v>
      </c>
      <c r="G95" s="33">
        <f>'[1]TMC Master - Lake County'!L92</f>
        <v>0</v>
      </c>
      <c r="H95" s="33" t="str">
        <f>'[1]TMC Master - Lake County'!M92</f>
        <v>C</v>
      </c>
      <c r="I95" s="33"/>
      <c r="J95" s="33"/>
      <c r="K95" s="33" t="str">
        <f>'[1]TMC Master - Lake County'!J92</f>
        <v>C2</v>
      </c>
      <c r="L95" s="33">
        <f>'[1]TMC Master - Lake County'!N92</f>
        <v>5904</v>
      </c>
      <c r="M95" s="33"/>
      <c r="N95" s="33">
        <f>'[1]TMC Master - Lake County'!O92</f>
        <v>430</v>
      </c>
      <c r="O95" s="33"/>
      <c r="P95" s="33"/>
      <c r="Q95" s="33"/>
      <c r="R95" s="33">
        <f>'[1]TMC Master - Lake County'!R92</f>
        <v>4641.4272000000001</v>
      </c>
      <c r="S95" s="34">
        <f>'[1]TMC Master - Lake County'!S92</f>
        <v>0.79</v>
      </c>
      <c r="T95" s="33" t="str">
        <f>'[1]TMC Master - Lake County'!T92</f>
        <v>C</v>
      </c>
      <c r="U95" s="33"/>
      <c r="V95" s="33"/>
      <c r="W95" s="33"/>
      <c r="X95" s="33"/>
      <c r="Y95" s="33"/>
      <c r="Z95" s="33"/>
      <c r="AA95" s="33"/>
      <c r="AB95" s="33"/>
      <c r="AC95" s="34"/>
      <c r="AD95" s="33"/>
      <c r="AE95" s="33">
        <f>'[1]TMC Master - Lake County'!U92</f>
        <v>141.39840000000001</v>
      </c>
      <c r="AF95" s="33">
        <f>'[1]TMC Master - Lake County'!V92</f>
        <v>252.14399999999998</v>
      </c>
      <c r="AG95" s="34">
        <f>'[1]TMC Master - Lake County'!W92</f>
        <v>0.59</v>
      </c>
      <c r="AH95" s="33" t="str">
        <f>'[1]TMC Master - Lake County'!X92</f>
        <v>C</v>
      </c>
      <c r="AI95" s="292">
        <f>'[1]TMC Master - Lake County'!Y92*100</f>
        <v>-5.573146846250598</v>
      </c>
      <c r="AJ95" s="35">
        <f>'[1]TMC Master - Lake County'!AE92</f>
        <v>0</v>
      </c>
      <c r="AK95" s="35">
        <f>'[1]TMC Master - Lake County'!AF92</f>
        <v>430</v>
      </c>
      <c r="AL95" s="35">
        <f>'[1]TMC Master - Lake County'!AG92</f>
        <v>730</v>
      </c>
      <c r="AM95" s="35">
        <f>'[1]TMC Master - Lake County'!AH92</f>
        <v>1490</v>
      </c>
    </row>
    <row r="96" spans="2:39" x14ac:dyDescent="0.25">
      <c r="B96" s="31">
        <f>'[1]TMC Master - Lake County'!C93</f>
        <v>280</v>
      </c>
      <c r="C96" s="32" t="str">
        <f>'[1]TMC Master - Lake County'!D93</f>
        <v>CR 33</v>
      </c>
      <c r="D96" s="32" t="str">
        <f>'[1]TMC Master - Lake County'!E93</f>
        <v>CR 48</v>
      </c>
      <c r="E96" s="32" t="str">
        <f>'[1]TMC Master - Lake County'!F93</f>
        <v>BRIDGES RD</v>
      </c>
      <c r="F96" s="33" t="str">
        <f>'[1]TMC Master - Lake County'!K93</f>
        <v>2L</v>
      </c>
      <c r="G96" s="33">
        <f>'[1]TMC Master - Lake County'!L93</f>
        <v>0</v>
      </c>
      <c r="H96" s="33" t="str">
        <f>'[1]TMC Master - Lake County'!M93</f>
        <v>D</v>
      </c>
      <c r="I96" s="33"/>
      <c r="J96" s="33"/>
      <c r="K96" s="33" t="str">
        <f>'[1]TMC Master - Lake County'!J93</f>
        <v>C2T</v>
      </c>
      <c r="L96" s="33">
        <f>'[1]TMC Master - Lake County'!N93</f>
        <v>16200</v>
      </c>
      <c r="M96" s="33"/>
      <c r="N96" s="33">
        <f>'[1]TMC Master - Lake County'!O93</f>
        <v>846</v>
      </c>
      <c r="O96" s="33"/>
      <c r="P96" s="33"/>
      <c r="Q96" s="33"/>
      <c r="R96" s="33">
        <f>'[1]TMC Master - Lake County'!R93</f>
        <v>4942.0223999999998</v>
      </c>
      <c r="S96" s="34">
        <f>'[1]TMC Master - Lake County'!S93</f>
        <v>0.31</v>
      </c>
      <c r="T96" s="33" t="str">
        <f>'[1]TMC Master - Lake County'!T93</f>
        <v>C</v>
      </c>
      <c r="U96" s="33"/>
      <c r="V96" s="33"/>
      <c r="W96" s="33"/>
      <c r="X96" s="33"/>
      <c r="Y96" s="33"/>
      <c r="Z96" s="33"/>
      <c r="AA96" s="33"/>
      <c r="AB96" s="33"/>
      <c r="AC96" s="34"/>
      <c r="AD96" s="33"/>
      <c r="AE96" s="33">
        <f>'[1]TMC Master - Lake County'!U93</f>
        <v>296.64</v>
      </c>
      <c r="AF96" s="33">
        <f>'[1]TMC Master - Lake County'!V93</f>
        <v>148.32</v>
      </c>
      <c r="AG96" s="34">
        <f>'[1]TMC Master - Lake County'!W93</f>
        <v>0.35</v>
      </c>
      <c r="AH96" s="33" t="str">
        <f>'[1]TMC Master - Lake County'!X93</f>
        <v>C</v>
      </c>
      <c r="AI96" s="292">
        <f>'[1]TMC Master - Lake County'!Y93*100</f>
        <v>-4.3805700968573058</v>
      </c>
      <c r="AJ96" s="35">
        <f>'[1]TMC Master - Lake County'!AE93</f>
        <v>0</v>
      </c>
      <c r="AK96" s="35">
        <f>'[1]TMC Master - Lake County'!AF93</f>
        <v>648</v>
      </c>
      <c r="AL96" s="35">
        <f>'[1]TMC Master - Lake County'!AG93</f>
        <v>846</v>
      </c>
      <c r="AM96" s="35">
        <f>'[1]TMC Master - Lake County'!AH93</f>
        <v>847</v>
      </c>
    </row>
    <row r="97" spans="2:39" x14ac:dyDescent="0.25">
      <c r="B97" s="31" t="e">
        <f>'[1]TMC Master - Lake County'!C94</f>
        <v>#N/A</v>
      </c>
      <c r="C97" s="32" t="str">
        <f>'[1]TMC Master - Lake County'!D94</f>
        <v>DEWEY ROBBINS RD</v>
      </c>
      <c r="D97" s="32" t="str">
        <f>'[1]TMC Master - Lake County'!E94</f>
        <v>0.25 Mi EAST OF US 27</v>
      </c>
      <c r="E97" s="32" t="e">
        <f>'[1]TMC Master - Lake County'!F94</f>
        <v>#N/A</v>
      </c>
      <c r="F97" s="33" t="str">
        <f>'[1]TMC Master - Lake County'!K94</f>
        <v>2L</v>
      </c>
      <c r="G97" s="33">
        <f>'[1]TMC Master - Lake County'!L94</f>
        <v>0</v>
      </c>
      <c r="H97" s="33" t="str">
        <f>'[1]TMC Master - Lake County'!M94</f>
        <v>C</v>
      </c>
      <c r="I97" s="33"/>
      <c r="J97" s="33"/>
      <c r="K97" s="33" t="str">
        <f>'[1]TMC Master - Lake County'!J94</f>
        <v>C2T</v>
      </c>
      <c r="L97" s="33">
        <f>'[1]TMC Master - Lake County'!N94</f>
        <v>12420</v>
      </c>
      <c r="M97" s="33"/>
      <c r="N97" s="33">
        <f>'[1]TMC Master - Lake County'!O94</f>
        <v>648</v>
      </c>
      <c r="O97" s="33"/>
      <c r="P97" s="33"/>
      <c r="Q97" s="33"/>
      <c r="R97" s="33">
        <f>'[1]TMC Master - Lake County'!R94</f>
        <v>1016.4864</v>
      </c>
      <c r="S97" s="34">
        <f>'[1]TMC Master - Lake County'!S94</f>
        <v>0.08</v>
      </c>
      <c r="T97" s="33" t="str">
        <f>'[1]TMC Master - Lake County'!T94</f>
        <v>C</v>
      </c>
      <c r="U97" s="33"/>
      <c r="V97" s="33"/>
      <c r="W97" s="33"/>
      <c r="X97" s="33"/>
      <c r="Y97" s="33"/>
      <c r="Z97" s="33"/>
      <c r="AA97" s="33"/>
      <c r="AB97" s="33"/>
      <c r="AC97" s="34"/>
      <c r="AD97" s="33"/>
      <c r="AE97" s="33">
        <f>'[1]TMC Master - Lake County'!U94</f>
        <v>74.16</v>
      </c>
      <c r="AF97" s="33">
        <f>'[1]TMC Master - Lake County'!V94</f>
        <v>40.540799999999997</v>
      </c>
      <c r="AG97" s="34">
        <f>'[1]TMC Master - Lake County'!W94</f>
        <v>0.11</v>
      </c>
      <c r="AH97" s="33" t="str">
        <f>'[1]TMC Master - Lake County'!X94</f>
        <v>C</v>
      </c>
      <c r="AI97" s="292">
        <f>'[1]TMC Master - Lake County'!Y94*100</f>
        <v>-30.307583628458488</v>
      </c>
      <c r="AJ97" s="35">
        <f>'[1]TMC Master - Lake County'!AE94</f>
        <v>0</v>
      </c>
      <c r="AK97" s="35">
        <f>'[1]TMC Master - Lake County'!AF94</f>
        <v>648</v>
      </c>
      <c r="AL97" s="35">
        <f>'[1]TMC Master - Lake County'!AG94</f>
        <v>846</v>
      </c>
      <c r="AM97" s="35">
        <f>'[1]TMC Master - Lake County'!AH94</f>
        <v>847</v>
      </c>
    </row>
    <row r="98" spans="2:39" x14ac:dyDescent="0.25">
      <c r="B98" s="31">
        <f>'[1]TMC Master - Lake County'!C95</f>
        <v>1420</v>
      </c>
      <c r="C98" s="32" t="str">
        <f>'[1]TMC Master - Lake County'!D95</f>
        <v>CR 561</v>
      </c>
      <c r="D98" s="32" t="str">
        <f>'[1]TMC Master - Lake County'!E95</f>
        <v>CR 48</v>
      </c>
      <c r="E98" s="32" t="str">
        <f>'[1]TMC Master - Lake County'!F95</f>
        <v>SOUTH ASTATULA CITY LIMIT</v>
      </c>
      <c r="F98" s="33" t="str">
        <f>'[1]TMC Master - Lake County'!K95</f>
        <v>2L</v>
      </c>
      <c r="G98" s="33">
        <f>'[1]TMC Master - Lake County'!L95</f>
        <v>0</v>
      </c>
      <c r="H98" s="33" t="str">
        <f>'[1]TMC Master - Lake County'!M95</f>
        <v>D</v>
      </c>
      <c r="I98" s="33"/>
      <c r="J98" s="33"/>
      <c r="K98" s="33" t="str">
        <f>'[1]TMC Master - Lake County'!J95</f>
        <v>C3R</v>
      </c>
      <c r="L98" s="33">
        <f>'[1]TMC Master - Lake County'!N95</f>
        <v>16128</v>
      </c>
      <c r="M98" s="33"/>
      <c r="N98" s="33">
        <f>'[1]TMC Master - Lake County'!O95</f>
        <v>799.2</v>
      </c>
      <c r="O98" s="33"/>
      <c r="P98" s="33"/>
      <c r="Q98" s="33"/>
      <c r="R98" s="33">
        <f>'[1]TMC Master - Lake County'!R95</f>
        <v>12992.64</v>
      </c>
      <c r="S98" s="34">
        <f>'[1]TMC Master - Lake County'!S95</f>
        <v>0.81</v>
      </c>
      <c r="T98" s="33" t="str">
        <f>'[1]TMC Master - Lake County'!T95</f>
        <v>C</v>
      </c>
      <c r="U98" s="33"/>
      <c r="V98" s="33"/>
      <c r="W98" s="33"/>
      <c r="X98" s="33"/>
      <c r="Y98" s="33"/>
      <c r="Z98" s="33"/>
      <c r="AA98" s="33"/>
      <c r="AB98" s="33"/>
      <c r="AC98" s="34"/>
      <c r="AD98" s="33"/>
      <c r="AE98" s="33">
        <f>'[1]TMC Master - Lake County'!U95</f>
        <v>626.36159999999995</v>
      </c>
      <c r="AF98" s="33">
        <f>'[1]TMC Master - Lake County'!V95</f>
        <v>655.44959999999992</v>
      </c>
      <c r="AG98" s="34">
        <f>'[1]TMC Master - Lake County'!W95</f>
        <v>0.82</v>
      </c>
      <c r="AH98" s="33" t="str">
        <f>'[1]TMC Master - Lake County'!X95</f>
        <v>C</v>
      </c>
      <c r="AI98" s="292">
        <f>'[1]TMC Master - Lake County'!Y95*100</f>
        <v>16.01247421980645</v>
      </c>
      <c r="AJ98" s="35">
        <f>'[1]TMC Master - Lake County'!AE95</f>
        <v>0</v>
      </c>
      <c r="AK98" s="35">
        <f>'[1]TMC Master - Lake County'!AF95</f>
        <v>698.40000000000009</v>
      </c>
      <c r="AL98" s="35">
        <f>'[1]TMC Master - Lake County'!AG95</f>
        <v>799.2</v>
      </c>
      <c r="AM98" s="35">
        <f>'[1]TMC Master - Lake County'!AH95</f>
        <v>800</v>
      </c>
    </row>
    <row r="99" spans="2:39" x14ac:dyDescent="0.25">
      <c r="B99" s="31">
        <f>'[1]TMC Master - Lake County'!C96</f>
        <v>1260</v>
      </c>
      <c r="C99" s="32" t="str">
        <f>'[1]TMC Master - Lake County'!D96</f>
        <v>CR 48</v>
      </c>
      <c r="D99" s="32" t="str">
        <f>'[1]TMC Master - Lake County'!E96</f>
        <v>CR 561</v>
      </c>
      <c r="E99" s="32" t="str">
        <f>'[1]TMC Master - Lake County'!F96</f>
        <v>RANCH RD</v>
      </c>
      <c r="F99" s="33" t="str">
        <f>'[1]TMC Master - Lake County'!K96</f>
        <v>2L</v>
      </c>
      <c r="G99" s="33">
        <f>'[1]TMC Master - Lake County'!L96</f>
        <v>0</v>
      </c>
      <c r="H99" s="33" t="str">
        <f>'[1]TMC Master - Lake County'!M96</f>
        <v>D</v>
      </c>
      <c r="I99" s="33"/>
      <c r="J99" s="33"/>
      <c r="K99" s="33" t="str">
        <f>'[1]TMC Master - Lake County'!J96</f>
        <v>C3R</v>
      </c>
      <c r="L99" s="33">
        <f>'[1]TMC Master - Lake County'!N96</f>
        <v>20160</v>
      </c>
      <c r="M99" s="33"/>
      <c r="N99" s="33">
        <f>'[1]TMC Master - Lake County'!O96</f>
        <v>999</v>
      </c>
      <c r="O99" s="33"/>
      <c r="P99" s="33"/>
      <c r="Q99" s="33"/>
      <c r="R99" s="33">
        <f>'[1]TMC Master - Lake County'!R96</f>
        <v>7498.8863999999994</v>
      </c>
      <c r="S99" s="34">
        <f>'[1]TMC Master - Lake County'!S96</f>
        <v>0.37</v>
      </c>
      <c r="T99" s="33" t="str">
        <f>'[1]TMC Master - Lake County'!T96</f>
        <v>C</v>
      </c>
      <c r="U99" s="33"/>
      <c r="V99" s="33"/>
      <c r="W99" s="33"/>
      <c r="X99" s="33"/>
      <c r="Y99" s="33"/>
      <c r="Z99" s="33"/>
      <c r="AA99" s="33"/>
      <c r="AB99" s="33"/>
      <c r="AC99" s="34"/>
      <c r="AD99" s="33"/>
      <c r="AE99" s="33">
        <f>'[1]TMC Master - Lake County'!U96</f>
        <v>348.08639999999997</v>
      </c>
      <c r="AF99" s="33">
        <f>'[1]TMC Master - Lake County'!V96</f>
        <v>341.29919999999998</v>
      </c>
      <c r="AG99" s="34">
        <f>'[1]TMC Master - Lake County'!W96</f>
        <v>0.35</v>
      </c>
      <c r="AH99" s="33" t="str">
        <f>'[1]TMC Master - Lake County'!X96</f>
        <v>C</v>
      </c>
      <c r="AI99" s="292">
        <f>'[1]TMC Master - Lake County'!Y96*100</f>
        <v>3.9356563724446847</v>
      </c>
      <c r="AJ99" s="35">
        <f>'[1]TMC Master - Lake County'!AE96</f>
        <v>0</v>
      </c>
      <c r="AK99" s="35">
        <f>'[1]TMC Master - Lake County'!AF96</f>
        <v>873</v>
      </c>
      <c r="AL99" s="35">
        <f>'[1]TMC Master - Lake County'!AG96</f>
        <v>999</v>
      </c>
      <c r="AM99" s="35">
        <f>'[1]TMC Master - Lake County'!AH96</f>
        <v>1000</v>
      </c>
    </row>
    <row r="100" spans="2:39" x14ac:dyDescent="0.25">
      <c r="B100" s="31">
        <f>'[1]TMC Master - Lake County'!C97</f>
        <v>1250</v>
      </c>
      <c r="C100" s="32" t="str">
        <f>'[1]TMC Master - Lake County'!D97</f>
        <v>CR 48</v>
      </c>
      <c r="D100" s="32" t="str">
        <f>'[1]TMC Master - Lake County'!E97</f>
        <v>LIME AVE</v>
      </c>
      <c r="E100" s="32" t="str">
        <f>'[1]TMC Master - Lake County'!F97</f>
        <v>SR 19</v>
      </c>
      <c r="F100" s="33" t="str">
        <f>'[1]TMC Master - Lake County'!K97</f>
        <v>2L</v>
      </c>
      <c r="G100" s="33">
        <f>'[1]TMC Master - Lake County'!L97</f>
        <v>0</v>
      </c>
      <c r="H100" s="33" t="str">
        <f>'[1]TMC Master - Lake County'!M97</f>
        <v>C</v>
      </c>
      <c r="I100" s="33"/>
      <c r="J100" s="33"/>
      <c r="K100" s="33" t="str">
        <f>'[1]TMC Master - Lake County'!J97</f>
        <v>C3R</v>
      </c>
      <c r="L100" s="33">
        <f>'[1]TMC Master - Lake County'!N97</f>
        <v>17640</v>
      </c>
      <c r="M100" s="33"/>
      <c r="N100" s="33">
        <f>'[1]TMC Master - Lake County'!O97</f>
        <v>873</v>
      </c>
      <c r="O100" s="33"/>
      <c r="P100" s="33"/>
      <c r="Q100" s="33"/>
      <c r="R100" s="33">
        <f>'[1]TMC Master - Lake County'!R97</f>
        <v>9677.3856000000014</v>
      </c>
      <c r="S100" s="34">
        <f>'[1]TMC Master - Lake County'!S97</f>
        <v>0.55000000000000004</v>
      </c>
      <c r="T100" s="33" t="str">
        <f>'[1]TMC Master - Lake County'!T97</f>
        <v>C</v>
      </c>
      <c r="U100" s="33"/>
      <c r="V100" s="33"/>
      <c r="W100" s="33"/>
      <c r="X100" s="33"/>
      <c r="Y100" s="33"/>
      <c r="Z100" s="33"/>
      <c r="AA100" s="33"/>
      <c r="AB100" s="33"/>
      <c r="AC100" s="34"/>
      <c r="AD100" s="33"/>
      <c r="AE100" s="33">
        <f>'[1]TMC Master - Lake County'!U97</f>
        <v>460.78079999999994</v>
      </c>
      <c r="AF100" s="33">
        <f>'[1]TMC Master - Lake County'!V97</f>
        <v>386.62080000000003</v>
      </c>
      <c r="AG100" s="34">
        <f>'[1]TMC Master - Lake County'!W97</f>
        <v>0.53</v>
      </c>
      <c r="AH100" s="33" t="str">
        <f>'[1]TMC Master - Lake County'!X97</f>
        <v>C</v>
      </c>
      <c r="AI100" s="292">
        <f>'[1]TMC Master - Lake County'!Y97*100</f>
        <v>9.374685525413252</v>
      </c>
      <c r="AJ100" s="35">
        <f>'[1]TMC Master - Lake County'!AE97</f>
        <v>0</v>
      </c>
      <c r="AK100" s="35">
        <f>'[1]TMC Master - Lake County'!AF97</f>
        <v>873</v>
      </c>
      <c r="AL100" s="35">
        <f>'[1]TMC Master - Lake County'!AG97</f>
        <v>999</v>
      </c>
      <c r="AM100" s="35">
        <f>'[1]TMC Master - Lake County'!AH97</f>
        <v>1000</v>
      </c>
    </row>
    <row r="101" spans="2:39" x14ac:dyDescent="0.25">
      <c r="B101" s="31">
        <f>'[1]TMC Master - Lake County'!C98</f>
        <v>620</v>
      </c>
      <c r="C101" s="32" t="str">
        <f>'[1]TMC Master - Lake County'!D98</f>
        <v>CR 448A</v>
      </c>
      <c r="D101" s="32" t="str">
        <f>'[1]TMC Master - Lake County'!E98</f>
        <v>CR 448</v>
      </c>
      <c r="E101" s="32" t="str">
        <f>'[1]TMC Master - Lake County'!F98</f>
        <v>CR 48</v>
      </c>
      <c r="F101" s="33" t="str">
        <f>'[1]TMC Master - Lake County'!K98</f>
        <v>2L</v>
      </c>
      <c r="G101" s="33">
        <f>'[1]TMC Master - Lake County'!L98</f>
        <v>0</v>
      </c>
      <c r="H101" s="33" t="str">
        <f>'[1]TMC Master - Lake County'!M98</f>
        <v>C</v>
      </c>
      <c r="I101" s="33"/>
      <c r="J101" s="33"/>
      <c r="K101" s="33" t="str">
        <f>'[1]TMC Master - Lake County'!J98</f>
        <v>C2</v>
      </c>
      <c r="L101" s="33">
        <f>'[1]TMC Master - Lake County'!N98</f>
        <v>7380</v>
      </c>
      <c r="M101" s="33"/>
      <c r="N101" s="33">
        <f>'[1]TMC Master - Lake County'!O98</f>
        <v>430</v>
      </c>
      <c r="O101" s="33"/>
      <c r="P101" s="33"/>
      <c r="Q101" s="33"/>
      <c r="R101" s="33">
        <f>'[1]TMC Master - Lake County'!R98</f>
        <v>6812.4096</v>
      </c>
      <c r="S101" s="34">
        <f>'[1]TMC Master - Lake County'!S98</f>
        <v>0.92</v>
      </c>
      <c r="T101" s="33" t="str">
        <f>'[1]TMC Master - Lake County'!T98</f>
        <v>C</v>
      </c>
      <c r="U101" s="33"/>
      <c r="V101" s="33"/>
      <c r="W101" s="33"/>
      <c r="X101" s="33"/>
      <c r="Y101" s="33"/>
      <c r="Z101" s="33"/>
      <c r="AA101" s="33"/>
      <c r="AB101" s="33"/>
      <c r="AC101" s="34"/>
      <c r="AD101" s="33"/>
      <c r="AE101" s="33">
        <f>'[1]TMC Master - Lake County'!U98</f>
        <v>304.45440000000002</v>
      </c>
      <c r="AF101" s="33">
        <f>'[1]TMC Master - Lake County'!V98</f>
        <v>361.66079999999999</v>
      </c>
      <c r="AG101" s="34">
        <f>'[1]TMC Master - Lake County'!W98</f>
        <v>0.84</v>
      </c>
      <c r="AH101" s="33" t="str">
        <f>'[1]TMC Master - Lake County'!X98</f>
        <v>C</v>
      </c>
      <c r="AI101" s="292">
        <f>'[1]TMC Master - Lake County'!Y98*100</f>
        <v>1.9589509972594676</v>
      </c>
      <c r="AJ101" s="35">
        <f>'[1]TMC Master - Lake County'!AE98</f>
        <v>0</v>
      </c>
      <c r="AK101" s="35">
        <f>'[1]TMC Master - Lake County'!AF98</f>
        <v>430</v>
      </c>
      <c r="AL101" s="35">
        <f>'[1]TMC Master - Lake County'!AG98</f>
        <v>730</v>
      </c>
      <c r="AM101" s="35">
        <f>'[1]TMC Master - Lake County'!AH98</f>
        <v>1490</v>
      </c>
    </row>
    <row r="102" spans="2:39" x14ac:dyDescent="0.25">
      <c r="B102" s="31">
        <f>'[1]TMC Master - Lake County'!C99</f>
        <v>1410</v>
      </c>
      <c r="C102" s="32" t="str">
        <f>'[1]TMC Master - Lake County'!D99</f>
        <v>CR 561</v>
      </c>
      <c r="D102" s="32" t="str">
        <f>'[1]TMC Master - Lake County'!E99</f>
        <v>CR 448</v>
      </c>
      <c r="E102" s="32" t="str">
        <f>'[1]TMC Master - Lake County'!F99</f>
        <v>CR 48</v>
      </c>
      <c r="F102" s="33" t="str">
        <f>'[1]TMC Master - Lake County'!K99</f>
        <v>2L</v>
      </c>
      <c r="G102" s="33">
        <f>'[1]TMC Master - Lake County'!L99</f>
        <v>0</v>
      </c>
      <c r="H102" s="33" t="str">
        <f>'[1]TMC Master - Lake County'!M99</f>
        <v>D</v>
      </c>
      <c r="I102" s="33"/>
      <c r="J102" s="33"/>
      <c r="K102" s="33" t="str">
        <f>'[1]TMC Master - Lake County'!J99</f>
        <v>C2T</v>
      </c>
      <c r="L102" s="33">
        <f>'[1]TMC Master - Lake County'!N99</f>
        <v>12960</v>
      </c>
      <c r="M102" s="33"/>
      <c r="N102" s="33">
        <f>'[1]TMC Master - Lake County'!O99</f>
        <v>676.80000000000007</v>
      </c>
      <c r="O102" s="33"/>
      <c r="P102" s="33"/>
      <c r="Q102" s="33"/>
      <c r="R102" s="33">
        <f>'[1]TMC Master - Lake County'!R99</f>
        <v>9040.5503999999983</v>
      </c>
      <c r="S102" s="34">
        <f>'[1]TMC Master - Lake County'!S99</f>
        <v>0.7</v>
      </c>
      <c r="T102" s="33" t="str">
        <f>'[1]TMC Master - Lake County'!T99</f>
        <v>C</v>
      </c>
      <c r="U102" s="33"/>
      <c r="V102" s="33"/>
      <c r="W102" s="33"/>
      <c r="X102" s="33"/>
      <c r="Y102" s="33"/>
      <c r="Z102" s="33"/>
      <c r="AA102" s="33"/>
      <c r="AB102" s="33"/>
      <c r="AC102" s="34"/>
      <c r="AD102" s="33"/>
      <c r="AE102" s="33">
        <f>'[1]TMC Master - Lake County'!U99</f>
        <v>417.89760000000001</v>
      </c>
      <c r="AF102" s="33">
        <f>'[1]TMC Master - Lake County'!V99</f>
        <v>398.50560000000002</v>
      </c>
      <c r="AG102" s="34">
        <f>'[1]TMC Master - Lake County'!W99</f>
        <v>0.62</v>
      </c>
      <c r="AH102" s="33" t="str">
        <f>'[1]TMC Master - Lake County'!X99</f>
        <v>C</v>
      </c>
      <c r="AI102" s="292">
        <f>'[1]TMC Master - Lake County'!Y99*100</f>
        <v>7.8957113064207718</v>
      </c>
      <c r="AJ102" s="35">
        <f>'[1]TMC Master - Lake County'!AE99</f>
        <v>0</v>
      </c>
      <c r="AK102" s="35">
        <f>'[1]TMC Master - Lake County'!AF99</f>
        <v>518.4</v>
      </c>
      <c r="AL102" s="35">
        <f>'[1]TMC Master - Lake County'!AG99</f>
        <v>676.80000000000007</v>
      </c>
      <c r="AM102" s="35">
        <f>'[1]TMC Master - Lake County'!AH99</f>
        <v>677.6</v>
      </c>
    </row>
    <row r="103" spans="2:39" x14ac:dyDescent="0.25">
      <c r="B103" s="31">
        <f>'[1]TMC Master - Lake County'!C100</f>
        <v>1770</v>
      </c>
      <c r="C103" s="32" t="str">
        <f>'[1]TMC Master - Lake County'!D100</f>
        <v>DUDA RD</v>
      </c>
      <c r="D103" s="32" t="str">
        <f>'[1]TMC Master - Lake County'!E100</f>
        <v>CR 448A</v>
      </c>
      <c r="E103" s="32" t="str">
        <f>'[1]TMC Master - Lake County'!F100</f>
        <v>ORANGE COUNTY LINE</v>
      </c>
      <c r="F103" s="33" t="str">
        <f>'[1]TMC Master - Lake County'!K100</f>
        <v>2L</v>
      </c>
      <c r="G103" s="33">
        <f>'[1]TMC Master - Lake County'!L100</f>
        <v>0</v>
      </c>
      <c r="H103" s="33" t="str">
        <f>'[1]TMC Master - Lake County'!M100</f>
        <v>C</v>
      </c>
      <c r="I103" s="33"/>
      <c r="J103" s="33"/>
      <c r="K103" s="33" t="str">
        <f>'[1]TMC Master - Lake County'!J100</f>
        <v>C2</v>
      </c>
      <c r="L103" s="33">
        <f>'[1]TMC Master - Lake County'!N100</f>
        <v>5904</v>
      </c>
      <c r="M103" s="33"/>
      <c r="N103" s="33">
        <f>'[1]TMC Master - Lake County'!O100</f>
        <v>430</v>
      </c>
      <c r="O103" s="33"/>
      <c r="P103" s="33"/>
      <c r="Q103" s="33"/>
      <c r="R103" s="33">
        <f>'[1]TMC Master - Lake County'!R100</f>
        <v>7622.0255999999999</v>
      </c>
      <c r="S103" s="34">
        <f>'[1]TMC Master - Lake County'!S100</f>
        <v>1.29</v>
      </c>
      <c r="T103" s="33" t="str">
        <f>'[1]TMC Master - Lake County'!T100</f>
        <v>D</v>
      </c>
      <c r="U103" s="33"/>
      <c r="V103" s="33"/>
      <c r="W103" s="33"/>
      <c r="X103" s="33"/>
      <c r="Y103" s="33"/>
      <c r="Z103" s="33"/>
      <c r="AA103" s="33"/>
      <c r="AB103" s="33"/>
      <c r="AC103" s="34"/>
      <c r="AD103" s="33"/>
      <c r="AE103" s="33">
        <f>'[1]TMC Master - Lake County'!U100</f>
        <v>328.69439999999997</v>
      </c>
      <c r="AF103" s="33">
        <f>'[1]TMC Master - Lake County'!V100</f>
        <v>393.6576</v>
      </c>
      <c r="AG103" s="34">
        <f>'[1]TMC Master - Lake County'!W100</f>
        <v>0.92</v>
      </c>
      <c r="AH103" s="33" t="str">
        <f>'[1]TMC Master - Lake County'!X100</f>
        <v>C</v>
      </c>
      <c r="AI103" s="292">
        <f>'[1]TMC Master - Lake County'!Y100*100</f>
        <v>4.2747815639500919</v>
      </c>
      <c r="AJ103" s="35">
        <f>'[1]TMC Master - Lake County'!AE100</f>
        <v>0</v>
      </c>
      <c r="AK103" s="35">
        <f>'[1]TMC Master - Lake County'!AF100</f>
        <v>430</v>
      </c>
      <c r="AL103" s="35">
        <f>'[1]TMC Master - Lake County'!AG100</f>
        <v>730</v>
      </c>
      <c r="AM103" s="35">
        <f>'[1]TMC Master - Lake County'!AH100</f>
        <v>1490</v>
      </c>
    </row>
    <row r="104" spans="2:39" x14ac:dyDescent="0.25">
      <c r="B104" s="31">
        <f>'[1]TMC Master - Lake County'!C101</f>
        <v>1220</v>
      </c>
      <c r="C104" s="32" t="str">
        <f>'[1]TMC Master - Lake County'!D101</f>
        <v>CR 48</v>
      </c>
      <c r="D104" s="32" t="str">
        <f>'[1]TMC Master - Lake County'!E101</f>
        <v>SUMTER COUNTY LINE</v>
      </c>
      <c r="E104" s="32" t="str">
        <f>'[1]TMC Master - Lake County'!F101</f>
        <v>CLEARWATER LAKE RD</v>
      </c>
      <c r="F104" s="33" t="str">
        <f>'[1]TMC Master - Lake County'!K101</f>
        <v>2L</v>
      </c>
      <c r="G104" s="33">
        <f>'[1]TMC Master - Lake County'!L101</f>
        <v>0</v>
      </c>
      <c r="H104" s="33" t="str">
        <f>'[1]TMC Master - Lake County'!M101</f>
        <v>C</v>
      </c>
      <c r="I104" s="33"/>
      <c r="J104" s="33"/>
      <c r="K104" s="33" t="str">
        <f>'[1]TMC Master - Lake County'!J101</f>
        <v>C2</v>
      </c>
      <c r="L104" s="33">
        <f>'[1]TMC Master - Lake County'!N101</f>
        <v>7380</v>
      </c>
      <c r="M104" s="33"/>
      <c r="N104" s="33">
        <f>'[1]TMC Master - Lake County'!O101</f>
        <v>430</v>
      </c>
      <c r="O104" s="33"/>
      <c r="P104" s="33"/>
      <c r="Q104" s="33"/>
      <c r="R104" s="33">
        <f>'[1]TMC Master - Lake County'!R101</f>
        <v>4677.0240000000003</v>
      </c>
      <c r="S104" s="34">
        <f>'[1]TMC Master - Lake County'!S101</f>
        <v>0.63</v>
      </c>
      <c r="T104" s="33" t="str">
        <f>'[1]TMC Master - Lake County'!T101</f>
        <v>C</v>
      </c>
      <c r="U104" s="33"/>
      <c r="V104" s="33"/>
      <c r="W104" s="33"/>
      <c r="X104" s="33"/>
      <c r="Y104" s="33"/>
      <c r="Z104" s="33"/>
      <c r="AA104" s="33"/>
      <c r="AB104" s="33"/>
      <c r="AC104" s="34"/>
      <c r="AD104" s="33"/>
      <c r="AE104" s="33">
        <f>'[1]TMC Master - Lake County'!U101</f>
        <v>164.14079999999998</v>
      </c>
      <c r="AF104" s="33">
        <f>'[1]TMC Master - Lake County'!V101</f>
        <v>264.9984</v>
      </c>
      <c r="AG104" s="34">
        <f>'[1]TMC Master - Lake County'!W101</f>
        <v>0.62</v>
      </c>
      <c r="AH104" s="33" t="str">
        <f>'[1]TMC Master - Lake County'!X101</f>
        <v>C</v>
      </c>
      <c r="AI104" s="292">
        <f>'[1]TMC Master - Lake County'!Y101*100</f>
        <v>-5.4287503378968704</v>
      </c>
      <c r="AJ104" s="35">
        <f>'[1]TMC Master - Lake County'!AE101</f>
        <v>0</v>
      </c>
      <c r="AK104" s="35">
        <f>'[1]TMC Master - Lake County'!AF101</f>
        <v>430</v>
      </c>
      <c r="AL104" s="35">
        <f>'[1]TMC Master - Lake County'!AG101</f>
        <v>730</v>
      </c>
      <c r="AM104" s="35">
        <f>'[1]TMC Master - Lake County'!AH101</f>
        <v>1490</v>
      </c>
    </row>
    <row r="105" spans="2:39" x14ac:dyDescent="0.25">
      <c r="B105" s="31">
        <f>'[1]TMC Master - Lake County'!C102</f>
        <v>270</v>
      </c>
      <c r="C105" s="32" t="str">
        <f>'[1]TMC Master - Lake County'!D102</f>
        <v>SR 33 / SR 48 / CR 33 / CR 48</v>
      </c>
      <c r="D105" s="32" t="str">
        <f>'[1]TMC Master - Lake County'!E102</f>
        <v>CR 48 /CR 470</v>
      </c>
      <c r="E105" s="32" t="str">
        <f>'[1]TMC Master - Lake County'!F102</f>
        <v>CR 48</v>
      </c>
      <c r="F105" s="33" t="str">
        <f>'[1]TMC Master - Lake County'!K102</f>
        <v>2L</v>
      </c>
      <c r="G105" s="33">
        <f>'[1]TMC Master - Lake County'!L102</f>
        <v>0</v>
      </c>
      <c r="H105" s="33" t="str">
        <f>'[1]TMC Master - Lake County'!M102</f>
        <v>D</v>
      </c>
      <c r="I105" s="33"/>
      <c r="J105" s="33"/>
      <c r="K105" s="33" t="str">
        <f>'[1]TMC Master - Lake County'!J102</f>
        <v>C3C</v>
      </c>
      <c r="L105" s="33">
        <f>'[1]TMC Master - Lake County'!N102</f>
        <v>19530</v>
      </c>
      <c r="M105" s="33"/>
      <c r="N105" s="33">
        <f>'[1]TMC Master - Lake County'!O102</f>
        <v>963</v>
      </c>
      <c r="O105" s="33"/>
      <c r="P105" s="33"/>
      <c r="Q105" s="33"/>
      <c r="R105" s="33">
        <f>'[1]TMC Master - Lake County'!R102</f>
        <v>9859.3248000000003</v>
      </c>
      <c r="S105" s="34">
        <f>'[1]TMC Master - Lake County'!S102</f>
        <v>0.5</v>
      </c>
      <c r="T105" s="33" t="str">
        <f>'[1]TMC Master - Lake County'!T102</f>
        <v>C</v>
      </c>
      <c r="U105" s="33"/>
      <c r="V105" s="33"/>
      <c r="W105" s="33"/>
      <c r="X105" s="33"/>
      <c r="Y105" s="33"/>
      <c r="Z105" s="33"/>
      <c r="AA105" s="33"/>
      <c r="AB105" s="33"/>
      <c r="AC105" s="34"/>
      <c r="AD105" s="33"/>
      <c r="AE105" s="33">
        <f>'[1]TMC Master - Lake County'!U102</f>
        <v>302.57279999999997</v>
      </c>
      <c r="AF105" s="33">
        <f>'[1]TMC Master - Lake County'!V102</f>
        <v>550.76160000000004</v>
      </c>
      <c r="AG105" s="34">
        <f>'[1]TMC Master - Lake County'!W102</f>
        <v>0.56999999999999995</v>
      </c>
      <c r="AH105" s="33" t="str">
        <f>'[1]TMC Master - Lake County'!X102</f>
        <v>C</v>
      </c>
      <c r="AI105" s="292">
        <f>'[1]TMC Master - Lake County'!Y102*100</f>
        <v>9.7828858726851884</v>
      </c>
      <c r="AJ105" s="35">
        <f>'[1]TMC Master - Lake County'!AE102</f>
        <v>0</v>
      </c>
      <c r="AK105" s="35">
        <f>'[1]TMC Master - Lake County'!AF102</f>
        <v>684</v>
      </c>
      <c r="AL105" s="35">
        <f>'[1]TMC Master - Lake County'!AG102</f>
        <v>963</v>
      </c>
      <c r="AM105" s="35">
        <f>'[1]TMC Master - Lake County'!AH102</f>
        <v>964</v>
      </c>
    </row>
    <row r="106" spans="2:39" x14ac:dyDescent="0.25">
      <c r="B106" s="31">
        <f>'[1]TMC Master - Lake County'!C103</f>
        <v>610</v>
      </c>
      <c r="C106" s="32" t="str">
        <f>'[1]TMC Master - Lake County'!D103</f>
        <v>CR 448</v>
      </c>
      <c r="D106" s="32" t="str">
        <f>'[1]TMC Master - Lake County'!E103</f>
        <v>LAKE INDUSTRIAL BLVD</v>
      </c>
      <c r="E106" s="32" t="str">
        <f>'[1]TMC Master - Lake County'!F103</f>
        <v>ORANGE COUNTY LINE</v>
      </c>
      <c r="F106" s="33" t="str">
        <f>'[1]TMC Master - Lake County'!K103</f>
        <v>2L</v>
      </c>
      <c r="G106" s="33">
        <f>'[1]TMC Master - Lake County'!L103</f>
        <v>0</v>
      </c>
      <c r="H106" s="33" t="str">
        <f>'[1]TMC Master - Lake County'!M103</f>
        <v>C</v>
      </c>
      <c r="I106" s="33"/>
      <c r="J106" s="33"/>
      <c r="K106" s="33" t="str">
        <f>'[1]TMC Master - Lake County'!J103</f>
        <v>C2</v>
      </c>
      <c r="L106" s="33">
        <f>'[1]TMC Master - Lake County'!N103</f>
        <v>5904</v>
      </c>
      <c r="M106" s="33"/>
      <c r="N106" s="33">
        <f>'[1]TMC Master - Lake County'!O103</f>
        <v>430</v>
      </c>
      <c r="O106" s="33"/>
      <c r="P106" s="33"/>
      <c r="Q106" s="33"/>
      <c r="R106" s="33">
        <f>'[1]TMC Master - Lake County'!R103</f>
        <v>9834.652799999998</v>
      </c>
      <c r="S106" s="34">
        <f>'[1]TMC Master - Lake County'!S103</f>
        <v>1.67</v>
      </c>
      <c r="T106" s="33" t="str">
        <f>'[1]TMC Master - Lake County'!T103</f>
        <v>D</v>
      </c>
      <c r="U106" s="33"/>
      <c r="V106" s="33"/>
      <c r="W106" s="33"/>
      <c r="X106" s="33"/>
      <c r="Y106" s="33"/>
      <c r="Z106" s="33"/>
      <c r="AA106" s="33"/>
      <c r="AB106" s="33"/>
      <c r="AC106" s="34"/>
      <c r="AD106" s="33"/>
      <c r="AE106" s="33">
        <f>'[1]TMC Master - Lake County'!U103</f>
        <v>384.93119999999999</v>
      </c>
      <c r="AF106" s="33">
        <f>'[1]TMC Master - Lake County'!V103</f>
        <v>529.40159999999992</v>
      </c>
      <c r="AG106" s="34">
        <f>'[1]TMC Master - Lake County'!W103</f>
        <v>1.23</v>
      </c>
      <c r="AH106" s="33" t="str">
        <f>'[1]TMC Master - Lake County'!X103</f>
        <v>D</v>
      </c>
      <c r="AI106" s="292">
        <f>'[1]TMC Master - Lake County'!Y103*100</f>
        <v>9.7278865971881512</v>
      </c>
      <c r="AJ106" s="35">
        <f>'[1]TMC Master - Lake County'!AE103</f>
        <v>0</v>
      </c>
      <c r="AK106" s="35">
        <f>'[1]TMC Master - Lake County'!AF103</f>
        <v>430</v>
      </c>
      <c r="AL106" s="35">
        <f>'[1]TMC Master - Lake County'!AG103</f>
        <v>730</v>
      </c>
      <c r="AM106" s="35">
        <f>'[1]TMC Master - Lake County'!AH103</f>
        <v>1490</v>
      </c>
    </row>
    <row r="107" spans="2:39" x14ac:dyDescent="0.25">
      <c r="B107" s="31">
        <f>'[1]TMC Master - Lake County'!C104</f>
        <v>1235</v>
      </c>
      <c r="C107" s="32" t="str">
        <f>'[1]TMC Master - Lake County'!D104</f>
        <v>CR 48</v>
      </c>
      <c r="D107" s="32" t="str">
        <f>'[1]TMC Master - Lake County'!E104</f>
        <v>HAYWOOD WORM FARM RD</v>
      </c>
      <c r="E107" s="32" t="str">
        <f>'[1]TMC Master - Lake County'!F104</f>
        <v>US 27</v>
      </c>
      <c r="F107" s="33" t="str">
        <f>'[1]TMC Master - Lake County'!K104</f>
        <v>2L</v>
      </c>
      <c r="G107" s="33">
        <f>'[1]TMC Master - Lake County'!L104</f>
        <v>0</v>
      </c>
      <c r="H107" s="33" t="str">
        <f>'[1]TMC Master - Lake County'!M104</f>
        <v>D</v>
      </c>
      <c r="I107" s="33"/>
      <c r="J107" s="33"/>
      <c r="K107" s="33" t="str">
        <f>'[1]TMC Master - Lake County'!J104</f>
        <v>C3R</v>
      </c>
      <c r="L107" s="33">
        <f>'[1]TMC Master - Lake County'!N104</f>
        <v>21168</v>
      </c>
      <c r="M107" s="33"/>
      <c r="N107" s="33">
        <f>'[1]TMC Master - Lake County'!O104</f>
        <v>1048.95</v>
      </c>
      <c r="O107" s="33"/>
      <c r="P107" s="33"/>
      <c r="Q107" s="33"/>
      <c r="R107" s="33">
        <f>'[1]TMC Master - Lake County'!R104</f>
        <v>10396.243200000001</v>
      </c>
      <c r="S107" s="34">
        <f>'[1]TMC Master - Lake County'!S104</f>
        <v>0.49</v>
      </c>
      <c r="T107" s="33" t="str">
        <f>'[1]TMC Master - Lake County'!T104</f>
        <v>C</v>
      </c>
      <c r="U107" s="33"/>
      <c r="V107" s="33"/>
      <c r="W107" s="33"/>
      <c r="X107" s="33"/>
      <c r="Y107" s="33"/>
      <c r="Z107" s="33"/>
      <c r="AA107" s="33"/>
      <c r="AB107" s="33"/>
      <c r="AC107" s="34"/>
      <c r="AD107" s="33"/>
      <c r="AE107" s="33">
        <f>'[1]TMC Master - Lake County'!U104</f>
        <v>429.13920000000002</v>
      </c>
      <c r="AF107" s="33">
        <f>'[1]TMC Master - Lake County'!V104</f>
        <v>464.73599999999999</v>
      </c>
      <c r="AG107" s="34">
        <f>'[1]TMC Master - Lake County'!W104</f>
        <v>0.44</v>
      </c>
      <c r="AH107" s="33" t="str">
        <f>'[1]TMC Master - Lake County'!X104</f>
        <v>C</v>
      </c>
      <c r="AI107" s="292">
        <f>'[1]TMC Master - Lake County'!Y104*100</f>
        <v>10.953369124406564</v>
      </c>
      <c r="AJ107" s="35">
        <f>'[1]TMC Master - Lake County'!AE104</f>
        <v>0</v>
      </c>
      <c r="AK107" s="35">
        <f>'[1]TMC Master - Lake County'!AF104</f>
        <v>916.65000000000009</v>
      </c>
      <c r="AL107" s="35">
        <f>'[1]TMC Master - Lake County'!AG104</f>
        <v>1048.95</v>
      </c>
      <c r="AM107" s="35">
        <f>'[1]TMC Master - Lake County'!AH104</f>
        <v>1050</v>
      </c>
    </row>
    <row r="108" spans="2:39" x14ac:dyDescent="0.25">
      <c r="B108" s="31">
        <f>'[1]TMC Master - Lake County'!C105</f>
        <v>1230</v>
      </c>
      <c r="C108" s="32" t="str">
        <f>'[1]TMC Master - Lake County'!D105</f>
        <v>CR 48</v>
      </c>
      <c r="D108" s="32" t="str">
        <f>'[1]TMC Master - Lake County'!E105</f>
        <v>CR 33</v>
      </c>
      <c r="E108" s="32" t="str">
        <f>'[1]TMC Master - Lake County'!F105</f>
        <v>HAYWOOD WORM FARM RD</v>
      </c>
      <c r="F108" s="33" t="str">
        <f>'[1]TMC Master - Lake County'!K105</f>
        <v>2L</v>
      </c>
      <c r="G108" s="33">
        <f>'[1]TMC Master - Lake County'!L105</f>
        <v>0</v>
      </c>
      <c r="H108" s="33" t="str">
        <f>'[1]TMC Master - Lake County'!M105</f>
        <v>D</v>
      </c>
      <c r="I108" s="33"/>
      <c r="J108" s="33"/>
      <c r="K108" s="33" t="str">
        <f>'[1]TMC Master - Lake County'!J105</f>
        <v>C3R</v>
      </c>
      <c r="L108" s="33">
        <f>'[1]TMC Master - Lake County'!N105</f>
        <v>20160</v>
      </c>
      <c r="M108" s="33"/>
      <c r="N108" s="33">
        <f>'[1]TMC Master - Lake County'!O105</f>
        <v>999</v>
      </c>
      <c r="O108" s="33"/>
      <c r="P108" s="33"/>
      <c r="Q108" s="33"/>
      <c r="R108" s="33">
        <f>'[1]TMC Master - Lake County'!R105</f>
        <v>8546.1983999999993</v>
      </c>
      <c r="S108" s="34">
        <f>'[1]TMC Master - Lake County'!S105</f>
        <v>0.42</v>
      </c>
      <c r="T108" s="33" t="str">
        <f>'[1]TMC Master - Lake County'!T105</f>
        <v>C</v>
      </c>
      <c r="U108" s="33"/>
      <c r="V108" s="33"/>
      <c r="W108" s="33"/>
      <c r="X108" s="33"/>
      <c r="Y108" s="33"/>
      <c r="Z108" s="33"/>
      <c r="AA108" s="33"/>
      <c r="AB108" s="33"/>
      <c r="AC108" s="34"/>
      <c r="AD108" s="33"/>
      <c r="AE108" s="33">
        <f>'[1]TMC Master - Lake County'!U105</f>
        <v>362.88960000000003</v>
      </c>
      <c r="AF108" s="33">
        <f>'[1]TMC Master - Lake County'!V105</f>
        <v>367.83359999999999</v>
      </c>
      <c r="AG108" s="34">
        <f>'[1]TMC Master - Lake County'!W105</f>
        <v>0.37</v>
      </c>
      <c r="AH108" s="33" t="str">
        <f>'[1]TMC Master - Lake County'!X105</f>
        <v>C</v>
      </c>
      <c r="AI108" s="292">
        <f>'[1]TMC Master - Lake County'!Y105*100</f>
        <v>6.6890387636426407</v>
      </c>
      <c r="AJ108" s="35">
        <f>'[1]TMC Master - Lake County'!AE105</f>
        <v>0</v>
      </c>
      <c r="AK108" s="35">
        <f>'[1]TMC Master - Lake County'!AF105</f>
        <v>873</v>
      </c>
      <c r="AL108" s="35">
        <f>'[1]TMC Master - Lake County'!AG105</f>
        <v>999</v>
      </c>
      <c r="AM108" s="35">
        <f>'[1]TMC Master - Lake County'!AH105</f>
        <v>1000</v>
      </c>
    </row>
    <row r="109" spans="2:39" x14ac:dyDescent="0.25">
      <c r="B109" s="31">
        <f>'[1]TMC Master - Lake County'!C106</f>
        <v>1240</v>
      </c>
      <c r="C109" s="32" t="str">
        <f>'[1]TMC Master - Lake County'!D106</f>
        <v>CR 48</v>
      </c>
      <c r="D109" s="32" t="str">
        <f>'[1]TMC Master - Lake County'!E106</f>
        <v>US 27</v>
      </c>
      <c r="E109" s="32" t="str">
        <f>'[1]TMC Master - Lake County'!F106</f>
        <v>LIME AVE</v>
      </c>
      <c r="F109" s="33" t="str">
        <f>'[1]TMC Master - Lake County'!K106</f>
        <v>2L</v>
      </c>
      <c r="G109" s="33">
        <f>'[1]TMC Master - Lake County'!L106</f>
        <v>0</v>
      </c>
      <c r="H109" s="33" t="str">
        <f>'[1]TMC Master - Lake County'!M106</f>
        <v>D</v>
      </c>
      <c r="I109" s="33"/>
      <c r="J109" s="33"/>
      <c r="K109" s="33" t="str">
        <f>'[1]TMC Master - Lake County'!J106</f>
        <v>C3R</v>
      </c>
      <c r="L109" s="33">
        <f>'[1]TMC Master - Lake County'!N106</f>
        <v>21168</v>
      </c>
      <c r="M109" s="33"/>
      <c r="N109" s="33">
        <f>'[1]TMC Master - Lake County'!O106</f>
        <v>1048.95</v>
      </c>
      <c r="O109" s="33"/>
      <c r="P109" s="33"/>
      <c r="Q109" s="33"/>
      <c r="R109" s="33">
        <f>'[1]TMC Master - Lake County'!R106</f>
        <v>10741.3344</v>
      </c>
      <c r="S109" s="34">
        <f>'[1]TMC Master - Lake County'!S106</f>
        <v>0.51</v>
      </c>
      <c r="T109" s="33" t="str">
        <f>'[1]TMC Master - Lake County'!T106</f>
        <v>C</v>
      </c>
      <c r="U109" s="33"/>
      <c r="V109" s="33"/>
      <c r="W109" s="33"/>
      <c r="X109" s="33"/>
      <c r="Y109" s="33"/>
      <c r="Z109" s="33"/>
      <c r="AA109" s="33"/>
      <c r="AB109" s="33"/>
      <c r="AC109" s="34"/>
      <c r="AD109" s="33"/>
      <c r="AE109" s="33">
        <f>'[1]TMC Master - Lake County'!U106</f>
        <v>496.37759999999997</v>
      </c>
      <c r="AF109" s="33">
        <f>'[1]TMC Master - Lake County'!V106</f>
        <v>401.45280000000002</v>
      </c>
      <c r="AG109" s="34">
        <f>'[1]TMC Master - Lake County'!W106</f>
        <v>0.47</v>
      </c>
      <c r="AH109" s="33" t="str">
        <f>'[1]TMC Master - Lake County'!X106</f>
        <v>C</v>
      </c>
      <c r="AI109" s="292">
        <f>'[1]TMC Master - Lake County'!Y106*100</f>
        <v>11.680372952068051</v>
      </c>
      <c r="AJ109" s="35">
        <f>'[1]TMC Master - Lake County'!AE106</f>
        <v>0</v>
      </c>
      <c r="AK109" s="35">
        <f>'[1]TMC Master - Lake County'!AF106</f>
        <v>916.65000000000009</v>
      </c>
      <c r="AL109" s="35">
        <f>'[1]TMC Master - Lake County'!AG106</f>
        <v>1048.95</v>
      </c>
      <c r="AM109" s="35">
        <f>'[1]TMC Master - Lake County'!AH106</f>
        <v>1050</v>
      </c>
    </row>
    <row r="110" spans="2:39" x14ac:dyDescent="0.25">
      <c r="B110" s="31">
        <f>'[1]TMC Master - Lake County'!C107</f>
        <v>2820</v>
      </c>
      <c r="C110" s="32" t="str">
        <f>'[1]TMC Master - Lake County'!D107</f>
        <v>SHIRLEY SHORES RD</v>
      </c>
      <c r="D110" s="32" t="str">
        <f>'[1]TMC Master - Lake County'!E107</f>
        <v>CR 448</v>
      </c>
      <c r="E110" s="32" t="str">
        <f>'[1]TMC Master - Lake County'!F107</f>
        <v>DEER ISLAND RD</v>
      </c>
      <c r="F110" s="33" t="str">
        <f>'[1]TMC Master - Lake County'!K107</f>
        <v>2L</v>
      </c>
      <c r="G110" s="33">
        <f>'[1]TMC Master - Lake County'!L107</f>
        <v>0</v>
      </c>
      <c r="H110" s="33" t="str">
        <f>'[1]TMC Master - Lake County'!M107</f>
        <v>C</v>
      </c>
      <c r="I110" s="33"/>
      <c r="J110" s="33"/>
      <c r="K110" s="33" t="str">
        <f>'[1]TMC Master - Lake County'!J107</f>
        <v>C2</v>
      </c>
      <c r="L110" s="33">
        <f>'[1]TMC Master - Lake County'!N107</f>
        <v>5904</v>
      </c>
      <c r="M110" s="33"/>
      <c r="N110" s="33">
        <f>'[1]TMC Master - Lake County'!O107</f>
        <v>430</v>
      </c>
      <c r="O110" s="33"/>
      <c r="P110" s="33"/>
      <c r="Q110" s="33"/>
      <c r="R110" s="33">
        <f>'[1]TMC Master - Lake County'!R107</f>
        <v>3035.8175999999999</v>
      </c>
      <c r="S110" s="34">
        <f>'[1]TMC Master - Lake County'!S107</f>
        <v>0.51</v>
      </c>
      <c r="T110" s="33" t="str">
        <f>'[1]TMC Master - Lake County'!T107</f>
        <v>C</v>
      </c>
      <c r="U110" s="33"/>
      <c r="V110" s="33"/>
      <c r="W110" s="33"/>
      <c r="X110" s="33"/>
      <c r="Y110" s="33"/>
      <c r="Z110" s="33"/>
      <c r="AA110" s="33"/>
      <c r="AB110" s="33"/>
      <c r="AC110" s="34"/>
      <c r="AD110" s="33"/>
      <c r="AE110" s="33">
        <f>'[1]TMC Master - Lake County'!U107</f>
        <v>160.95359999999999</v>
      </c>
      <c r="AF110" s="33">
        <f>'[1]TMC Master - Lake County'!V107</f>
        <v>128.95679999999999</v>
      </c>
      <c r="AG110" s="34">
        <f>'[1]TMC Master - Lake County'!W107</f>
        <v>0.37</v>
      </c>
      <c r="AH110" s="33" t="str">
        <f>'[1]TMC Master - Lake County'!X107</f>
        <v>C</v>
      </c>
      <c r="AI110" s="292">
        <f>'[1]TMC Master - Lake County'!Y107*100</f>
        <v>-13.259815211279925</v>
      </c>
      <c r="AJ110" s="35">
        <f>'[1]TMC Master - Lake County'!AE107</f>
        <v>0</v>
      </c>
      <c r="AK110" s="35">
        <f>'[1]TMC Master - Lake County'!AF107</f>
        <v>430</v>
      </c>
      <c r="AL110" s="35">
        <f>'[1]TMC Master - Lake County'!AG107</f>
        <v>730</v>
      </c>
      <c r="AM110" s="35">
        <f>'[1]TMC Master - Lake County'!AH107</f>
        <v>1490</v>
      </c>
    </row>
    <row r="111" spans="2:39" x14ac:dyDescent="0.25">
      <c r="B111" s="31">
        <f>'[1]TMC Master - Lake County'!C108</f>
        <v>1155</v>
      </c>
      <c r="C111" s="32" t="str">
        <f>'[1]TMC Master - Lake County'!D108</f>
        <v>CR 470</v>
      </c>
      <c r="D111" s="32" t="str">
        <f>'[1]TMC Master - Lake County'!E108</f>
        <v>FLORIDA TURNPIKE</v>
      </c>
      <c r="E111" s="32" t="str">
        <f>'[1]TMC Master - Lake County'!F108</f>
        <v>BAY AVE</v>
      </c>
      <c r="F111" s="33" t="str">
        <f>'[1]TMC Master - Lake County'!K108</f>
        <v>2L</v>
      </c>
      <c r="G111" s="33">
        <f>'[1]TMC Master - Lake County'!L108</f>
        <v>0</v>
      </c>
      <c r="H111" s="33" t="str">
        <f>'[1]TMC Master - Lake County'!M108</f>
        <v>C</v>
      </c>
      <c r="I111" s="33"/>
      <c r="J111" s="33"/>
      <c r="K111" s="33" t="str">
        <f>'[1]TMC Master - Lake County'!J108</f>
        <v>C2</v>
      </c>
      <c r="L111" s="33">
        <f>'[1]TMC Master - Lake County'!N108</f>
        <v>8136</v>
      </c>
      <c r="M111" s="33"/>
      <c r="N111" s="33">
        <f>'[1]TMC Master - Lake County'!O108</f>
        <v>452</v>
      </c>
      <c r="O111" s="33"/>
      <c r="P111" s="33"/>
      <c r="Q111" s="33"/>
      <c r="R111" s="33">
        <f>'[1]TMC Master - Lake County'!R108</f>
        <v>9400.5216</v>
      </c>
      <c r="S111" s="34">
        <f>'[1]TMC Master - Lake County'!S108</f>
        <v>1.1599999999999999</v>
      </c>
      <c r="T111" s="33" t="str">
        <f>'[1]TMC Master - Lake County'!T108</f>
        <v>D</v>
      </c>
      <c r="U111" s="33"/>
      <c r="V111" s="33"/>
      <c r="W111" s="33"/>
      <c r="X111" s="33"/>
      <c r="Y111" s="33"/>
      <c r="Z111" s="33"/>
      <c r="AA111" s="33"/>
      <c r="AB111" s="33"/>
      <c r="AC111" s="34"/>
      <c r="AD111" s="33"/>
      <c r="AE111" s="33">
        <f>'[1]TMC Master - Lake County'!U108</f>
        <v>485.50079999999997</v>
      </c>
      <c r="AF111" s="33">
        <f>'[1]TMC Master - Lake County'!V108</f>
        <v>301.584</v>
      </c>
      <c r="AG111" s="34">
        <f>'[1]TMC Master - Lake County'!W108</f>
        <v>1.07</v>
      </c>
      <c r="AH111" s="33" t="str">
        <f>'[1]TMC Master - Lake County'!X108</f>
        <v>D</v>
      </c>
      <c r="AI111" s="292">
        <f>'[1]TMC Master - Lake County'!Y108*100</f>
        <v>8.7415698631235106</v>
      </c>
      <c r="AJ111" s="35">
        <f>'[1]TMC Master - Lake County'!AE108</f>
        <v>0</v>
      </c>
      <c r="AK111" s="35">
        <f>'[1]TMC Master - Lake County'!AF108</f>
        <v>452</v>
      </c>
      <c r="AL111" s="35">
        <f>'[1]TMC Master - Lake County'!AG108</f>
        <v>767</v>
      </c>
      <c r="AM111" s="35">
        <f>'[1]TMC Master - Lake County'!AH108</f>
        <v>1565</v>
      </c>
    </row>
    <row r="112" spans="2:39" x14ac:dyDescent="0.25">
      <c r="B112" s="31">
        <f>'[1]TMC Master - Lake County'!C109</f>
        <v>1150</v>
      </c>
      <c r="C112" s="32" t="str">
        <f>'[1]TMC Master - Lake County'!D109</f>
        <v>CR 470</v>
      </c>
      <c r="D112" s="32" t="str">
        <f>'[1]TMC Master - Lake County'!E109</f>
        <v>SUMTER COUNTY LINE</v>
      </c>
      <c r="E112" s="32" t="str">
        <f>'[1]TMC Master - Lake County'!F109</f>
        <v>FLORIDA TURNPIKE</v>
      </c>
      <c r="F112" s="33" t="str">
        <f>'[1]TMC Master - Lake County'!K109</f>
        <v>2L</v>
      </c>
      <c r="G112" s="33">
        <f>'[1]TMC Master - Lake County'!L109</f>
        <v>0</v>
      </c>
      <c r="H112" s="33" t="str">
        <f>'[1]TMC Master - Lake County'!M109</f>
        <v>C</v>
      </c>
      <c r="I112" s="33"/>
      <c r="J112" s="33"/>
      <c r="K112" s="33" t="str">
        <f>'[1]TMC Master - Lake County'!J109</f>
        <v>C2</v>
      </c>
      <c r="L112" s="33">
        <f>'[1]TMC Master - Lake County'!N109</f>
        <v>6199.2</v>
      </c>
      <c r="M112" s="33"/>
      <c r="N112" s="33">
        <f>'[1]TMC Master - Lake County'!O109</f>
        <v>430</v>
      </c>
      <c r="O112" s="33"/>
      <c r="P112" s="33"/>
      <c r="Q112" s="33"/>
      <c r="R112" s="33">
        <f>'[1]TMC Master - Lake County'!R109</f>
        <v>9154.3104000000003</v>
      </c>
      <c r="S112" s="34">
        <f>'[1]TMC Master - Lake County'!S109</f>
        <v>1.48</v>
      </c>
      <c r="T112" s="33" t="str">
        <f>'[1]TMC Master - Lake County'!T109</f>
        <v>D</v>
      </c>
      <c r="U112" s="33"/>
      <c r="V112" s="33"/>
      <c r="W112" s="33"/>
      <c r="X112" s="33"/>
      <c r="Y112" s="33"/>
      <c r="Z112" s="33"/>
      <c r="AA112" s="33"/>
      <c r="AB112" s="33"/>
      <c r="AC112" s="34"/>
      <c r="AD112" s="33"/>
      <c r="AE112" s="33">
        <f>'[1]TMC Master - Lake County'!U109</f>
        <v>595.25760000000002</v>
      </c>
      <c r="AF112" s="33">
        <f>'[1]TMC Master - Lake County'!V109</f>
        <v>217.536</v>
      </c>
      <c r="AG112" s="34">
        <f>'[1]TMC Master - Lake County'!W109</f>
        <v>1.38</v>
      </c>
      <c r="AH112" s="33" t="str">
        <f>'[1]TMC Master - Lake County'!X109</f>
        <v>D</v>
      </c>
      <c r="AI112" s="292">
        <f>'[1]TMC Master - Lake County'!Y109*100</f>
        <v>8.1658917239042506</v>
      </c>
      <c r="AJ112" s="35">
        <f>'[1]TMC Master - Lake County'!AE109</f>
        <v>0</v>
      </c>
      <c r="AK112" s="35">
        <f>'[1]TMC Master - Lake County'!AF109</f>
        <v>430</v>
      </c>
      <c r="AL112" s="35">
        <f>'[1]TMC Master - Lake County'!AG109</f>
        <v>730</v>
      </c>
      <c r="AM112" s="35">
        <f>'[1]TMC Master - Lake County'!AH109</f>
        <v>1490</v>
      </c>
    </row>
    <row r="113" spans="2:39" x14ac:dyDescent="0.25">
      <c r="B113" s="31">
        <f>'[1]TMC Master - Lake County'!C110</f>
        <v>260</v>
      </c>
      <c r="C113" s="32" t="str">
        <f>'[1]TMC Master - Lake County'!D110</f>
        <v>SR 33 / CR 33</v>
      </c>
      <c r="D113" s="32" t="str">
        <f>'[1]TMC Master - Lake County'!E110</f>
        <v>US 27</v>
      </c>
      <c r="E113" s="32" t="str">
        <f>'[1]TMC Master - Lake County'!F110</f>
        <v>CR 48 /CR 470</v>
      </c>
      <c r="F113" s="33" t="str">
        <f>'[1]TMC Master - Lake County'!K110</f>
        <v>2L</v>
      </c>
      <c r="G113" s="33">
        <f>'[1]TMC Master - Lake County'!L110</f>
        <v>0</v>
      </c>
      <c r="H113" s="33" t="str">
        <f>'[1]TMC Master - Lake County'!M110</f>
        <v>D</v>
      </c>
      <c r="I113" s="33"/>
      <c r="J113" s="33"/>
      <c r="K113" s="33" t="str">
        <f>'[1]TMC Master - Lake County'!J110</f>
        <v>C3R</v>
      </c>
      <c r="L113" s="33">
        <f>'[1]TMC Master - Lake County'!N110</f>
        <v>21168</v>
      </c>
      <c r="M113" s="33"/>
      <c r="N113" s="33">
        <f>'[1]TMC Master - Lake County'!O110</f>
        <v>1048.95</v>
      </c>
      <c r="O113" s="33"/>
      <c r="P113" s="33"/>
      <c r="Q113" s="33"/>
      <c r="R113" s="33">
        <f>'[1]TMC Master - Lake County'!R110</f>
        <v>10301.318399999998</v>
      </c>
      <c r="S113" s="34">
        <f>'[1]TMC Master - Lake County'!S110</f>
        <v>0.49</v>
      </c>
      <c r="T113" s="33" t="str">
        <f>'[1]TMC Master - Lake County'!T110</f>
        <v>C</v>
      </c>
      <c r="U113" s="33"/>
      <c r="V113" s="33"/>
      <c r="W113" s="33"/>
      <c r="X113" s="33"/>
      <c r="Y113" s="33"/>
      <c r="Z113" s="33"/>
      <c r="AA113" s="33"/>
      <c r="AB113" s="33"/>
      <c r="AC113" s="34"/>
      <c r="AD113" s="33"/>
      <c r="AE113" s="33">
        <f>'[1]TMC Master - Lake County'!U110</f>
        <v>391.56479999999999</v>
      </c>
      <c r="AF113" s="33">
        <f>'[1]TMC Master - Lake County'!V110</f>
        <v>441.00479999999999</v>
      </c>
      <c r="AG113" s="34">
        <f>'[1]TMC Master - Lake County'!W110</f>
        <v>0.42</v>
      </c>
      <c r="AH113" s="33" t="str">
        <f>'[1]TMC Master - Lake County'!X110</f>
        <v>C</v>
      </c>
      <c r="AI113" s="292">
        <f>'[1]TMC Master - Lake County'!Y110*100</f>
        <v>10.750009029231</v>
      </c>
      <c r="AJ113" s="35">
        <f>'[1]TMC Master - Lake County'!AE110</f>
        <v>0</v>
      </c>
      <c r="AK113" s="35">
        <f>'[1]TMC Master - Lake County'!AF110</f>
        <v>916.65000000000009</v>
      </c>
      <c r="AL113" s="35">
        <f>'[1]TMC Master - Lake County'!AG110</f>
        <v>1048.95</v>
      </c>
      <c r="AM113" s="35">
        <f>'[1]TMC Master - Lake County'!AH110</f>
        <v>1050</v>
      </c>
    </row>
    <row r="114" spans="2:39" x14ac:dyDescent="0.25">
      <c r="B114" s="31">
        <f>'[1]TMC Master - Lake County'!C111</f>
        <v>590</v>
      </c>
      <c r="C114" s="32" t="str">
        <f>'[1]TMC Master - Lake County'!D111</f>
        <v>CR 448</v>
      </c>
      <c r="D114" s="32" t="str">
        <f>'[1]TMC Master - Lake County'!E111</f>
        <v>SR 19</v>
      </c>
      <c r="E114" s="32" t="str">
        <f>'[1]TMC Master - Lake County'!F111</f>
        <v>CR 561</v>
      </c>
      <c r="F114" s="33" t="str">
        <f>'[1]TMC Master - Lake County'!K111</f>
        <v>2L</v>
      </c>
      <c r="G114" s="33">
        <f>'[1]TMC Master - Lake County'!L111</f>
        <v>0</v>
      </c>
      <c r="H114" s="33" t="str">
        <f>'[1]TMC Master - Lake County'!M111</f>
        <v>D</v>
      </c>
      <c r="I114" s="33"/>
      <c r="J114" s="33"/>
      <c r="K114" s="33" t="str">
        <f>'[1]TMC Master - Lake County'!J111</f>
        <v>C3C</v>
      </c>
      <c r="L114" s="33">
        <f>'[1]TMC Master - Lake County'!N111</f>
        <v>20506.5</v>
      </c>
      <c r="M114" s="33"/>
      <c r="N114" s="33">
        <f>'[1]TMC Master - Lake County'!O111</f>
        <v>1011.1500000000001</v>
      </c>
      <c r="O114" s="33"/>
      <c r="P114" s="33"/>
      <c r="Q114" s="33"/>
      <c r="R114" s="33">
        <f>'[1]TMC Master - Lake County'!R111</f>
        <v>5763.3023999999996</v>
      </c>
      <c r="S114" s="34">
        <f>'[1]TMC Master - Lake County'!S111</f>
        <v>0.28000000000000003</v>
      </c>
      <c r="T114" s="33" t="str">
        <f>'[1]TMC Master - Lake County'!T111</f>
        <v>C</v>
      </c>
      <c r="U114" s="33"/>
      <c r="V114" s="33"/>
      <c r="W114" s="33"/>
      <c r="X114" s="33"/>
      <c r="Y114" s="33"/>
      <c r="Z114" s="33"/>
      <c r="AA114" s="33"/>
      <c r="AB114" s="33"/>
      <c r="AC114" s="34"/>
      <c r="AD114" s="33"/>
      <c r="AE114" s="33">
        <f>'[1]TMC Master - Lake County'!U111</f>
        <v>278.27519999999998</v>
      </c>
      <c r="AF114" s="33">
        <f>'[1]TMC Master - Lake County'!V111</f>
        <v>231.73439999999999</v>
      </c>
      <c r="AG114" s="34">
        <f>'[1]TMC Master - Lake County'!W111</f>
        <v>0.28000000000000003</v>
      </c>
      <c r="AH114" s="33" t="str">
        <f>'[1]TMC Master - Lake County'!X111</f>
        <v>C</v>
      </c>
      <c r="AI114" s="292">
        <f>'[1]TMC Master - Lake County'!Y111*100</f>
        <v>-1.3948746205004414</v>
      </c>
      <c r="AJ114" s="35">
        <f>'[1]TMC Master - Lake County'!AE111</f>
        <v>0</v>
      </c>
      <c r="AK114" s="35">
        <f>'[1]TMC Master - Lake County'!AF111</f>
        <v>718.2</v>
      </c>
      <c r="AL114" s="35">
        <f>'[1]TMC Master - Lake County'!AG111</f>
        <v>1011.1500000000001</v>
      </c>
      <c r="AM114" s="35">
        <f>'[1]TMC Master - Lake County'!AH111</f>
        <v>1012.2</v>
      </c>
    </row>
    <row r="115" spans="2:39" x14ac:dyDescent="0.25">
      <c r="B115" s="31">
        <f>'[1]TMC Master - Lake County'!C112</f>
        <v>600</v>
      </c>
      <c r="C115" s="32" t="str">
        <f>'[1]TMC Master - Lake County'!D112</f>
        <v>CR 448</v>
      </c>
      <c r="D115" s="32" t="str">
        <f>'[1]TMC Master - Lake County'!E112</f>
        <v>CR 561</v>
      </c>
      <c r="E115" s="32" t="str">
        <f>'[1]TMC Master - Lake County'!F112</f>
        <v>LAKE INDUSTRIAL BLVD</v>
      </c>
      <c r="F115" s="33" t="str">
        <f>'[1]TMC Master - Lake County'!K112</f>
        <v>2L</v>
      </c>
      <c r="G115" s="33">
        <f>'[1]TMC Master - Lake County'!L112</f>
        <v>0</v>
      </c>
      <c r="H115" s="33" t="str">
        <f>'[1]TMC Master - Lake County'!M112</f>
        <v>D</v>
      </c>
      <c r="I115" s="33"/>
      <c r="J115" s="33"/>
      <c r="K115" s="33" t="str">
        <f>'[1]TMC Master - Lake County'!J112</f>
        <v>C3C</v>
      </c>
      <c r="L115" s="33">
        <f>'[1]TMC Master - Lake County'!N112</f>
        <v>20506.5</v>
      </c>
      <c r="M115" s="33"/>
      <c r="N115" s="33">
        <f>'[1]TMC Master - Lake County'!O112</f>
        <v>1011.1500000000001</v>
      </c>
      <c r="O115" s="33"/>
      <c r="P115" s="33"/>
      <c r="Q115" s="33"/>
      <c r="R115" s="33">
        <f>'[1]TMC Master - Lake County'!R112</f>
        <v>12731.366399999999</v>
      </c>
      <c r="S115" s="34">
        <f>'[1]TMC Master - Lake County'!S112</f>
        <v>0.62</v>
      </c>
      <c r="T115" s="33" t="str">
        <f>'[1]TMC Master - Lake County'!T112</f>
        <v>C</v>
      </c>
      <c r="U115" s="33"/>
      <c r="V115" s="33"/>
      <c r="W115" s="33"/>
      <c r="X115" s="33"/>
      <c r="Y115" s="33"/>
      <c r="Z115" s="33"/>
      <c r="AA115" s="33"/>
      <c r="AB115" s="33"/>
      <c r="AC115" s="34"/>
      <c r="AD115" s="33"/>
      <c r="AE115" s="33">
        <f>'[1]TMC Master - Lake County'!U112</f>
        <v>467.46239999999995</v>
      </c>
      <c r="AF115" s="33">
        <f>'[1]TMC Master - Lake County'!V112</f>
        <v>620.17920000000004</v>
      </c>
      <c r="AG115" s="34">
        <f>'[1]TMC Master - Lake County'!W112</f>
        <v>0.61</v>
      </c>
      <c r="AH115" s="33" t="str">
        <f>'[1]TMC Master - Lake County'!X112</f>
        <v>C</v>
      </c>
      <c r="AI115" s="292">
        <f>'[1]TMC Master - Lake County'!Y112*100</f>
        <v>15.542087994543197</v>
      </c>
      <c r="AJ115" s="35">
        <f>'[1]TMC Master - Lake County'!AE112</f>
        <v>0</v>
      </c>
      <c r="AK115" s="35">
        <f>'[1]TMC Master - Lake County'!AF112</f>
        <v>718.2</v>
      </c>
      <c r="AL115" s="35">
        <f>'[1]TMC Master - Lake County'!AG112</f>
        <v>1011.1500000000001</v>
      </c>
      <c r="AM115" s="35">
        <f>'[1]TMC Master - Lake County'!AH112</f>
        <v>1012.2</v>
      </c>
    </row>
    <row r="116" spans="2:39" x14ac:dyDescent="0.25">
      <c r="B116" s="31">
        <f>'[1]TMC Master - Lake County'!C113</f>
        <v>2390</v>
      </c>
      <c r="C116" s="32" t="str">
        <f>'[1]TMC Master - Lake County'!D113</f>
        <v>LANE PARK CUTOFF</v>
      </c>
      <c r="D116" s="32" t="str">
        <f>'[1]TMC Master - Lake County'!E113</f>
        <v>SR 19</v>
      </c>
      <c r="E116" s="32" t="str">
        <f>'[1]TMC Master - Lake County'!F113</f>
        <v>CR 561</v>
      </c>
      <c r="F116" s="33" t="str">
        <f>'[1]TMC Master - Lake County'!K113</f>
        <v>2L</v>
      </c>
      <c r="G116" s="33">
        <f>'[1]TMC Master - Lake County'!L113</f>
        <v>0</v>
      </c>
      <c r="H116" s="33" t="str">
        <f>'[1]TMC Master - Lake County'!M113</f>
        <v>D</v>
      </c>
      <c r="I116" s="33"/>
      <c r="J116" s="33"/>
      <c r="K116" s="33" t="str">
        <f>'[1]TMC Master - Lake County'!J113</f>
        <v>C3C</v>
      </c>
      <c r="L116" s="33">
        <f>'[1]TMC Master - Lake County'!N113</f>
        <v>19530</v>
      </c>
      <c r="M116" s="33"/>
      <c r="N116" s="33">
        <f>'[1]TMC Master - Lake County'!O113</f>
        <v>963</v>
      </c>
      <c r="O116" s="33"/>
      <c r="P116" s="33"/>
      <c r="Q116" s="33"/>
      <c r="R116" s="33">
        <f>'[1]TMC Master - Lake County'!R113</f>
        <v>1980.5183999999999</v>
      </c>
      <c r="S116" s="34">
        <f>'[1]TMC Master - Lake County'!S113</f>
        <v>0.1</v>
      </c>
      <c r="T116" s="33" t="str">
        <f>'[1]TMC Master - Lake County'!T113</f>
        <v>C</v>
      </c>
      <c r="U116" s="33"/>
      <c r="V116" s="33"/>
      <c r="W116" s="33"/>
      <c r="X116" s="33"/>
      <c r="Y116" s="33"/>
      <c r="Z116" s="33"/>
      <c r="AA116" s="33"/>
      <c r="AB116" s="33"/>
      <c r="AC116" s="34"/>
      <c r="AD116" s="33"/>
      <c r="AE116" s="33">
        <f>'[1]TMC Master - Lake County'!U113</f>
        <v>100.45439999999999</v>
      </c>
      <c r="AF116" s="33">
        <f>'[1]TMC Master - Lake County'!V113</f>
        <v>81.100799999999992</v>
      </c>
      <c r="AG116" s="34">
        <f>'[1]TMC Master - Lake County'!W113</f>
        <v>0.1</v>
      </c>
      <c r="AH116" s="33" t="str">
        <f>'[1]TMC Master - Lake County'!X113</f>
        <v>C</v>
      </c>
      <c r="AI116" s="292">
        <f>'[1]TMC Master - Lake County'!Y113*100</f>
        <v>-20.361882701399558</v>
      </c>
      <c r="AJ116" s="35">
        <f>'[1]TMC Master - Lake County'!AE113</f>
        <v>0</v>
      </c>
      <c r="AK116" s="35">
        <f>'[1]TMC Master - Lake County'!AF113</f>
        <v>684</v>
      </c>
      <c r="AL116" s="35">
        <f>'[1]TMC Master - Lake County'!AG113</f>
        <v>963</v>
      </c>
      <c r="AM116" s="35">
        <f>'[1]TMC Master - Lake County'!AH113</f>
        <v>964</v>
      </c>
    </row>
    <row r="117" spans="2:39" x14ac:dyDescent="0.25">
      <c r="B117" s="31" t="e">
        <f>'[1]TMC Master - Lake County'!C114</f>
        <v>#N/A</v>
      </c>
      <c r="C117" s="32" t="str">
        <f>'[1]TMC Master - Lake County'!D114</f>
        <v>OBRIEN RD</v>
      </c>
      <c r="D117" s="32" t="str">
        <f>'[1]TMC Master - Lake County'!E114</f>
        <v>1.24 Mi N OF S.R. 19</v>
      </c>
      <c r="E117" s="32" t="e">
        <f>'[1]TMC Master - Lake County'!F114</f>
        <v>#N/A</v>
      </c>
      <c r="F117" s="33" t="str">
        <f>'[1]TMC Master - Lake County'!K114</f>
        <v>2L</v>
      </c>
      <c r="G117" s="33">
        <f>'[1]TMC Master - Lake County'!L114</f>
        <v>0</v>
      </c>
      <c r="H117" s="33" t="str">
        <f>'[1]TMC Master - Lake County'!M114</f>
        <v>C</v>
      </c>
      <c r="I117" s="33"/>
      <c r="J117" s="33"/>
      <c r="K117" s="33" t="str">
        <f>'[1]TMC Master - Lake County'!J114</f>
        <v>C2T</v>
      </c>
      <c r="L117" s="33">
        <f>'[1]TMC Master - Lake County'!N114</f>
        <v>9936</v>
      </c>
      <c r="M117" s="33"/>
      <c r="N117" s="33">
        <f>'[1]TMC Master - Lake County'!O114</f>
        <v>518.4</v>
      </c>
      <c r="O117" s="33"/>
      <c r="P117" s="33"/>
      <c r="Q117" s="33"/>
      <c r="R117" s="33">
        <f>'[1]TMC Master - Lake County'!R114</f>
        <v>6302.3615999999993</v>
      </c>
      <c r="S117" s="34">
        <f>'[1]TMC Master - Lake County'!S114</f>
        <v>0.63</v>
      </c>
      <c r="T117" s="33" t="str">
        <f>'[1]TMC Master - Lake County'!T114</f>
        <v>C</v>
      </c>
      <c r="U117" s="33"/>
      <c r="V117" s="33"/>
      <c r="W117" s="33"/>
      <c r="X117" s="33"/>
      <c r="Y117" s="33"/>
      <c r="Z117" s="33"/>
      <c r="AA117" s="33"/>
      <c r="AB117" s="33"/>
      <c r="AC117" s="34"/>
      <c r="AD117" s="33"/>
      <c r="AE117" s="33">
        <f>'[1]TMC Master - Lake County'!U114</f>
        <v>285.87839999999994</v>
      </c>
      <c r="AF117" s="33">
        <f>'[1]TMC Master - Lake County'!V114</f>
        <v>232.79999999999998</v>
      </c>
      <c r="AG117" s="34">
        <f>'[1]TMC Master - Lake County'!W114</f>
        <v>0.55000000000000004</v>
      </c>
      <c r="AH117" s="33" t="str">
        <f>'[1]TMC Master - Lake County'!X114</f>
        <v>C</v>
      </c>
      <c r="AI117" s="292">
        <f>'[1]TMC Master - Lake County'!Y114*100</f>
        <v>0.38431772549496479</v>
      </c>
      <c r="AJ117" s="35">
        <f>'[1]TMC Master - Lake County'!AE114</f>
        <v>0</v>
      </c>
      <c r="AK117" s="35">
        <f>'[1]TMC Master - Lake County'!AF114</f>
        <v>518.4</v>
      </c>
      <c r="AL117" s="35">
        <f>'[1]TMC Master - Lake County'!AG114</f>
        <v>676.80000000000007</v>
      </c>
      <c r="AM117" s="35">
        <f>'[1]TMC Master - Lake County'!AH114</f>
        <v>677.6</v>
      </c>
    </row>
    <row r="118" spans="2:39" x14ac:dyDescent="0.25">
      <c r="B118" s="31" t="e">
        <f>'[1]TMC Master - Lake County'!C115</f>
        <v>#N/A</v>
      </c>
      <c r="C118" s="32" t="str">
        <f>'[1]TMC Master - Lake County'!D115</f>
        <v>CHERRY LAKE RD (C.R. 478)</v>
      </c>
      <c r="D118" s="32" t="str">
        <f>'[1]TMC Master - Lake County'!E115</f>
        <v>0.25 Mi E OF CORALWOOD LN</v>
      </c>
      <c r="E118" s="32" t="e">
        <f>'[1]TMC Master - Lake County'!F115</f>
        <v>#N/A</v>
      </c>
      <c r="F118" s="33" t="str">
        <f>'[1]TMC Master - Lake County'!K115</f>
        <v>2L</v>
      </c>
      <c r="G118" s="33">
        <f>'[1]TMC Master - Lake County'!L115</f>
        <v>0</v>
      </c>
      <c r="H118" s="33" t="str">
        <f>'[1]TMC Master - Lake County'!M115</f>
        <v>C</v>
      </c>
      <c r="I118" s="33"/>
      <c r="J118" s="33"/>
      <c r="K118" s="33" t="str">
        <f>'[1]TMC Master - Lake County'!J115</f>
        <v>C2T</v>
      </c>
      <c r="L118" s="33">
        <f>'[1]TMC Master - Lake County'!N115</f>
        <v>9936</v>
      </c>
      <c r="M118" s="33"/>
      <c r="N118" s="33">
        <f>'[1]TMC Master - Lake County'!O115</f>
        <v>518.4</v>
      </c>
      <c r="O118" s="33"/>
      <c r="P118" s="33"/>
      <c r="Q118" s="33"/>
      <c r="R118" s="33">
        <f>'[1]TMC Master - Lake County'!R115</f>
        <v>1994.6303999999996</v>
      </c>
      <c r="S118" s="34">
        <f>'[1]TMC Master - Lake County'!S115</f>
        <v>0.2</v>
      </c>
      <c r="T118" s="33" t="str">
        <f>'[1]TMC Master - Lake County'!T115</f>
        <v>C</v>
      </c>
      <c r="U118" s="33"/>
      <c r="V118" s="33"/>
      <c r="W118" s="33"/>
      <c r="X118" s="33"/>
      <c r="Y118" s="33"/>
      <c r="Z118" s="33"/>
      <c r="AA118" s="33"/>
      <c r="AB118" s="33"/>
      <c r="AC118" s="34"/>
      <c r="AD118" s="33"/>
      <c r="AE118" s="33">
        <f>'[1]TMC Master - Lake County'!U115</f>
        <v>82.876799999999989</v>
      </c>
      <c r="AF118" s="33">
        <f>'[1]TMC Master - Lake County'!V115</f>
        <v>84.739199999999997</v>
      </c>
      <c r="AG118" s="34">
        <f>'[1]TMC Master - Lake County'!W115</f>
        <v>0.16</v>
      </c>
      <c r="AH118" s="33" t="str">
        <f>'[1]TMC Master - Lake County'!X115</f>
        <v>C</v>
      </c>
      <c r="AI118" s="292">
        <f>'[1]TMC Master - Lake County'!Y115*100</f>
        <v>-20.248713990289737</v>
      </c>
      <c r="AJ118" s="35">
        <f>'[1]TMC Master - Lake County'!AE115</f>
        <v>0</v>
      </c>
      <c r="AK118" s="35">
        <f>'[1]TMC Master - Lake County'!AF115</f>
        <v>518.4</v>
      </c>
      <c r="AL118" s="35">
        <f>'[1]TMC Master - Lake County'!AG115</f>
        <v>676.80000000000007</v>
      </c>
      <c r="AM118" s="35">
        <f>'[1]TMC Master - Lake County'!AH115</f>
        <v>677.6</v>
      </c>
    </row>
    <row r="119" spans="2:39" x14ac:dyDescent="0.25">
      <c r="B119" s="31" t="e">
        <f>'[1]TMC Master - Lake County'!C116</f>
        <v>#N/A</v>
      </c>
      <c r="C119" s="32" t="str">
        <f>'[1]TMC Master - Lake County'!D116</f>
        <v>S BUCKHILL RD</v>
      </c>
      <c r="D119" s="32" t="str">
        <f>'[1]TMC Master - Lake County'!E116</f>
        <v>0.24 Mi S OF C.R. 455</v>
      </c>
      <c r="E119" s="32" t="e">
        <f>'[1]TMC Master - Lake County'!F116</f>
        <v>#N/A</v>
      </c>
      <c r="F119" s="33" t="str">
        <f>'[1]TMC Master - Lake County'!K116</f>
        <v>2L</v>
      </c>
      <c r="G119" s="33">
        <f>'[1]TMC Master - Lake County'!L116</f>
        <v>0</v>
      </c>
      <c r="H119" s="33" t="str">
        <f>'[1]TMC Master - Lake County'!M116</f>
        <v>C</v>
      </c>
      <c r="I119" s="33"/>
      <c r="J119" s="33"/>
      <c r="K119" s="33" t="str">
        <f>'[1]TMC Master - Lake County'!J116</f>
        <v>C2T</v>
      </c>
      <c r="L119" s="33">
        <f>'[1]TMC Master - Lake County'!N116</f>
        <v>9936</v>
      </c>
      <c r="M119" s="33"/>
      <c r="N119" s="33">
        <f>'[1]TMC Master - Lake County'!O116</f>
        <v>518.4</v>
      </c>
      <c r="O119" s="33"/>
      <c r="P119" s="33"/>
      <c r="Q119" s="33"/>
      <c r="R119" s="33">
        <f>'[1]TMC Master - Lake County'!R116</f>
        <v>1264.6751999999999</v>
      </c>
      <c r="S119" s="34">
        <f>'[1]TMC Master - Lake County'!S116</f>
        <v>0.13</v>
      </c>
      <c r="T119" s="33" t="str">
        <f>'[1]TMC Master - Lake County'!T116</f>
        <v>C</v>
      </c>
      <c r="U119" s="33"/>
      <c r="V119" s="33"/>
      <c r="W119" s="33"/>
      <c r="X119" s="33"/>
      <c r="Y119" s="33"/>
      <c r="Z119" s="33"/>
      <c r="AA119" s="33"/>
      <c r="AB119" s="33"/>
      <c r="AC119" s="34"/>
      <c r="AD119" s="33"/>
      <c r="AE119" s="33">
        <f>'[1]TMC Master - Lake County'!U116</f>
        <v>62.294399999999996</v>
      </c>
      <c r="AF119" s="33">
        <f>'[1]TMC Master - Lake County'!V116</f>
        <v>82.070399999999992</v>
      </c>
      <c r="AG119" s="34">
        <f>'[1]TMC Master - Lake County'!W116</f>
        <v>0.16</v>
      </c>
      <c r="AH119" s="33" t="str">
        <f>'[1]TMC Master - Lake County'!X116</f>
        <v>C</v>
      </c>
      <c r="AI119" s="292">
        <f>'[1]TMC Master - Lake County'!Y116*100</f>
        <v>-27.195033130260082</v>
      </c>
      <c r="AJ119" s="35">
        <f>'[1]TMC Master - Lake County'!AE116</f>
        <v>0</v>
      </c>
      <c r="AK119" s="35">
        <f>'[1]TMC Master - Lake County'!AF116</f>
        <v>518.4</v>
      </c>
      <c r="AL119" s="35">
        <f>'[1]TMC Master - Lake County'!AG116</f>
        <v>676.80000000000007</v>
      </c>
      <c r="AM119" s="35">
        <f>'[1]TMC Master - Lake County'!AH116</f>
        <v>677.6</v>
      </c>
    </row>
    <row r="120" spans="2:39" x14ac:dyDescent="0.25">
      <c r="B120" s="31" t="e">
        <f>'[1]TMC Master - Lake County'!C117</f>
        <v>#N/A</v>
      </c>
      <c r="C120" s="32" t="str">
        <f>'[1]TMC Master - Lake County'!D117</f>
        <v>S BUCKHILL RD</v>
      </c>
      <c r="D120" s="32" t="str">
        <f>'[1]TMC Master - Lake County'!E117</f>
        <v>0.18 Mi N OF TURNPIKE RD</v>
      </c>
      <c r="E120" s="32" t="e">
        <f>'[1]TMC Master - Lake County'!F117</f>
        <v>#N/A</v>
      </c>
      <c r="F120" s="33" t="str">
        <f>'[1]TMC Master - Lake County'!K117</f>
        <v>2L</v>
      </c>
      <c r="G120" s="33">
        <f>'[1]TMC Master - Lake County'!L117</f>
        <v>0</v>
      </c>
      <c r="H120" s="33" t="str">
        <f>'[1]TMC Master - Lake County'!M117</f>
        <v>C</v>
      </c>
      <c r="I120" s="33"/>
      <c r="J120" s="33"/>
      <c r="K120" s="33" t="str">
        <f>'[1]TMC Master - Lake County'!J117</f>
        <v>C2T</v>
      </c>
      <c r="L120" s="33">
        <f>'[1]TMC Master - Lake County'!N117</f>
        <v>9936</v>
      </c>
      <c r="M120" s="33"/>
      <c r="N120" s="33">
        <f>'[1]TMC Master - Lake County'!O117</f>
        <v>518.4</v>
      </c>
      <c r="O120" s="33"/>
      <c r="P120" s="33"/>
      <c r="Q120" s="33"/>
      <c r="R120" s="33">
        <f>'[1]TMC Master - Lake County'!R117</f>
        <v>2185.248</v>
      </c>
      <c r="S120" s="34">
        <f>'[1]TMC Master - Lake County'!S117</f>
        <v>0.22</v>
      </c>
      <c r="T120" s="33" t="str">
        <f>'[1]TMC Master - Lake County'!T117</f>
        <v>C</v>
      </c>
      <c r="U120" s="33"/>
      <c r="V120" s="33"/>
      <c r="W120" s="33"/>
      <c r="X120" s="33"/>
      <c r="Y120" s="33"/>
      <c r="Z120" s="33"/>
      <c r="AA120" s="33"/>
      <c r="AB120" s="33"/>
      <c r="AC120" s="34"/>
      <c r="AD120" s="33"/>
      <c r="AE120" s="33">
        <f>'[1]TMC Master - Lake County'!U117</f>
        <v>64.272000000000006</v>
      </c>
      <c r="AF120" s="33">
        <f>'[1]TMC Master - Lake County'!V117</f>
        <v>137.44319999999999</v>
      </c>
      <c r="AG120" s="34">
        <f>'[1]TMC Master - Lake County'!W117</f>
        <v>0.27</v>
      </c>
      <c r="AH120" s="33" t="str">
        <f>'[1]TMC Master - Lake County'!X117</f>
        <v>C</v>
      </c>
      <c r="AI120" s="292">
        <f>'[1]TMC Master - Lake County'!Y117*100</f>
        <v>-18.779556908241489</v>
      </c>
      <c r="AJ120" s="35">
        <f>'[1]TMC Master - Lake County'!AE117</f>
        <v>0</v>
      </c>
      <c r="AK120" s="35">
        <f>'[1]TMC Master - Lake County'!AF117</f>
        <v>518.4</v>
      </c>
      <c r="AL120" s="35">
        <f>'[1]TMC Master - Lake County'!AG117</f>
        <v>676.80000000000007</v>
      </c>
      <c r="AM120" s="35">
        <f>'[1]TMC Master - Lake County'!AH117</f>
        <v>677.6</v>
      </c>
    </row>
    <row r="121" spans="2:39" x14ac:dyDescent="0.25">
      <c r="B121" s="31" t="e">
        <f>'[1]TMC Master - Lake County'!C118</f>
        <v>#N/A</v>
      </c>
      <c r="C121" s="32" t="str">
        <f>'[1]TMC Master - Lake County'!D118</f>
        <v>LANE PARK RD</v>
      </c>
      <c r="D121" s="32" t="str">
        <f>'[1]TMC Master - Lake County'!E118</f>
        <v>0.08 Mi E OF CROSBY RD</v>
      </c>
      <c r="E121" s="32" t="e">
        <f>'[1]TMC Master - Lake County'!F118</f>
        <v>#N/A</v>
      </c>
      <c r="F121" s="33" t="str">
        <f>'[1]TMC Master - Lake County'!K118</f>
        <v>2L</v>
      </c>
      <c r="G121" s="33">
        <f>'[1]TMC Master - Lake County'!L118</f>
        <v>0</v>
      </c>
      <c r="H121" s="33" t="str">
        <f>'[1]TMC Master - Lake County'!M118</f>
        <v>C</v>
      </c>
      <c r="I121" s="33"/>
      <c r="J121" s="33"/>
      <c r="K121" s="33" t="str">
        <f>'[1]TMC Master - Lake County'!J118</f>
        <v>C2T</v>
      </c>
      <c r="L121" s="33">
        <f>'[1]TMC Master - Lake County'!N118</f>
        <v>9936</v>
      </c>
      <c r="M121" s="33"/>
      <c r="N121" s="33">
        <f>'[1]TMC Master - Lake County'!O118</f>
        <v>518.4</v>
      </c>
      <c r="O121" s="33"/>
      <c r="P121" s="33"/>
      <c r="Q121" s="33"/>
      <c r="R121" s="33">
        <f>'[1]TMC Master - Lake County'!R118</f>
        <v>1258.9055999999998</v>
      </c>
      <c r="S121" s="34">
        <f>'[1]TMC Master - Lake County'!S118</f>
        <v>0.13</v>
      </c>
      <c r="T121" s="33" t="str">
        <f>'[1]TMC Master - Lake County'!T118</f>
        <v>C</v>
      </c>
      <c r="U121" s="33"/>
      <c r="V121" s="33"/>
      <c r="W121" s="33"/>
      <c r="X121" s="33"/>
      <c r="Y121" s="33"/>
      <c r="Z121" s="33"/>
      <c r="AA121" s="33"/>
      <c r="AB121" s="33"/>
      <c r="AC121" s="34"/>
      <c r="AD121" s="33"/>
      <c r="AE121" s="33">
        <f>'[1]TMC Master - Lake County'!U118</f>
        <v>63.590399999999995</v>
      </c>
      <c r="AF121" s="33">
        <f>'[1]TMC Master - Lake County'!V118</f>
        <v>59.903999999999996</v>
      </c>
      <c r="AG121" s="34">
        <f>'[1]TMC Master - Lake County'!W118</f>
        <v>0.12</v>
      </c>
      <c r="AH121" s="33" t="str">
        <f>'[1]TMC Master - Lake County'!X118</f>
        <v>C</v>
      </c>
      <c r="AI121" s="292">
        <f>'[1]TMC Master - Lake County'!Y118*100</f>
        <v>-27.26158368478988</v>
      </c>
      <c r="AJ121" s="35">
        <f>'[1]TMC Master - Lake County'!AE118</f>
        <v>0</v>
      </c>
      <c r="AK121" s="35">
        <f>'[1]TMC Master - Lake County'!AF118</f>
        <v>518.4</v>
      </c>
      <c r="AL121" s="35">
        <f>'[1]TMC Master - Lake County'!AG118</f>
        <v>676.80000000000007</v>
      </c>
      <c r="AM121" s="35">
        <f>'[1]TMC Master - Lake County'!AH118</f>
        <v>677.6</v>
      </c>
    </row>
    <row r="122" spans="2:39" x14ac:dyDescent="0.25">
      <c r="B122" s="31" t="e">
        <f>'[1]TMC Master - Lake County'!C119</f>
        <v>#N/A</v>
      </c>
      <c r="C122" s="32" t="str">
        <f>'[1]TMC Master - Lake County'!D119</f>
        <v>NUMBER TWO RD</v>
      </c>
      <c r="D122" s="32" t="str">
        <f>'[1]TMC Master - Lake County'!E119</f>
        <v>0.18 Mi S OF C.R. 48</v>
      </c>
      <c r="E122" s="32" t="e">
        <f>'[1]TMC Master - Lake County'!F119</f>
        <v>#N/A</v>
      </c>
      <c r="F122" s="33" t="str">
        <f>'[1]TMC Master - Lake County'!K119</f>
        <v>2L</v>
      </c>
      <c r="G122" s="33">
        <f>'[1]TMC Master - Lake County'!L119</f>
        <v>0</v>
      </c>
      <c r="H122" s="33" t="str">
        <f>'[1]TMC Master - Lake County'!M119</f>
        <v>C</v>
      </c>
      <c r="I122" s="33"/>
      <c r="J122" s="33"/>
      <c r="K122" s="33" t="str">
        <f>'[1]TMC Master - Lake County'!J119</f>
        <v>C2T</v>
      </c>
      <c r="L122" s="33">
        <f>'[1]TMC Master - Lake County'!N119</f>
        <v>9936</v>
      </c>
      <c r="M122" s="33"/>
      <c r="N122" s="33">
        <f>'[1]TMC Master - Lake County'!O119</f>
        <v>518.4</v>
      </c>
      <c r="O122" s="33"/>
      <c r="P122" s="33"/>
      <c r="Q122" s="33"/>
      <c r="R122" s="33">
        <f>'[1]TMC Master - Lake County'!R119</f>
        <v>1730.1695999999997</v>
      </c>
      <c r="S122" s="34">
        <f>'[1]TMC Master - Lake County'!S119</f>
        <v>0.17</v>
      </c>
      <c r="T122" s="33" t="str">
        <f>'[1]TMC Master - Lake County'!T119</f>
        <v>C</v>
      </c>
      <c r="U122" s="33"/>
      <c r="V122" s="33"/>
      <c r="W122" s="33"/>
      <c r="X122" s="33"/>
      <c r="Y122" s="33"/>
      <c r="Z122" s="33"/>
      <c r="AA122" s="33"/>
      <c r="AB122" s="33"/>
      <c r="AC122" s="34"/>
      <c r="AD122" s="33"/>
      <c r="AE122" s="33">
        <f>'[1]TMC Master - Lake County'!U119</f>
        <v>86.601600000000005</v>
      </c>
      <c r="AF122" s="33">
        <f>'[1]TMC Master - Lake County'!V119</f>
        <v>79.151999999999987</v>
      </c>
      <c r="AG122" s="34">
        <f>'[1]TMC Master - Lake County'!W119</f>
        <v>0.17</v>
      </c>
      <c r="AH122" s="33" t="str">
        <f>'[1]TMC Master - Lake County'!X119</f>
        <v>C</v>
      </c>
      <c r="AI122" s="292">
        <f>'[1]TMC Master - Lake County'!Y119*100</f>
        <v>-22.48550115584278</v>
      </c>
      <c r="AJ122" s="35">
        <f>'[1]TMC Master - Lake County'!AE119</f>
        <v>0</v>
      </c>
      <c r="AK122" s="35">
        <f>'[1]TMC Master - Lake County'!AF119</f>
        <v>518.4</v>
      </c>
      <c r="AL122" s="35">
        <f>'[1]TMC Master - Lake County'!AG119</f>
        <v>676.80000000000007</v>
      </c>
      <c r="AM122" s="35">
        <f>'[1]TMC Master - Lake County'!AH119</f>
        <v>677.6</v>
      </c>
    </row>
    <row r="123" spans="2:39" x14ac:dyDescent="0.25">
      <c r="B123" s="31" t="e">
        <f>'[1]TMC Master - Lake County'!C120</f>
        <v>#N/A</v>
      </c>
      <c r="C123" s="32" t="str">
        <f>'[1]TMC Master - Lake County'!D120</f>
        <v>NUMBER TWO RD</v>
      </c>
      <c r="D123" s="32" t="str">
        <f>'[1]TMC Master - Lake County'!E120</f>
        <v>0.5 Mi W OF S.R. 19</v>
      </c>
      <c r="E123" s="32" t="e">
        <f>'[1]TMC Master - Lake County'!F120</f>
        <v>#N/A</v>
      </c>
      <c r="F123" s="33" t="str">
        <f>'[1]TMC Master - Lake County'!K120</f>
        <v>2L</v>
      </c>
      <c r="G123" s="33">
        <f>'[1]TMC Master - Lake County'!L120</f>
        <v>0</v>
      </c>
      <c r="H123" s="33" t="str">
        <f>'[1]TMC Master - Lake County'!M120</f>
        <v>C</v>
      </c>
      <c r="I123" s="33"/>
      <c r="J123" s="33"/>
      <c r="K123" s="33" t="str">
        <f>'[1]TMC Master - Lake County'!J120</f>
        <v>C2T</v>
      </c>
      <c r="L123" s="33">
        <f>'[1]TMC Master - Lake County'!N120</f>
        <v>9936</v>
      </c>
      <c r="M123" s="33"/>
      <c r="N123" s="33">
        <f>'[1]TMC Master - Lake County'!O120</f>
        <v>518.4</v>
      </c>
      <c r="O123" s="33"/>
      <c r="P123" s="33"/>
      <c r="Q123" s="33"/>
      <c r="R123" s="33">
        <f>'[1]TMC Master - Lake County'!R120</f>
        <v>5861.9039999999995</v>
      </c>
      <c r="S123" s="34">
        <f>'[1]TMC Master - Lake County'!S120</f>
        <v>0.59</v>
      </c>
      <c r="T123" s="33" t="str">
        <f>'[1]TMC Master - Lake County'!T120</f>
        <v>C</v>
      </c>
      <c r="U123" s="33"/>
      <c r="V123" s="33"/>
      <c r="W123" s="33"/>
      <c r="X123" s="33"/>
      <c r="Y123" s="33"/>
      <c r="Z123" s="33"/>
      <c r="AA123" s="33"/>
      <c r="AB123" s="33"/>
      <c r="AC123" s="34"/>
      <c r="AD123" s="33"/>
      <c r="AE123" s="33">
        <f>'[1]TMC Master - Lake County'!U120</f>
        <v>275.63519999999994</v>
      </c>
      <c r="AF123" s="33">
        <f>'[1]TMC Master - Lake County'!V120</f>
        <v>273.77280000000002</v>
      </c>
      <c r="AG123" s="34">
        <f>'[1]TMC Master - Lake County'!W120</f>
        <v>0.53</v>
      </c>
      <c r="AH123" s="33" t="str">
        <f>'[1]TMC Master - Lake County'!X120</f>
        <v>C</v>
      </c>
      <c r="AI123" s="292">
        <f>'[1]TMC Master - Lake County'!Y120*100</f>
        <v>-1.0597625097651164</v>
      </c>
      <c r="AJ123" s="35">
        <f>'[1]TMC Master - Lake County'!AE120</f>
        <v>0</v>
      </c>
      <c r="AK123" s="35">
        <f>'[1]TMC Master - Lake County'!AF120</f>
        <v>518.4</v>
      </c>
      <c r="AL123" s="35">
        <f>'[1]TMC Master - Lake County'!AG120</f>
        <v>676.80000000000007</v>
      </c>
      <c r="AM123" s="35">
        <f>'[1]TMC Master - Lake County'!AH120</f>
        <v>677.6</v>
      </c>
    </row>
    <row r="124" spans="2:39" x14ac:dyDescent="0.25">
      <c r="B124" s="31" t="e">
        <f>'[1]TMC Master - Lake County'!C121</f>
        <v>#N/A</v>
      </c>
      <c r="C124" s="32" t="str">
        <f>'[1]TMC Master - Lake County'!D121</f>
        <v>TURKEY LAKE RD</v>
      </c>
      <c r="D124" s="32" t="str">
        <f>'[1]TMC Master - Lake County'!E121</f>
        <v>0.5 Mi S OF NUMBER TWO RD</v>
      </c>
      <c r="E124" s="32" t="e">
        <f>'[1]TMC Master - Lake County'!F121</f>
        <v>#N/A</v>
      </c>
      <c r="F124" s="33" t="str">
        <f>'[1]TMC Master - Lake County'!K121</f>
        <v>2L</v>
      </c>
      <c r="G124" s="33">
        <f>'[1]TMC Master - Lake County'!L121</f>
        <v>0</v>
      </c>
      <c r="H124" s="33" t="str">
        <f>'[1]TMC Master - Lake County'!M121</f>
        <v>C</v>
      </c>
      <c r="I124" s="33"/>
      <c r="J124" s="33"/>
      <c r="K124" s="33" t="str">
        <f>'[1]TMC Master - Lake County'!J121</f>
        <v>C2T</v>
      </c>
      <c r="L124" s="33">
        <f>'[1]TMC Master - Lake County'!N121</f>
        <v>9936</v>
      </c>
      <c r="M124" s="33"/>
      <c r="N124" s="33">
        <f>'[1]TMC Master - Lake County'!O121</f>
        <v>518.4</v>
      </c>
      <c r="O124" s="33"/>
      <c r="P124" s="33"/>
      <c r="Q124" s="33"/>
      <c r="R124" s="33">
        <f>'[1]TMC Master - Lake County'!R121</f>
        <v>3071.0976000000001</v>
      </c>
      <c r="S124" s="34">
        <f>'[1]TMC Master - Lake County'!S121</f>
        <v>0.31</v>
      </c>
      <c r="T124" s="33" t="str">
        <f>'[1]TMC Master - Lake County'!T121</f>
        <v>C</v>
      </c>
      <c r="U124" s="33"/>
      <c r="V124" s="33"/>
      <c r="W124" s="33"/>
      <c r="X124" s="33"/>
      <c r="Y124" s="33"/>
      <c r="Z124" s="33"/>
      <c r="AA124" s="33"/>
      <c r="AB124" s="33"/>
      <c r="AC124" s="34"/>
      <c r="AD124" s="33"/>
      <c r="AE124" s="33">
        <f>'[1]TMC Master - Lake County'!U121</f>
        <v>141.54239999999999</v>
      </c>
      <c r="AF124" s="33">
        <f>'[1]TMC Master - Lake County'!V121</f>
        <v>130.36799999999999</v>
      </c>
      <c r="AG124" s="34">
        <f>'[1]TMC Master - Lake County'!W121</f>
        <v>0.27</v>
      </c>
      <c r="AH124" s="33" t="str">
        <f>'[1]TMC Master - Lake County'!X121</f>
        <v>C</v>
      </c>
      <c r="AI124" s="292">
        <f>'[1]TMC Master - Lake County'!Y121*100</f>
        <v>-13.059139993067426</v>
      </c>
      <c r="AJ124" s="35">
        <f>'[1]TMC Master - Lake County'!AE121</f>
        <v>0</v>
      </c>
      <c r="AK124" s="35">
        <f>'[1]TMC Master - Lake County'!AF121</f>
        <v>518.4</v>
      </c>
      <c r="AL124" s="35">
        <f>'[1]TMC Master - Lake County'!AG121</f>
        <v>676.80000000000007</v>
      </c>
      <c r="AM124" s="35">
        <f>'[1]TMC Master - Lake County'!AH121</f>
        <v>677.6</v>
      </c>
    </row>
    <row r="125" spans="2:39" x14ac:dyDescent="0.25">
      <c r="B125" s="31" t="e">
        <f>'[1]TMC Master - Lake County'!C122</f>
        <v>#N/A</v>
      </c>
      <c r="C125" s="32" t="str">
        <f>'[1]TMC Master - Lake County'!D122</f>
        <v>LAKE EMMA RD</v>
      </c>
      <c r="D125" s="32" t="str">
        <f>'[1]TMC Master - Lake County'!E122</f>
        <v>0.18 Mi S OF ORANGE AVE</v>
      </c>
      <c r="E125" s="32" t="e">
        <f>'[1]TMC Master - Lake County'!F122</f>
        <v>#N/A</v>
      </c>
      <c r="F125" s="33" t="str">
        <f>'[1]TMC Master - Lake County'!K122</f>
        <v>2L</v>
      </c>
      <c r="G125" s="33">
        <f>'[1]TMC Master - Lake County'!L122</f>
        <v>0</v>
      </c>
      <c r="H125" s="33" t="str">
        <f>'[1]TMC Master - Lake County'!M122</f>
        <v>C</v>
      </c>
      <c r="I125" s="33"/>
      <c r="J125" s="33"/>
      <c r="K125" s="33" t="str">
        <f>'[1]TMC Master - Lake County'!J122</f>
        <v>C2T</v>
      </c>
      <c r="L125" s="33">
        <f>'[1]TMC Master - Lake County'!N122</f>
        <v>9936</v>
      </c>
      <c r="M125" s="33"/>
      <c r="N125" s="33">
        <f>'[1]TMC Master - Lake County'!O122</f>
        <v>518.4</v>
      </c>
      <c r="O125" s="33"/>
      <c r="P125" s="33"/>
      <c r="Q125" s="33"/>
      <c r="R125" s="33">
        <f>'[1]TMC Master - Lake County'!R122</f>
        <v>2096.2559999999999</v>
      </c>
      <c r="S125" s="34">
        <f>'[1]TMC Master - Lake County'!S122</f>
        <v>0.21</v>
      </c>
      <c r="T125" s="33" t="str">
        <f>'[1]TMC Master - Lake County'!T122</f>
        <v>C</v>
      </c>
      <c r="U125" s="33"/>
      <c r="V125" s="33"/>
      <c r="W125" s="33"/>
      <c r="X125" s="33"/>
      <c r="Y125" s="33"/>
      <c r="Z125" s="33"/>
      <c r="AA125" s="33"/>
      <c r="AB125" s="33"/>
      <c r="AC125" s="34"/>
      <c r="AD125" s="33"/>
      <c r="AE125" s="33">
        <f>'[1]TMC Master - Lake County'!U122</f>
        <v>60.316799999999994</v>
      </c>
      <c r="AF125" s="33">
        <f>'[1]TMC Master - Lake County'!V122</f>
        <v>138.43200000000002</v>
      </c>
      <c r="AG125" s="34">
        <f>'[1]TMC Master - Lake County'!W122</f>
        <v>0.27</v>
      </c>
      <c r="AH125" s="33" t="str">
        <f>'[1]TMC Master - Lake County'!X122</f>
        <v>C</v>
      </c>
      <c r="AI125" s="292">
        <f>'[1]TMC Master - Lake County'!Y122*100</f>
        <v>-19.452127885208004</v>
      </c>
      <c r="AJ125" s="35">
        <f>'[1]TMC Master - Lake County'!AE122</f>
        <v>0</v>
      </c>
      <c r="AK125" s="35">
        <f>'[1]TMC Master - Lake County'!AF122</f>
        <v>518.4</v>
      </c>
      <c r="AL125" s="35">
        <f>'[1]TMC Master - Lake County'!AG122</f>
        <v>676.80000000000007</v>
      </c>
      <c r="AM125" s="35">
        <f>'[1]TMC Master - Lake County'!AH122</f>
        <v>677.6</v>
      </c>
    </row>
    <row r="126" spans="2:39" x14ac:dyDescent="0.25">
      <c r="B126" s="31" t="e">
        <f>'[1]TMC Master - Lake County'!C123</f>
        <v>#N/A</v>
      </c>
      <c r="C126" s="32" t="str">
        <f>'[1]TMC Master - Lake County'!D123</f>
        <v>C.R. 48</v>
      </c>
      <c r="D126" s="32" t="str">
        <f>'[1]TMC Master - Lake County'!E123</f>
        <v>0.13 Mi W OF BLOOMFIELD AVE</v>
      </c>
      <c r="E126" s="32" t="e">
        <f>'[1]TMC Master - Lake County'!F123</f>
        <v>#N/A</v>
      </c>
      <c r="F126" s="33" t="str">
        <f>'[1]TMC Master - Lake County'!K123</f>
        <v>2L</v>
      </c>
      <c r="G126" s="33">
        <f>'[1]TMC Master - Lake County'!L123</f>
        <v>0</v>
      </c>
      <c r="H126" s="33" t="str">
        <f>'[1]TMC Master - Lake County'!M123</f>
        <v>C</v>
      </c>
      <c r="I126" s="33"/>
      <c r="J126" s="33"/>
      <c r="K126" s="33" t="str">
        <f>'[1]TMC Master - Lake County'!J123</f>
        <v>C2T</v>
      </c>
      <c r="L126" s="33">
        <f>'[1]TMC Master - Lake County'!N123</f>
        <v>13041</v>
      </c>
      <c r="M126" s="33"/>
      <c r="N126" s="33">
        <f>'[1]TMC Master - Lake County'!O123</f>
        <v>680</v>
      </c>
      <c r="O126" s="33"/>
      <c r="P126" s="33"/>
      <c r="Q126" s="33"/>
      <c r="R126" s="33">
        <f>'[1]TMC Master - Lake County'!R123</f>
        <v>8499.7248</v>
      </c>
      <c r="S126" s="34">
        <f>'[1]TMC Master - Lake County'!S123</f>
        <v>0.65</v>
      </c>
      <c r="T126" s="33" t="str">
        <f>'[1]TMC Master - Lake County'!T123</f>
        <v>C</v>
      </c>
      <c r="U126" s="33"/>
      <c r="V126" s="33"/>
      <c r="W126" s="33"/>
      <c r="X126" s="33"/>
      <c r="Y126" s="33"/>
      <c r="Z126" s="33"/>
      <c r="AA126" s="33"/>
      <c r="AB126" s="33"/>
      <c r="AC126" s="34"/>
      <c r="AD126" s="33"/>
      <c r="AE126" s="33">
        <f>'[1]TMC Master - Lake County'!U123</f>
        <v>438.03839999999997</v>
      </c>
      <c r="AF126" s="33">
        <f>'[1]TMC Master - Lake County'!V123</f>
        <v>327.2928</v>
      </c>
      <c r="AG126" s="34">
        <f>'[1]TMC Master - Lake County'!W123</f>
        <v>0.64</v>
      </c>
      <c r="AH126" s="33" t="str">
        <f>'[1]TMC Master - Lake County'!X123</f>
        <v>C</v>
      </c>
      <c r="AI126" s="292">
        <f>'[1]TMC Master - Lake County'!Y123*100</f>
        <v>6.5727521111377696</v>
      </c>
      <c r="AJ126" s="35">
        <f>'[1]TMC Master - Lake County'!AE123</f>
        <v>0</v>
      </c>
      <c r="AK126" s="35">
        <f>'[1]TMC Master - Lake County'!AF123</f>
        <v>680</v>
      </c>
      <c r="AL126" s="35">
        <f>'[1]TMC Master - Lake County'!AG123</f>
        <v>888</v>
      </c>
      <c r="AM126" s="35">
        <f>'[1]TMC Master - Lake County'!AH123</f>
        <v>889</v>
      </c>
    </row>
    <row r="127" spans="2:39" x14ac:dyDescent="0.25">
      <c r="B127" s="31" t="e">
        <f>'[1]TMC Master - Lake County'!C124</f>
        <v>#N/A</v>
      </c>
      <c r="C127" s="32" t="str">
        <f>'[1]TMC Master - Lake County'!D124</f>
        <v>FOSTGATE RD</v>
      </c>
      <c r="D127" s="32" t="str">
        <f>'[1]TMC Master - Lake County'!E124</f>
        <v>0.13 Mi N OF RIDGEWOOD AVE</v>
      </c>
      <c r="E127" s="32" t="e">
        <f>'[1]TMC Master - Lake County'!F124</f>
        <v>#N/A</v>
      </c>
      <c r="F127" s="33" t="str">
        <f>'[1]TMC Master - Lake County'!K124</f>
        <v>2L</v>
      </c>
      <c r="G127" s="33">
        <f>'[1]TMC Master - Lake County'!L124</f>
        <v>0</v>
      </c>
      <c r="H127" s="33" t="str">
        <f>'[1]TMC Master - Lake County'!M124</f>
        <v>D</v>
      </c>
      <c r="I127" s="33"/>
      <c r="J127" s="33"/>
      <c r="K127" s="33" t="str">
        <f>'[1]TMC Master - Lake County'!J124</f>
        <v>C3R</v>
      </c>
      <c r="L127" s="33">
        <f>'[1]TMC Master - Lake County'!N124</f>
        <v>16128</v>
      </c>
      <c r="M127" s="33"/>
      <c r="N127" s="33">
        <f>'[1]TMC Master - Lake County'!O124</f>
        <v>799.2</v>
      </c>
      <c r="O127" s="33"/>
      <c r="P127" s="33"/>
      <c r="Q127" s="33"/>
      <c r="R127" s="33">
        <f>'[1]TMC Master - Lake County'!R124</f>
        <v>1990.9056</v>
      </c>
      <c r="S127" s="34">
        <f>'[1]TMC Master - Lake County'!S124</f>
        <v>0.12</v>
      </c>
      <c r="T127" s="33" t="str">
        <f>'[1]TMC Master - Lake County'!T124</f>
        <v>C</v>
      </c>
      <c r="U127" s="33"/>
      <c r="V127" s="33"/>
      <c r="W127" s="33"/>
      <c r="X127" s="33"/>
      <c r="Y127" s="33"/>
      <c r="Z127" s="33"/>
      <c r="AA127" s="33"/>
      <c r="AB127" s="33"/>
      <c r="AC127" s="34"/>
      <c r="AD127" s="33"/>
      <c r="AE127" s="33">
        <f>'[1]TMC Master - Lake County'!U124</f>
        <v>77.289599999999993</v>
      </c>
      <c r="AF127" s="33">
        <f>'[1]TMC Master - Lake County'!V124</f>
        <v>93.12</v>
      </c>
      <c r="AG127" s="34">
        <f>'[1]TMC Master - Lake County'!W124</f>
        <v>0.12</v>
      </c>
      <c r="AH127" s="33" t="str">
        <f>'[1]TMC Master - Lake County'!X124</f>
        <v>C</v>
      </c>
      <c r="AI127" s="292">
        <f>'[1]TMC Master - Lake County'!Y124*100</f>
        <v>-20.278521991895438</v>
      </c>
      <c r="AJ127" s="35">
        <f>'[1]TMC Master - Lake County'!AE124</f>
        <v>0</v>
      </c>
      <c r="AK127" s="35">
        <f>'[1]TMC Master - Lake County'!AF124</f>
        <v>698.40000000000009</v>
      </c>
      <c r="AL127" s="35">
        <f>'[1]TMC Master - Lake County'!AG124</f>
        <v>799.2</v>
      </c>
      <c r="AM127" s="35">
        <f>'[1]TMC Master - Lake County'!AH124</f>
        <v>800</v>
      </c>
    </row>
    <row r="128" spans="2:39" x14ac:dyDescent="0.25">
      <c r="B128" s="31" t="e">
        <f>'[1]TMC Master - Lake County'!C125</f>
        <v>#N/A</v>
      </c>
      <c r="C128" s="32" t="str">
        <f>'[1]TMC Master - Lake County'!D125</f>
        <v>C.R. 455</v>
      </c>
      <c r="D128" s="32" t="str">
        <f>'[1]TMC Master - Lake County'!E125</f>
        <v>0.25 Mi S OF RIDGEWOOD AVE</v>
      </c>
      <c r="E128" s="32" t="e">
        <f>'[1]TMC Master - Lake County'!F125</f>
        <v>#N/A</v>
      </c>
      <c r="F128" s="33" t="str">
        <f>'[1]TMC Master - Lake County'!K125</f>
        <v>2L</v>
      </c>
      <c r="G128" s="33">
        <f>'[1]TMC Master - Lake County'!L125</f>
        <v>0</v>
      </c>
      <c r="H128" s="33" t="str">
        <f>'[1]TMC Master - Lake County'!M125</f>
        <v>D</v>
      </c>
      <c r="I128" s="33"/>
      <c r="J128" s="33"/>
      <c r="K128" s="33" t="str">
        <f>'[1]TMC Master - Lake County'!J125</f>
        <v>C3R</v>
      </c>
      <c r="L128" s="33">
        <f>'[1]TMC Master - Lake County'!N125</f>
        <v>20160</v>
      </c>
      <c r="M128" s="33"/>
      <c r="N128" s="33">
        <f>'[1]TMC Master - Lake County'!O125</f>
        <v>999</v>
      </c>
      <c r="O128" s="33"/>
      <c r="P128" s="33"/>
      <c r="Q128" s="33"/>
      <c r="R128" s="33">
        <f>'[1]TMC Master - Lake County'!R125</f>
        <v>5722.1855999999998</v>
      </c>
      <c r="S128" s="34">
        <f>'[1]TMC Master - Lake County'!S125</f>
        <v>0.28000000000000003</v>
      </c>
      <c r="T128" s="33" t="str">
        <f>'[1]TMC Master - Lake County'!T125</f>
        <v>C</v>
      </c>
      <c r="U128" s="33"/>
      <c r="V128" s="33"/>
      <c r="W128" s="33"/>
      <c r="X128" s="33"/>
      <c r="Y128" s="33"/>
      <c r="Z128" s="33"/>
      <c r="AA128" s="33"/>
      <c r="AB128" s="33"/>
      <c r="AC128" s="34"/>
      <c r="AD128" s="33"/>
      <c r="AE128" s="33">
        <f>'[1]TMC Master - Lake County'!U125</f>
        <v>336.19200000000001</v>
      </c>
      <c r="AF128" s="33">
        <f>'[1]TMC Master - Lake County'!V125</f>
        <v>329.2704</v>
      </c>
      <c r="AG128" s="34">
        <f>'[1]TMC Master - Lake County'!W125</f>
        <v>0.34</v>
      </c>
      <c r="AH128" s="33" t="str">
        <f>'[1]TMC Master - Lake County'!X125</f>
        <v>C</v>
      </c>
      <c r="AI128" s="292">
        <f>'[1]TMC Master - Lake County'!Y125*100</f>
        <v>-1.5359724332864699</v>
      </c>
      <c r="AJ128" s="35">
        <f>'[1]TMC Master - Lake County'!AE125</f>
        <v>0</v>
      </c>
      <c r="AK128" s="35">
        <f>'[1]TMC Master - Lake County'!AF125</f>
        <v>873</v>
      </c>
      <c r="AL128" s="35">
        <f>'[1]TMC Master - Lake County'!AG125</f>
        <v>999</v>
      </c>
      <c r="AM128" s="35">
        <f>'[1]TMC Master - Lake County'!AH125</f>
        <v>1000</v>
      </c>
    </row>
    <row r="129" spans="2:39" x14ac:dyDescent="0.25">
      <c r="B129" s="31">
        <f>'[1]TMC Master - Lake County'!C126</f>
        <v>1400</v>
      </c>
      <c r="C129" s="32" t="str">
        <f>'[1]TMC Master - Lake County'!D126</f>
        <v>CR 561</v>
      </c>
      <c r="D129" s="32" t="str">
        <f>'[1]TMC Master - Lake County'!E126</f>
        <v>SR 19</v>
      </c>
      <c r="E129" s="32" t="str">
        <f>'[1]TMC Master - Lake County'!F126</f>
        <v>CR 448</v>
      </c>
      <c r="F129" s="33" t="str">
        <f>'[1]TMC Master - Lake County'!K126</f>
        <v>2L</v>
      </c>
      <c r="G129" s="33">
        <f>'[1]TMC Master - Lake County'!L126</f>
        <v>0</v>
      </c>
      <c r="H129" s="33" t="str">
        <f>'[1]TMC Master - Lake County'!M126</f>
        <v>D</v>
      </c>
      <c r="I129" s="33"/>
      <c r="J129" s="33"/>
      <c r="K129" s="33" t="str">
        <f>'[1]TMC Master - Lake County'!J126</f>
        <v>C3C</v>
      </c>
      <c r="L129" s="33">
        <f>'[1]TMC Master - Lake County'!N126</f>
        <v>20506.5</v>
      </c>
      <c r="M129" s="33"/>
      <c r="N129" s="33">
        <f>'[1]TMC Master - Lake County'!O126</f>
        <v>1011.1500000000001</v>
      </c>
      <c r="O129" s="33"/>
      <c r="P129" s="33"/>
      <c r="Q129" s="33"/>
      <c r="R129" s="33">
        <f>'[1]TMC Master - Lake County'!R126</f>
        <v>15833.567999999999</v>
      </c>
      <c r="S129" s="34">
        <f>'[1]TMC Master - Lake County'!S126</f>
        <v>0.77</v>
      </c>
      <c r="T129" s="33" t="str">
        <f>'[1]TMC Master - Lake County'!T126</f>
        <v>D</v>
      </c>
      <c r="U129" s="33"/>
      <c r="V129" s="33"/>
      <c r="W129" s="33"/>
      <c r="X129" s="33"/>
      <c r="Y129" s="33"/>
      <c r="Z129" s="33"/>
      <c r="AA129" s="33"/>
      <c r="AB129" s="33"/>
      <c r="AC129" s="34"/>
      <c r="AD129" s="33"/>
      <c r="AE129" s="33">
        <f>'[1]TMC Master - Lake County'!U126</f>
        <v>822.22079999999994</v>
      </c>
      <c r="AF129" s="33">
        <f>'[1]TMC Master - Lake County'!V126</f>
        <v>552.67199999999991</v>
      </c>
      <c r="AG129" s="34">
        <f>'[1]TMC Master - Lake County'!W126</f>
        <v>0.81</v>
      </c>
      <c r="AH129" s="33" t="str">
        <f>'[1]TMC Master - Lake County'!X126</f>
        <v>D</v>
      </c>
      <c r="AI129" s="292">
        <f>'[1]TMC Master - Lake County'!Y126*100</f>
        <v>20.692689857379598</v>
      </c>
      <c r="AJ129" s="35">
        <f>'[1]TMC Master - Lake County'!AE126</f>
        <v>0</v>
      </c>
      <c r="AK129" s="35">
        <f>'[1]TMC Master - Lake County'!AF126</f>
        <v>718.2</v>
      </c>
      <c r="AL129" s="35">
        <f>'[1]TMC Master - Lake County'!AG126</f>
        <v>1011.1500000000001</v>
      </c>
      <c r="AM129" s="35">
        <f>'[1]TMC Master - Lake County'!AH126</f>
        <v>1012.2</v>
      </c>
    </row>
    <row r="130" spans="2:39" x14ac:dyDescent="0.25">
      <c r="B130" s="31">
        <f>'[1]TMC Master - Lake County'!C127</f>
        <v>4180</v>
      </c>
      <c r="C130" s="32" t="str">
        <f>'[1]TMC Master - Lake County'!D127</f>
        <v>WOODLEA RD</v>
      </c>
      <c r="D130" s="32" t="str">
        <f>'[1]TMC Master - Lake County'!E127</f>
        <v>LANE PARK RD</v>
      </c>
      <c r="E130" s="32" t="str">
        <f>'[1]TMC Master - Lake County'!F127</f>
        <v>SR 19</v>
      </c>
      <c r="F130" s="33" t="str">
        <f>'[1]TMC Master - Lake County'!K127</f>
        <v>3L</v>
      </c>
      <c r="G130" s="33">
        <f>'[1]TMC Master - Lake County'!L127</f>
        <v>0</v>
      </c>
      <c r="H130" s="33" t="str">
        <f>'[1]TMC Master - Lake County'!M127</f>
        <v>D</v>
      </c>
      <c r="I130" s="33"/>
      <c r="J130" s="33"/>
      <c r="K130" s="33" t="str">
        <f>'[1]TMC Master - Lake County'!J127</f>
        <v>C3C</v>
      </c>
      <c r="L130" s="33">
        <f>'[1]TMC Master - Lake County'!N127</f>
        <v>26682.075000000001</v>
      </c>
      <c r="M130" s="33"/>
      <c r="N130" s="33">
        <f>'[1]TMC Master - Lake County'!O127</f>
        <v>1318.0387500000002</v>
      </c>
      <c r="O130" s="33"/>
      <c r="P130" s="33"/>
      <c r="Q130" s="33"/>
      <c r="R130" s="33">
        <f>'[1]TMC Master - Lake County'!R127</f>
        <v>3570.0672</v>
      </c>
      <c r="S130" s="34">
        <f>'[1]TMC Master - Lake County'!S127</f>
        <v>0.13</v>
      </c>
      <c r="T130" s="33" t="str">
        <f>'[1]TMC Master - Lake County'!T127</f>
        <v>C</v>
      </c>
      <c r="U130" s="33"/>
      <c r="V130" s="33"/>
      <c r="W130" s="33"/>
      <c r="X130" s="33"/>
      <c r="Y130" s="33"/>
      <c r="Z130" s="33"/>
      <c r="AA130" s="33"/>
      <c r="AB130" s="33"/>
      <c r="AC130" s="34"/>
      <c r="AD130" s="33"/>
      <c r="AE130" s="33">
        <f>'[1]TMC Master - Lake County'!U127</f>
        <v>159.01439999999999</v>
      </c>
      <c r="AF130" s="33">
        <f>'[1]TMC Master - Lake County'!V127</f>
        <v>137.6832</v>
      </c>
      <c r="AG130" s="34">
        <f>'[1]TMC Master - Lake County'!W127</f>
        <v>0.12</v>
      </c>
      <c r="AH130" s="33" t="str">
        <f>'[1]TMC Master - Lake County'!X127</f>
        <v>C</v>
      </c>
      <c r="AI130" s="292">
        <f>'[1]TMC Master - Lake County'!Y127*100</f>
        <v>-10.401552137005599</v>
      </c>
      <c r="AJ130" s="35">
        <f>'[1]TMC Master - Lake County'!AE127</f>
        <v>0</v>
      </c>
      <c r="AK130" s="35">
        <f>'[1]TMC Master - Lake County'!AF127</f>
        <v>1041.3899999999999</v>
      </c>
      <c r="AL130" s="35">
        <f>'[1]TMC Master - Lake County'!AG127</f>
        <v>1318.0387500000002</v>
      </c>
      <c r="AM130" s="35">
        <f>'[1]TMC Master - Lake County'!AH127</f>
        <v>1319.0625</v>
      </c>
    </row>
    <row r="131" spans="2:39" x14ac:dyDescent="0.25">
      <c r="B131" s="31">
        <f>'[1]TMC Master - Lake County'!C128</f>
        <v>250</v>
      </c>
      <c r="C131" s="32" t="str">
        <f>'[1]TMC Master - Lake County'!D128</f>
        <v>CR 25A</v>
      </c>
      <c r="D131" s="32" t="str">
        <f>'[1]TMC Master - Lake County'!E128</f>
        <v>US 27 (NORTH)</v>
      </c>
      <c r="E131" s="32" t="str">
        <f>'[1]TMC Master - Lake County'!F128</f>
        <v>US 27 (SOUTH)</v>
      </c>
      <c r="F131" s="33" t="str">
        <f>'[1]TMC Master - Lake County'!K128</f>
        <v>2L</v>
      </c>
      <c r="G131" s="33">
        <f>'[1]TMC Master - Lake County'!L128</f>
        <v>0</v>
      </c>
      <c r="H131" s="33" t="str">
        <f>'[1]TMC Master - Lake County'!M128</f>
        <v>C</v>
      </c>
      <c r="I131" s="33"/>
      <c r="J131" s="33"/>
      <c r="K131" s="33" t="str">
        <f>'[1]TMC Master - Lake County'!J128</f>
        <v>C2T</v>
      </c>
      <c r="L131" s="33">
        <f>'[1]TMC Master - Lake County'!N128</f>
        <v>13041</v>
      </c>
      <c r="M131" s="33"/>
      <c r="N131" s="33">
        <f>'[1]TMC Master - Lake County'!O128</f>
        <v>680</v>
      </c>
      <c r="O131" s="33"/>
      <c r="P131" s="33"/>
      <c r="Q131" s="33"/>
      <c r="R131" s="33">
        <f>'[1]TMC Master - Lake County'!R128</f>
        <v>520.54079999999999</v>
      </c>
      <c r="S131" s="34">
        <f>'[1]TMC Master - Lake County'!S128</f>
        <v>0.04</v>
      </c>
      <c r="T131" s="33" t="str">
        <f>'[1]TMC Master - Lake County'!T128</f>
        <v>C</v>
      </c>
      <c r="U131" s="33"/>
      <c r="V131" s="33"/>
      <c r="W131" s="33"/>
      <c r="X131" s="33"/>
      <c r="Y131" s="33"/>
      <c r="Z131" s="33"/>
      <c r="AA131" s="33"/>
      <c r="AB131" s="33"/>
      <c r="AC131" s="34"/>
      <c r="AD131" s="33"/>
      <c r="AE131" s="33">
        <f>'[1]TMC Master - Lake County'!U128</f>
        <v>21.417599999999997</v>
      </c>
      <c r="AF131" s="33">
        <f>'[1]TMC Master - Lake County'!V128</f>
        <v>28.867199999999997</v>
      </c>
      <c r="AG131" s="34">
        <f>'[1]TMC Master - Lake County'!W128</f>
        <v>0.04</v>
      </c>
      <c r="AH131" s="33" t="str">
        <f>'[1]TMC Master - Lake County'!X128</f>
        <v>C</v>
      </c>
      <c r="AI131" s="292">
        <f>'[1]TMC Master - Lake County'!Y128*100</f>
        <v>-39.038427205637035</v>
      </c>
      <c r="AJ131" s="35">
        <f>'[1]TMC Master - Lake County'!AE128</f>
        <v>0</v>
      </c>
      <c r="AK131" s="35">
        <f>'[1]TMC Master - Lake County'!AF128</f>
        <v>680</v>
      </c>
      <c r="AL131" s="35">
        <f>'[1]TMC Master - Lake County'!AG128</f>
        <v>888</v>
      </c>
      <c r="AM131" s="35">
        <f>'[1]TMC Master - Lake County'!AH128</f>
        <v>889</v>
      </c>
    </row>
    <row r="132" spans="2:39" x14ac:dyDescent="0.25">
      <c r="B132" s="31">
        <f>'[1]TMC Master - Lake County'!C129</f>
        <v>920</v>
      </c>
      <c r="C132" s="32" t="str">
        <f>'[1]TMC Master - Lake County'!D129</f>
        <v>CR 452 (LAKESHORE DR)</v>
      </c>
      <c r="D132" s="32" t="str">
        <f>'[1]TMC Master - Lake County'!E129</f>
        <v>LAKE AVE</v>
      </c>
      <c r="E132" s="32" t="str">
        <f>'[1]TMC Master - Lake County'!F129</f>
        <v>BAY RD</v>
      </c>
      <c r="F132" s="33" t="str">
        <f>'[1]TMC Master - Lake County'!K129</f>
        <v>2L</v>
      </c>
      <c r="G132" s="33">
        <f>'[1]TMC Master - Lake County'!L129</f>
        <v>0</v>
      </c>
      <c r="H132" s="33" t="str">
        <f>'[1]TMC Master - Lake County'!M129</f>
        <v>D</v>
      </c>
      <c r="I132" s="33"/>
      <c r="J132" s="33"/>
      <c r="K132" s="33" t="str">
        <f>'[1]TMC Master - Lake County'!J129</f>
        <v>C2T</v>
      </c>
      <c r="L132" s="33">
        <f>'[1]TMC Master - Lake County'!N129</f>
        <v>12960</v>
      </c>
      <c r="M132" s="33"/>
      <c r="N132" s="33">
        <f>'[1]TMC Master - Lake County'!O129</f>
        <v>676.80000000000007</v>
      </c>
      <c r="O132" s="33"/>
      <c r="P132" s="33"/>
      <c r="Q132" s="33"/>
      <c r="R132" s="33">
        <f>'[1]TMC Master - Lake County'!R129</f>
        <v>1371.0144</v>
      </c>
      <c r="S132" s="34">
        <f>'[1]TMC Master - Lake County'!S129</f>
        <v>0.11</v>
      </c>
      <c r="T132" s="33" t="str">
        <f>'[1]TMC Master - Lake County'!T129</f>
        <v>C</v>
      </c>
      <c r="U132" s="33"/>
      <c r="V132" s="33"/>
      <c r="W132" s="33"/>
      <c r="X132" s="33"/>
      <c r="Y132" s="33"/>
      <c r="Z132" s="33"/>
      <c r="AA132" s="33"/>
      <c r="AB132" s="33"/>
      <c r="AC132" s="34"/>
      <c r="AD132" s="33"/>
      <c r="AE132" s="33">
        <f>'[1]TMC Master - Lake County'!U129</f>
        <v>67.872</v>
      </c>
      <c r="AF132" s="33">
        <f>'[1]TMC Master - Lake County'!V129</f>
        <v>70.780799999999999</v>
      </c>
      <c r="AG132" s="34">
        <f>'[1]TMC Master - Lake County'!W129</f>
        <v>0.1</v>
      </c>
      <c r="AH132" s="33" t="str">
        <f>'[1]TMC Master - Lake County'!X129</f>
        <v>C</v>
      </c>
      <c r="AI132" s="292">
        <f>'[1]TMC Master - Lake County'!Y129*100</f>
        <v>-26.009900493118089</v>
      </c>
      <c r="AJ132" s="35">
        <f>'[1]TMC Master - Lake County'!AE129</f>
        <v>0</v>
      </c>
      <c r="AK132" s="35">
        <f>'[1]TMC Master - Lake County'!AF129</f>
        <v>518.4</v>
      </c>
      <c r="AL132" s="35">
        <f>'[1]TMC Master - Lake County'!AG129</f>
        <v>676.80000000000007</v>
      </c>
      <c r="AM132" s="35">
        <f>'[1]TMC Master - Lake County'!AH129</f>
        <v>677.6</v>
      </c>
    </row>
    <row r="133" spans="2:39" x14ac:dyDescent="0.25">
      <c r="B133" s="31">
        <f>'[1]TMC Master - Lake County'!C130</f>
        <v>1740</v>
      </c>
      <c r="C133" s="32" t="str">
        <f>'[1]TMC Master - Lake County'!D130</f>
        <v>DEAD RIVER RD</v>
      </c>
      <c r="D133" s="32" t="str">
        <f>'[1]TMC Master - Lake County'!E130</f>
        <v>WEST TERMINI</v>
      </c>
      <c r="E133" s="32" t="str">
        <f>'[1]TMC Master - Lake County'!F130</f>
        <v>SR 19</v>
      </c>
      <c r="F133" s="33" t="str">
        <f>'[1]TMC Master - Lake County'!K130</f>
        <v>2L</v>
      </c>
      <c r="G133" s="33">
        <f>'[1]TMC Master - Lake County'!L130</f>
        <v>0</v>
      </c>
      <c r="H133" s="33" t="str">
        <f>'[1]TMC Master - Lake County'!M130</f>
        <v>D</v>
      </c>
      <c r="I133" s="33"/>
      <c r="J133" s="33"/>
      <c r="K133" s="33" t="str">
        <f>'[1]TMC Master - Lake County'!J130</f>
        <v>C3R</v>
      </c>
      <c r="L133" s="33">
        <f>'[1]TMC Master - Lake County'!N130</f>
        <v>20160</v>
      </c>
      <c r="M133" s="33"/>
      <c r="N133" s="33">
        <f>'[1]TMC Master - Lake County'!O130</f>
        <v>999</v>
      </c>
      <c r="O133" s="33"/>
      <c r="P133" s="33"/>
      <c r="Q133" s="33"/>
      <c r="R133" s="33">
        <f>'[1]TMC Master - Lake County'!R130</f>
        <v>7059.6575999999995</v>
      </c>
      <c r="S133" s="34">
        <f>'[1]TMC Master - Lake County'!S130</f>
        <v>0.35</v>
      </c>
      <c r="T133" s="33" t="str">
        <f>'[1]TMC Master - Lake County'!T130</f>
        <v>C</v>
      </c>
      <c r="U133" s="33"/>
      <c r="V133" s="33"/>
      <c r="W133" s="33"/>
      <c r="X133" s="33"/>
      <c r="Y133" s="33"/>
      <c r="Z133" s="33"/>
      <c r="AA133" s="33"/>
      <c r="AB133" s="33"/>
      <c r="AC133" s="34"/>
      <c r="AD133" s="33"/>
      <c r="AE133" s="33">
        <f>'[1]TMC Master - Lake County'!U130</f>
        <v>261.79199999999997</v>
      </c>
      <c r="AF133" s="33">
        <f>'[1]TMC Master - Lake County'!V130</f>
        <v>316.08959999999996</v>
      </c>
      <c r="AG133" s="34">
        <f>'[1]TMC Master - Lake County'!W130</f>
        <v>0.32</v>
      </c>
      <c r="AH133" s="33" t="str">
        <f>'[1]TMC Master - Lake County'!X130</f>
        <v>C</v>
      </c>
      <c r="AI133" s="292">
        <f>'[1]TMC Master - Lake County'!Y130*100</f>
        <v>2.688529713931076</v>
      </c>
      <c r="AJ133" s="35">
        <f>'[1]TMC Master - Lake County'!AE130</f>
        <v>0</v>
      </c>
      <c r="AK133" s="35">
        <f>'[1]TMC Master - Lake County'!AF130</f>
        <v>873</v>
      </c>
      <c r="AL133" s="35">
        <f>'[1]TMC Master - Lake County'!AG130</f>
        <v>999</v>
      </c>
      <c r="AM133" s="35">
        <f>'[1]TMC Master - Lake County'!AH130</f>
        <v>1000</v>
      </c>
    </row>
    <row r="134" spans="2:39" x14ac:dyDescent="0.25">
      <c r="B134" s="31">
        <f>'[1]TMC Master - Lake County'!C131</f>
        <v>910</v>
      </c>
      <c r="C134" s="32" t="str">
        <f>'[1]TMC Master - Lake County'!D131</f>
        <v>CR 452 (LAKE DORA DR)</v>
      </c>
      <c r="D134" s="32" t="str">
        <f>'[1]TMC Master - Lake County'!E131</f>
        <v>DORA AVE</v>
      </c>
      <c r="E134" s="32" t="str">
        <f>'[1]TMC Master - Lake County'!F131</f>
        <v>LAKE AVE</v>
      </c>
      <c r="F134" s="33" t="str">
        <f>'[1]TMC Master - Lake County'!K131</f>
        <v>2L</v>
      </c>
      <c r="G134" s="33">
        <f>'[1]TMC Master - Lake County'!L131</f>
        <v>0</v>
      </c>
      <c r="H134" s="33" t="str">
        <f>'[1]TMC Master - Lake County'!M131</f>
        <v>D</v>
      </c>
      <c r="I134" s="33"/>
      <c r="J134" s="33"/>
      <c r="K134" s="33" t="str">
        <f>'[1]TMC Master - Lake County'!J131</f>
        <v>C2T</v>
      </c>
      <c r="L134" s="33">
        <f>'[1]TMC Master - Lake County'!N131</f>
        <v>12960</v>
      </c>
      <c r="M134" s="33"/>
      <c r="N134" s="33">
        <f>'[1]TMC Master - Lake County'!O131</f>
        <v>676.80000000000007</v>
      </c>
      <c r="O134" s="33"/>
      <c r="P134" s="33"/>
      <c r="Q134" s="33"/>
      <c r="R134" s="33">
        <f>'[1]TMC Master - Lake County'!R131</f>
        <v>1347.7439999999999</v>
      </c>
      <c r="S134" s="34">
        <f>'[1]TMC Master - Lake County'!S131</f>
        <v>0.1</v>
      </c>
      <c r="T134" s="33" t="str">
        <f>'[1]TMC Master - Lake County'!T131</f>
        <v>C</v>
      </c>
      <c r="U134" s="33"/>
      <c r="V134" s="33"/>
      <c r="W134" s="33"/>
      <c r="X134" s="33"/>
      <c r="Y134" s="33"/>
      <c r="Z134" s="33"/>
      <c r="AA134" s="33"/>
      <c r="AB134" s="33"/>
      <c r="AC134" s="34"/>
      <c r="AD134" s="33"/>
      <c r="AE134" s="33">
        <f>'[1]TMC Master - Lake County'!U131</f>
        <v>46.540799999999997</v>
      </c>
      <c r="AF134" s="33">
        <f>'[1]TMC Master - Lake County'!V131</f>
        <v>93.081599999999995</v>
      </c>
      <c r="AG134" s="34">
        <f>'[1]TMC Master - Lake County'!W131</f>
        <v>0.14000000000000001</v>
      </c>
      <c r="AH134" s="33" t="str">
        <f>'[1]TMC Master - Lake County'!X131</f>
        <v>C</v>
      </c>
      <c r="AI134" s="292">
        <f>'[1]TMC Master - Lake County'!Y131*100</f>
        <v>-26.262791969664669</v>
      </c>
      <c r="AJ134" s="35">
        <f>'[1]TMC Master - Lake County'!AE131</f>
        <v>0</v>
      </c>
      <c r="AK134" s="35">
        <f>'[1]TMC Master - Lake County'!AF131</f>
        <v>518.4</v>
      </c>
      <c r="AL134" s="35">
        <f>'[1]TMC Master - Lake County'!AG131</f>
        <v>676.80000000000007</v>
      </c>
      <c r="AM134" s="35">
        <f>'[1]TMC Master - Lake County'!AH131</f>
        <v>677.6</v>
      </c>
    </row>
    <row r="135" spans="2:39" x14ac:dyDescent="0.25">
      <c r="B135" s="31">
        <f>'[1]TMC Master - Lake County'!C132</f>
        <v>90</v>
      </c>
      <c r="C135" s="32" t="str">
        <f>'[1]TMC Master - Lake County'!D132</f>
        <v>BAY RD</v>
      </c>
      <c r="D135" s="32" t="str">
        <f>'[1]TMC Master - Lake County'!E132</f>
        <v>OLD US 441/ CR 500A</v>
      </c>
      <c r="E135" s="32" t="str">
        <f>'[1]TMC Master - Lake County'!F132</f>
        <v>CR 452/ LAKESHORE DR</v>
      </c>
      <c r="F135" s="33" t="str">
        <f>'[1]TMC Master - Lake County'!K132</f>
        <v>2L</v>
      </c>
      <c r="G135" s="33">
        <f>'[1]TMC Master - Lake County'!L132</f>
        <v>0</v>
      </c>
      <c r="H135" s="33" t="str">
        <f>'[1]TMC Master - Lake County'!M132</f>
        <v>D</v>
      </c>
      <c r="I135" s="33"/>
      <c r="J135" s="33"/>
      <c r="K135" s="33" t="str">
        <f>'[1]TMC Master - Lake County'!J132</f>
        <v>C3R</v>
      </c>
      <c r="L135" s="33">
        <f>'[1]TMC Master - Lake County'!N132</f>
        <v>16128</v>
      </c>
      <c r="M135" s="33"/>
      <c r="N135" s="33">
        <f>'[1]TMC Master - Lake County'!O132</f>
        <v>799.2</v>
      </c>
      <c r="O135" s="33"/>
      <c r="P135" s="33"/>
      <c r="Q135" s="33"/>
      <c r="R135" s="33">
        <f>'[1]TMC Master - Lake County'!R132</f>
        <v>1592.3519999999999</v>
      </c>
      <c r="S135" s="34">
        <f>'[1]TMC Master - Lake County'!S132</f>
        <v>0.1</v>
      </c>
      <c r="T135" s="33" t="str">
        <f>'[1]TMC Master - Lake County'!T132</f>
        <v>C</v>
      </c>
      <c r="U135" s="33"/>
      <c r="V135" s="33"/>
      <c r="W135" s="33"/>
      <c r="X135" s="33"/>
      <c r="Y135" s="33"/>
      <c r="Z135" s="33"/>
      <c r="AA135" s="33"/>
      <c r="AB135" s="33"/>
      <c r="AC135" s="34"/>
      <c r="AD135" s="33"/>
      <c r="AE135" s="33">
        <f>'[1]TMC Master - Lake County'!U132</f>
        <v>78.220799999999997</v>
      </c>
      <c r="AF135" s="33">
        <f>'[1]TMC Master - Lake County'!V132</f>
        <v>67.046400000000006</v>
      </c>
      <c r="AG135" s="34">
        <f>'[1]TMC Master - Lake County'!W132</f>
        <v>0.1</v>
      </c>
      <c r="AH135" s="33" t="str">
        <f>'[1]TMC Master - Lake County'!X132</f>
        <v>C</v>
      </c>
      <c r="AI135" s="292">
        <f>'[1]TMC Master - Lake County'!Y132*100</f>
        <v>-23.761731588928736</v>
      </c>
      <c r="AJ135" s="35">
        <f>'[1]TMC Master - Lake County'!AE132</f>
        <v>0</v>
      </c>
      <c r="AK135" s="35">
        <f>'[1]TMC Master - Lake County'!AF132</f>
        <v>698.40000000000009</v>
      </c>
      <c r="AL135" s="35">
        <f>'[1]TMC Master - Lake County'!AG132</f>
        <v>799.2</v>
      </c>
      <c r="AM135" s="35">
        <f>'[1]TMC Master - Lake County'!AH132</f>
        <v>800</v>
      </c>
    </row>
    <row r="136" spans="2:39" x14ac:dyDescent="0.25">
      <c r="B136" s="31">
        <f>'[1]TMC Master - Lake County'!C133</f>
        <v>140</v>
      </c>
      <c r="C136" s="32" t="str">
        <f>'[1]TMC Master - Lake County'!D133</f>
        <v>CR 19A (DORA AVE)</v>
      </c>
      <c r="D136" s="32" t="str">
        <f>'[1]TMC Master - Lake County'!E133</f>
        <v>LAKE DORA DR</v>
      </c>
      <c r="E136" s="32" t="str">
        <f>'[1]TMC Master - Lake County'!F133</f>
        <v>CR 500A/ OLD 441</v>
      </c>
      <c r="F136" s="33" t="str">
        <f>'[1]TMC Master - Lake County'!K133</f>
        <v>2L</v>
      </c>
      <c r="G136" s="33">
        <f>'[1]TMC Master - Lake County'!L133</f>
        <v>0</v>
      </c>
      <c r="H136" s="33" t="str">
        <f>'[1]TMC Master - Lake County'!M133</f>
        <v>D</v>
      </c>
      <c r="I136" s="33"/>
      <c r="J136" s="33"/>
      <c r="K136" s="33" t="str">
        <f>'[1]TMC Master - Lake County'!J133</f>
        <v>C2T</v>
      </c>
      <c r="L136" s="33">
        <f>'[1]TMC Master - Lake County'!N133</f>
        <v>12960</v>
      </c>
      <c r="M136" s="33"/>
      <c r="N136" s="33">
        <f>'[1]TMC Master - Lake County'!O133</f>
        <v>676.80000000000007</v>
      </c>
      <c r="O136" s="33"/>
      <c r="P136" s="33"/>
      <c r="Q136" s="33"/>
      <c r="R136" s="33">
        <f>'[1]TMC Master - Lake County'!R133</f>
        <v>1580.4479999999999</v>
      </c>
      <c r="S136" s="34">
        <f>'[1]TMC Master - Lake County'!S133</f>
        <v>0.12</v>
      </c>
      <c r="T136" s="33" t="str">
        <f>'[1]TMC Master - Lake County'!T133</f>
        <v>C</v>
      </c>
      <c r="U136" s="33"/>
      <c r="V136" s="33"/>
      <c r="W136" s="33"/>
      <c r="X136" s="33"/>
      <c r="Y136" s="33"/>
      <c r="Z136" s="33"/>
      <c r="AA136" s="33"/>
      <c r="AB136" s="33"/>
      <c r="AC136" s="34"/>
      <c r="AD136" s="33"/>
      <c r="AE136" s="33">
        <f>'[1]TMC Master - Lake County'!U133</f>
        <v>62.054400000000001</v>
      </c>
      <c r="AF136" s="33">
        <f>'[1]TMC Master - Lake County'!V133</f>
        <v>112.4736</v>
      </c>
      <c r="AG136" s="34">
        <f>'[1]TMC Master - Lake County'!W133</f>
        <v>0.17</v>
      </c>
      <c r="AH136" s="33" t="str">
        <f>'[1]TMC Master - Lake County'!X133</f>
        <v>C</v>
      </c>
      <c r="AI136" s="292">
        <f>'[1]TMC Master - Lake County'!Y133*100</f>
        <v>-23.876061384849045</v>
      </c>
      <c r="AJ136" s="35">
        <f>'[1]TMC Master - Lake County'!AE133</f>
        <v>0</v>
      </c>
      <c r="AK136" s="35">
        <f>'[1]TMC Master - Lake County'!AF133</f>
        <v>518.4</v>
      </c>
      <c r="AL136" s="35">
        <f>'[1]TMC Master - Lake County'!AG133</f>
        <v>676.80000000000007</v>
      </c>
      <c r="AM136" s="35">
        <f>'[1]TMC Master - Lake County'!AH133</f>
        <v>677.6</v>
      </c>
    </row>
    <row r="137" spans="2:39" x14ac:dyDescent="0.25">
      <c r="B137" s="31">
        <f>'[1]TMC Master - Lake County'!C134</f>
        <v>1330</v>
      </c>
      <c r="C137" s="32" t="str">
        <f>'[1]TMC Master - Lake County'!D134</f>
        <v>CR 500A/OLD 441/ALFRED ST</v>
      </c>
      <c r="D137" s="32" t="str">
        <f>'[1]TMC Master - Lake County'!E134</f>
        <v>DORA AVE</v>
      </c>
      <c r="E137" s="32" t="str">
        <f>'[1]TMC Master - Lake County'!F134</f>
        <v>BAY RD</v>
      </c>
      <c r="F137" s="33" t="str">
        <f>'[1]TMC Master - Lake County'!K134</f>
        <v>2L</v>
      </c>
      <c r="G137" s="33">
        <f>'[1]TMC Master - Lake County'!L134</f>
        <v>0</v>
      </c>
      <c r="H137" s="33" t="str">
        <f>'[1]TMC Master - Lake County'!M134</f>
        <v>D</v>
      </c>
      <c r="I137" s="33"/>
      <c r="J137" s="33"/>
      <c r="K137" s="33" t="str">
        <f>'[1]TMC Master - Lake County'!J134</f>
        <v>C3R</v>
      </c>
      <c r="L137" s="33">
        <f>'[1]TMC Master - Lake County'!N134</f>
        <v>21168</v>
      </c>
      <c r="M137" s="33"/>
      <c r="N137" s="33">
        <f>'[1]TMC Master - Lake County'!O134</f>
        <v>1048.95</v>
      </c>
      <c r="O137" s="33"/>
      <c r="P137" s="33"/>
      <c r="Q137" s="33"/>
      <c r="R137" s="33">
        <f>'[1]TMC Master - Lake County'!R134</f>
        <v>9514.6847999999991</v>
      </c>
      <c r="S137" s="34">
        <f>'[1]TMC Master - Lake County'!S134</f>
        <v>0.45</v>
      </c>
      <c r="T137" s="33" t="str">
        <f>'[1]TMC Master - Lake County'!T134</f>
        <v>C</v>
      </c>
      <c r="U137" s="33"/>
      <c r="V137" s="33"/>
      <c r="W137" s="33"/>
      <c r="X137" s="33"/>
      <c r="Y137" s="33"/>
      <c r="Z137" s="33"/>
      <c r="AA137" s="33"/>
      <c r="AB137" s="33"/>
      <c r="AC137" s="34"/>
      <c r="AD137" s="33"/>
      <c r="AE137" s="33">
        <f>'[1]TMC Master - Lake County'!U134</f>
        <v>471.22559999999999</v>
      </c>
      <c r="AF137" s="33">
        <f>'[1]TMC Master - Lake County'!V134</f>
        <v>454.74240000000003</v>
      </c>
      <c r="AG137" s="34">
        <f>'[1]TMC Master - Lake County'!W134</f>
        <v>0.45</v>
      </c>
      <c r="AH137" s="33" t="str">
        <f>'[1]TMC Master - Lake County'!X134</f>
        <v>C</v>
      </c>
      <c r="AI137" s="292">
        <f>'[1]TMC Master - Lake County'!Y134*100</f>
        <v>9.0044151918338144</v>
      </c>
      <c r="AJ137" s="35">
        <f>'[1]TMC Master - Lake County'!AE134</f>
        <v>0</v>
      </c>
      <c r="AK137" s="35">
        <f>'[1]TMC Master - Lake County'!AF134</f>
        <v>916.65000000000009</v>
      </c>
      <c r="AL137" s="35">
        <f>'[1]TMC Master - Lake County'!AG134</f>
        <v>1048.95</v>
      </c>
      <c r="AM137" s="35">
        <f>'[1]TMC Master - Lake County'!AH134</f>
        <v>1050</v>
      </c>
    </row>
    <row r="138" spans="2:39" x14ac:dyDescent="0.25">
      <c r="B138" s="31">
        <f>'[1]TMC Master - Lake County'!C135</f>
        <v>3590</v>
      </c>
      <c r="C138" s="32" t="str">
        <f>'[1]TMC Master - Lake County'!D135</f>
        <v>SUNNYSIDE DR</v>
      </c>
      <c r="D138" s="32" t="str">
        <f>'[1]TMC Master - Lake County'!E135</f>
        <v>BRIDGEWATER CT</v>
      </c>
      <c r="E138" s="32" t="str">
        <f>'[1]TMC Master - Lake County'!F135</f>
        <v>SUNNYSIDE DR</v>
      </c>
      <c r="F138" s="33" t="str">
        <f>'[1]TMC Master - Lake County'!K135</f>
        <v>2L</v>
      </c>
      <c r="G138" s="33">
        <f>'[1]TMC Master - Lake County'!L135</f>
        <v>0</v>
      </c>
      <c r="H138" s="33" t="str">
        <f>'[1]TMC Master - Lake County'!M135</f>
        <v>D</v>
      </c>
      <c r="I138" s="33"/>
      <c r="J138" s="33"/>
      <c r="K138" s="33" t="str">
        <f>'[1]TMC Master - Lake County'!J135</f>
        <v>C2T</v>
      </c>
      <c r="L138" s="33">
        <f>'[1]TMC Master - Lake County'!N135</f>
        <v>12960</v>
      </c>
      <c r="M138" s="33"/>
      <c r="N138" s="33">
        <f>'[1]TMC Master - Lake County'!O135</f>
        <v>676.80000000000007</v>
      </c>
      <c r="O138" s="33"/>
      <c r="P138" s="33"/>
      <c r="Q138" s="33"/>
      <c r="R138" s="33">
        <f>'[1]TMC Master - Lake County'!R135</f>
        <v>1475.7120000000002</v>
      </c>
      <c r="S138" s="34">
        <f>'[1]TMC Master - Lake County'!S135</f>
        <v>0.11</v>
      </c>
      <c r="T138" s="33" t="str">
        <f>'[1]TMC Master - Lake County'!T135</f>
        <v>C</v>
      </c>
      <c r="U138" s="33"/>
      <c r="V138" s="33"/>
      <c r="W138" s="33"/>
      <c r="X138" s="33"/>
      <c r="Y138" s="33"/>
      <c r="Z138" s="33"/>
      <c r="AA138" s="33"/>
      <c r="AB138" s="33"/>
      <c r="AC138" s="34"/>
      <c r="AD138" s="33"/>
      <c r="AE138" s="33">
        <f>'[1]TMC Master - Lake County'!U135</f>
        <v>43.344000000000001</v>
      </c>
      <c r="AF138" s="33">
        <f>'[1]TMC Master - Lake County'!V135</f>
        <v>92.73599999999999</v>
      </c>
      <c r="AG138" s="34">
        <f>'[1]TMC Master - Lake County'!W135</f>
        <v>0.14000000000000001</v>
      </c>
      <c r="AH138" s="33" t="str">
        <f>'[1]TMC Master - Lake County'!X135</f>
        <v>C</v>
      </c>
      <c r="AI138" s="292">
        <f>'[1]TMC Master - Lake County'!Y135*100</f>
        <v>-24.912865682307139</v>
      </c>
      <c r="AJ138" s="35">
        <f>'[1]TMC Master - Lake County'!AE135</f>
        <v>0</v>
      </c>
      <c r="AK138" s="35">
        <f>'[1]TMC Master - Lake County'!AF135</f>
        <v>518.4</v>
      </c>
      <c r="AL138" s="35">
        <f>'[1]TMC Master - Lake County'!AG135</f>
        <v>676.80000000000007</v>
      </c>
      <c r="AM138" s="35">
        <f>'[1]TMC Master - Lake County'!AH135</f>
        <v>677.6</v>
      </c>
    </row>
    <row r="139" spans="2:39" x14ac:dyDescent="0.25">
      <c r="B139" s="31">
        <f>'[1]TMC Master - Lake County'!C136</f>
        <v>1360</v>
      </c>
      <c r="C139" s="32" t="str">
        <f>'[1]TMC Master - Lake County'!D136</f>
        <v>CR 500A/OLD 441</v>
      </c>
      <c r="D139" s="32" t="str">
        <f>'[1]TMC Master - Lake County'!E136</f>
        <v>LAKESHORE DR</v>
      </c>
      <c r="E139" s="32" t="str">
        <f>'[1]TMC Master - Lake County'!F136</f>
        <v>5TH AVE</v>
      </c>
      <c r="F139" s="33" t="str">
        <f>'[1]TMC Master - Lake County'!K136</f>
        <v>2L</v>
      </c>
      <c r="G139" s="33">
        <f>'[1]TMC Master - Lake County'!L136</f>
        <v>0</v>
      </c>
      <c r="H139" s="33" t="str">
        <f>'[1]TMC Master - Lake County'!M136</f>
        <v>D</v>
      </c>
      <c r="I139" s="33"/>
      <c r="J139" s="33"/>
      <c r="K139" s="33" t="str">
        <f>'[1]TMC Master - Lake County'!J136</f>
        <v>C2T</v>
      </c>
      <c r="L139" s="33">
        <f>'[1]TMC Master - Lake County'!N136</f>
        <v>12960</v>
      </c>
      <c r="M139" s="33"/>
      <c r="N139" s="33">
        <f>'[1]TMC Master - Lake County'!O136</f>
        <v>676.80000000000007</v>
      </c>
      <c r="O139" s="33"/>
      <c r="P139" s="33"/>
      <c r="Q139" s="33"/>
      <c r="R139" s="33">
        <f>'[1]TMC Master - Lake County'!R136</f>
        <v>10410.6816</v>
      </c>
      <c r="S139" s="34">
        <f>'[1]TMC Master - Lake County'!S136</f>
        <v>0.8</v>
      </c>
      <c r="T139" s="33" t="str">
        <f>'[1]TMC Master - Lake County'!T136</f>
        <v>D</v>
      </c>
      <c r="U139" s="33"/>
      <c r="V139" s="33"/>
      <c r="W139" s="33"/>
      <c r="X139" s="33"/>
      <c r="Y139" s="33"/>
      <c r="Z139" s="33"/>
      <c r="AA139" s="33"/>
      <c r="AB139" s="33"/>
      <c r="AC139" s="34"/>
      <c r="AD139" s="33"/>
      <c r="AE139" s="33">
        <f>'[1]TMC Master - Lake County'!U136</f>
        <v>477.10079999999994</v>
      </c>
      <c r="AF139" s="33">
        <f>'[1]TMC Master - Lake County'!V136</f>
        <v>422.928</v>
      </c>
      <c r="AG139" s="34">
        <f>'[1]TMC Master - Lake County'!W136</f>
        <v>0.7</v>
      </c>
      <c r="AH139" s="33" t="str">
        <f>'[1]TMC Master - Lake County'!X136</f>
        <v>C</v>
      </c>
      <c r="AI139" s="292">
        <f>'[1]TMC Master - Lake County'!Y136*100</f>
        <v>10.984170633986823</v>
      </c>
      <c r="AJ139" s="35">
        <f>'[1]TMC Master - Lake County'!AE136</f>
        <v>0</v>
      </c>
      <c r="AK139" s="35">
        <f>'[1]TMC Master - Lake County'!AF136</f>
        <v>518.4</v>
      </c>
      <c r="AL139" s="35">
        <f>'[1]TMC Master - Lake County'!AG136</f>
        <v>676.80000000000007</v>
      </c>
      <c r="AM139" s="35">
        <f>'[1]TMC Master - Lake County'!AH136</f>
        <v>677.6</v>
      </c>
    </row>
    <row r="140" spans="2:39" x14ac:dyDescent="0.25">
      <c r="B140" s="31" t="e">
        <f>'[1]TMC Master - Lake County'!C137</f>
        <v>#N/A</v>
      </c>
      <c r="C140" s="32" t="str">
        <f>'[1]TMC Master - Lake County'!D137</f>
        <v>OLD 441</v>
      </c>
      <c r="D140" s="32" t="str">
        <f>'[1]TMC Master - Lake County'!E137</f>
        <v>B/W HELMS RD &amp; LAKESHORE DR</v>
      </c>
      <c r="E140" s="32" t="e">
        <f>'[1]TMC Master - Lake County'!F137</f>
        <v>#N/A</v>
      </c>
      <c r="F140" s="33" t="str">
        <f>'[1]TMC Master - Lake County'!K137</f>
        <v>2L</v>
      </c>
      <c r="G140" s="33">
        <f>'[1]TMC Master - Lake County'!L137</f>
        <v>0</v>
      </c>
      <c r="H140" s="33" t="str">
        <f>'[1]TMC Master - Lake County'!M137</f>
        <v>D</v>
      </c>
      <c r="I140" s="33"/>
      <c r="J140" s="33"/>
      <c r="K140" s="33" t="str">
        <f>'[1]TMC Master - Lake County'!J137</f>
        <v>C2T</v>
      </c>
      <c r="L140" s="33">
        <f>'[1]TMC Master - Lake County'!N137</f>
        <v>12960</v>
      </c>
      <c r="M140" s="33"/>
      <c r="N140" s="33">
        <f>'[1]TMC Master - Lake County'!O137</f>
        <v>676.80000000000007</v>
      </c>
      <c r="O140" s="33"/>
      <c r="P140" s="33"/>
      <c r="Q140" s="33"/>
      <c r="R140" s="33">
        <f>'[1]TMC Master - Lake County'!R137</f>
        <v>10867.2768</v>
      </c>
      <c r="S140" s="34">
        <f>'[1]TMC Master - Lake County'!S137</f>
        <v>0.84</v>
      </c>
      <c r="T140" s="33" t="str">
        <f>'[1]TMC Master - Lake County'!T137</f>
        <v>D</v>
      </c>
      <c r="U140" s="33"/>
      <c r="V140" s="33"/>
      <c r="W140" s="33"/>
      <c r="X140" s="33"/>
      <c r="Y140" s="33"/>
      <c r="Z140" s="33"/>
      <c r="AA140" s="33"/>
      <c r="AB140" s="33"/>
      <c r="AC140" s="34"/>
      <c r="AD140" s="33"/>
      <c r="AE140" s="33">
        <f>'[1]TMC Master - Lake County'!U137</f>
        <v>515.82719999999995</v>
      </c>
      <c r="AF140" s="33">
        <f>'[1]TMC Master - Lake County'!V137</f>
        <v>462.49919999999997</v>
      </c>
      <c r="AG140" s="34">
        <f>'[1]TMC Master - Lake County'!W137</f>
        <v>0.76</v>
      </c>
      <c r="AH140" s="33" t="str">
        <f>'[1]TMC Master - Lake County'!X137</f>
        <v>C</v>
      </c>
      <c r="AI140" s="292">
        <f>'[1]TMC Master - Lake County'!Y137*100</f>
        <v>11.941044254482257</v>
      </c>
      <c r="AJ140" s="35">
        <f>'[1]TMC Master - Lake County'!AE137</f>
        <v>0</v>
      </c>
      <c r="AK140" s="35">
        <f>'[1]TMC Master - Lake County'!AF137</f>
        <v>518.4</v>
      </c>
      <c r="AL140" s="35">
        <f>'[1]TMC Master - Lake County'!AG137</f>
        <v>676.80000000000007</v>
      </c>
      <c r="AM140" s="35">
        <f>'[1]TMC Master - Lake County'!AH137</f>
        <v>677.6</v>
      </c>
    </row>
    <row r="141" spans="2:39" x14ac:dyDescent="0.25">
      <c r="B141" s="31">
        <f>'[1]TMC Master - Lake County'!C138</f>
        <v>80</v>
      </c>
      <c r="C141" s="32" t="str">
        <f>'[1]TMC Master - Lake County'!D138</f>
        <v>BAY RD</v>
      </c>
      <c r="D141" s="32" t="str">
        <f>'[1]TMC Master - Lake County'!E138</f>
        <v>BAY RD / CR 19A</v>
      </c>
      <c r="E141" s="32" t="str">
        <f>'[1]TMC Master - Lake County'!F138</f>
        <v>OLD US 441/ CR 500A</v>
      </c>
      <c r="F141" s="33" t="str">
        <f>'[1]TMC Master - Lake County'!K138</f>
        <v>2L</v>
      </c>
      <c r="G141" s="33">
        <f>'[1]TMC Master - Lake County'!L138</f>
        <v>0</v>
      </c>
      <c r="H141" s="33" t="str">
        <f>'[1]TMC Master - Lake County'!M138</f>
        <v>D</v>
      </c>
      <c r="I141" s="33"/>
      <c r="J141" s="33"/>
      <c r="K141" s="33" t="str">
        <f>'[1]TMC Master - Lake County'!J138</f>
        <v>C3R</v>
      </c>
      <c r="L141" s="33">
        <f>'[1]TMC Master - Lake County'!N138</f>
        <v>16128</v>
      </c>
      <c r="M141" s="33"/>
      <c r="N141" s="33">
        <f>'[1]TMC Master - Lake County'!O138</f>
        <v>799.2</v>
      </c>
      <c r="O141" s="33"/>
      <c r="P141" s="33"/>
      <c r="Q141" s="33"/>
      <c r="R141" s="33">
        <f>'[1]TMC Master - Lake County'!R138</f>
        <v>2987.3375999999998</v>
      </c>
      <c r="S141" s="34">
        <f>'[1]TMC Master - Lake County'!S138</f>
        <v>0.19</v>
      </c>
      <c r="T141" s="33" t="str">
        <f>'[1]TMC Master - Lake County'!T138</f>
        <v>C</v>
      </c>
      <c r="U141" s="33"/>
      <c r="V141" s="33"/>
      <c r="W141" s="33"/>
      <c r="X141" s="33"/>
      <c r="Y141" s="33"/>
      <c r="Z141" s="33"/>
      <c r="AA141" s="33"/>
      <c r="AB141" s="33"/>
      <c r="AC141" s="34"/>
      <c r="AD141" s="33"/>
      <c r="AE141" s="33">
        <f>'[1]TMC Master - Lake County'!U138</f>
        <v>124.1088</v>
      </c>
      <c r="AF141" s="33">
        <f>'[1]TMC Master - Lake County'!V138</f>
        <v>154.16639999999998</v>
      </c>
      <c r="AG141" s="34">
        <f>'[1]TMC Master - Lake County'!W138</f>
        <v>0.19</v>
      </c>
      <c r="AH141" s="33" t="str">
        <f>'[1]TMC Master - Lake County'!X138</f>
        <v>C</v>
      </c>
      <c r="AI141" s="292">
        <f>'[1]TMC Master - Lake County'!Y138*100</f>
        <v>-13.538638677064419</v>
      </c>
      <c r="AJ141" s="35">
        <f>'[1]TMC Master - Lake County'!AE138</f>
        <v>0</v>
      </c>
      <c r="AK141" s="35">
        <f>'[1]TMC Master - Lake County'!AF138</f>
        <v>698.40000000000009</v>
      </c>
      <c r="AL141" s="35">
        <f>'[1]TMC Master - Lake County'!AG138</f>
        <v>799.2</v>
      </c>
      <c r="AM141" s="35">
        <f>'[1]TMC Master - Lake County'!AH138</f>
        <v>800</v>
      </c>
    </row>
    <row r="142" spans="2:39" x14ac:dyDescent="0.25">
      <c r="B142" s="31">
        <f>'[1]TMC Master - Lake County'!C139</f>
        <v>1320</v>
      </c>
      <c r="C142" s="32" t="str">
        <f>'[1]TMC Master - Lake County'!D139</f>
        <v>CR 500A/ OLD 441</v>
      </c>
      <c r="D142" s="32" t="str">
        <f>'[1]TMC Master - Lake County'!E139</f>
        <v>SR 19</v>
      </c>
      <c r="E142" s="32" t="str">
        <f>'[1]TMC Master - Lake County'!F139</f>
        <v>DORA AVE</v>
      </c>
      <c r="F142" s="33" t="str">
        <f>'[1]TMC Master - Lake County'!K139</f>
        <v>2L</v>
      </c>
      <c r="G142" s="33">
        <f>'[1]TMC Master - Lake County'!L139</f>
        <v>0</v>
      </c>
      <c r="H142" s="33" t="str">
        <f>'[1]TMC Master - Lake County'!M139</f>
        <v>D</v>
      </c>
      <c r="I142" s="33"/>
      <c r="J142" s="33"/>
      <c r="K142" s="33" t="str">
        <f>'[1]TMC Master - Lake County'!J139</f>
        <v>C3C</v>
      </c>
      <c r="L142" s="33">
        <f>'[1]TMC Master - Lake County'!N139</f>
        <v>20506.5</v>
      </c>
      <c r="M142" s="33"/>
      <c r="N142" s="33">
        <f>'[1]TMC Master - Lake County'!O139</f>
        <v>1011.1500000000001</v>
      </c>
      <c r="O142" s="33"/>
      <c r="P142" s="33"/>
      <c r="Q142" s="33"/>
      <c r="R142" s="33">
        <f>'[1]TMC Master - Lake County'!R139</f>
        <v>9130.7232000000004</v>
      </c>
      <c r="S142" s="34">
        <f>'[1]TMC Master - Lake County'!S139</f>
        <v>0.45</v>
      </c>
      <c r="T142" s="33" t="str">
        <f>'[1]TMC Master - Lake County'!T139</f>
        <v>C</v>
      </c>
      <c r="U142" s="33"/>
      <c r="V142" s="33"/>
      <c r="W142" s="33"/>
      <c r="X142" s="33"/>
      <c r="Y142" s="33"/>
      <c r="Z142" s="33"/>
      <c r="AA142" s="33"/>
      <c r="AB142" s="33"/>
      <c r="AC142" s="34"/>
      <c r="AD142" s="33"/>
      <c r="AE142" s="33">
        <f>'[1]TMC Master - Lake County'!U139</f>
        <v>514.85760000000005</v>
      </c>
      <c r="AF142" s="33">
        <f>'[1]TMC Master - Lake County'!V139</f>
        <v>315.12</v>
      </c>
      <c r="AG142" s="34">
        <f>'[1]TMC Master - Lake County'!W139</f>
        <v>0.51</v>
      </c>
      <c r="AH142" s="33" t="str">
        <f>'[1]TMC Master - Lake County'!X139</f>
        <v>C</v>
      </c>
      <c r="AI142" s="292">
        <f>'[1]TMC Master - Lake County'!Y139*100</f>
        <v>8.1100936570218884</v>
      </c>
      <c r="AJ142" s="35">
        <f>'[1]TMC Master - Lake County'!AE139</f>
        <v>0</v>
      </c>
      <c r="AK142" s="35">
        <f>'[1]TMC Master - Lake County'!AF139</f>
        <v>718.2</v>
      </c>
      <c r="AL142" s="35">
        <f>'[1]TMC Master - Lake County'!AG139</f>
        <v>1011.1500000000001</v>
      </c>
      <c r="AM142" s="35">
        <f>'[1]TMC Master - Lake County'!AH139</f>
        <v>1012.2</v>
      </c>
    </row>
    <row r="143" spans="2:39" x14ac:dyDescent="0.25">
      <c r="B143" s="31">
        <f>'[1]TMC Master - Lake County'!C140</f>
        <v>940</v>
      </c>
      <c r="C143" s="32" t="str">
        <f>'[1]TMC Master - Lake County'!D140</f>
        <v>CR 452 (LAKESHORE DR)</v>
      </c>
      <c r="D143" s="32" t="str">
        <f>'[1]TMC Master - Lake County'!E140</f>
        <v>OLD US 441 / CR 500A</v>
      </c>
      <c r="E143" s="32" t="str">
        <f>'[1]TMC Master - Lake County'!F140</f>
        <v>11TH AVE</v>
      </c>
      <c r="F143" s="33" t="str">
        <f>'[1]TMC Master - Lake County'!K140</f>
        <v>2L</v>
      </c>
      <c r="G143" s="33">
        <f>'[1]TMC Master - Lake County'!L140</f>
        <v>0</v>
      </c>
      <c r="H143" s="33" t="str">
        <f>'[1]TMC Master - Lake County'!M140</f>
        <v>D</v>
      </c>
      <c r="I143" s="33"/>
      <c r="J143" s="33"/>
      <c r="K143" s="33" t="str">
        <f>'[1]TMC Master - Lake County'!J140</f>
        <v>C3R</v>
      </c>
      <c r="L143" s="33">
        <f>'[1]TMC Master - Lake County'!N140</f>
        <v>16128</v>
      </c>
      <c r="M143" s="33"/>
      <c r="N143" s="33">
        <f>'[1]TMC Master - Lake County'!O140</f>
        <v>799.2</v>
      </c>
      <c r="O143" s="33"/>
      <c r="P143" s="33"/>
      <c r="Q143" s="33"/>
      <c r="R143" s="33">
        <f>'[1]TMC Master - Lake County'!R140</f>
        <v>729.13919999999996</v>
      </c>
      <c r="S143" s="34">
        <f>'[1]TMC Master - Lake County'!S140</f>
        <v>0.05</v>
      </c>
      <c r="T143" s="33" t="str">
        <f>'[1]TMC Master - Lake County'!T140</f>
        <v>C</v>
      </c>
      <c r="U143" s="33"/>
      <c r="V143" s="33"/>
      <c r="W143" s="33"/>
      <c r="X143" s="33"/>
      <c r="Y143" s="33"/>
      <c r="Z143" s="33"/>
      <c r="AA143" s="33"/>
      <c r="AB143" s="33"/>
      <c r="AC143" s="34"/>
      <c r="AD143" s="33"/>
      <c r="AE143" s="33">
        <f>'[1]TMC Master - Lake County'!U140</f>
        <v>34.9056</v>
      </c>
      <c r="AF143" s="33">
        <f>'[1]TMC Master - Lake County'!V140</f>
        <v>49.449600000000004</v>
      </c>
      <c r="AG143" s="34">
        <f>'[1]TMC Master - Lake County'!W140</f>
        <v>0.06</v>
      </c>
      <c r="AH143" s="33" t="str">
        <f>'[1]TMC Master - Lake County'!X140</f>
        <v>C</v>
      </c>
      <c r="AI143" s="292">
        <f>'[1]TMC Master - Lake County'!Y140*100</f>
        <v>-34.788033373722925</v>
      </c>
      <c r="AJ143" s="35">
        <f>'[1]TMC Master - Lake County'!AE140</f>
        <v>0</v>
      </c>
      <c r="AK143" s="35">
        <f>'[1]TMC Master - Lake County'!AF140</f>
        <v>698.40000000000009</v>
      </c>
      <c r="AL143" s="35">
        <f>'[1]TMC Master - Lake County'!AG140</f>
        <v>799.2</v>
      </c>
      <c r="AM143" s="35">
        <f>'[1]TMC Master - Lake County'!AH140</f>
        <v>800</v>
      </c>
    </row>
    <row r="144" spans="2:39" x14ac:dyDescent="0.25">
      <c r="B144" s="31">
        <f>'[1]TMC Master - Lake County'!C141</f>
        <v>1340</v>
      </c>
      <c r="C144" s="32" t="str">
        <f>'[1]TMC Master - Lake County'!D141</f>
        <v>CR 500A/OLD 441</v>
      </c>
      <c r="D144" s="32" t="str">
        <f>'[1]TMC Master - Lake County'!E141</f>
        <v>BAY RD</v>
      </c>
      <c r="E144" s="32" t="str">
        <f>'[1]TMC Master - Lake County'!F141</f>
        <v>CR 44C / EUDORA AVE</v>
      </c>
      <c r="F144" s="33" t="str">
        <f>'[1]TMC Master - Lake County'!K141</f>
        <v>2L</v>
      </c>
      <c r="G144" s="33">
        <f>'[1]TMC Master - Lake County'!L141</f>
        <v>0</v>
      </c>
      <c r="H144" s="33" t="str">
        <f>'[1]TMC Master - Lake County'!M141</f>
        <v>D</v>
      </c>
      <c r="I144" s="33"/>
      <c r="J144" s="33"/>
      <c r="K144" s="33" t="str">
        <f>'[1]TMC Master - Lake County'!J141</f>
        <v>C3R</v>
      </c>
      <c r="L144" s="33">
        <f>'[1]TMC Master - Lake County'!N141</f>
        <v>16128</v>
      </c>
      <c r="M144" s="33"/>
      <c r="N144" s="33">
        <f>'[1]TMC Master - Lake County'!O141</f>
        <v>799.2</v>
      </c>
      <c r="O144" s="33"/>
      <c r="P144" s="33"/>
      <c r="Q144" s="33"/>
      <c r="R144" s="33">
        <f>'[1]TMC Master - Lake County'!R141</f>
        <v>10085.779200000001</v>
      </c>
      <c r="S144" s="34">
        <f>'[1]TMC Master - Lake County'!S141</f>
        <v>0.63</v>
      </c>
      <c r="T144" s="33" t="str">
        <f>'[1]TMC Master - Lake County'!T141</f>
        <v>C</v>
      </c>
      <c r="U144" s="33"/>
      <c r="V144" s="33"/>
      <c r="W144" s="33"/>
      <c r="X144" s="33"/>
      <c r="Y144" s="33"/>
      <c r="Z144" s="33"/>
      <c r="AA144" s="33"/>
      <c r="AB144" s="33"/>
      <c r="AC144" s="34"/>
      <c r="AD144" s="33"/>
      <c r="AE144" s="33">
        <f>'[1]TMC Master - Lake County'!U141</f>
        <v>443.10719999999998</v>
      </c>
      <c r="AF144" s="33">
        <f>'[1]TMC Master - Lake County'!V141</f>
        <v>511.94880000000001</v>
      </c>
      <c r="AG144" s="34">
        <f>'[1]TMC Master - Lake County'!W141</f>
        <v>0.64</v>
      </c>
      <c r="AH144" s="33" t="str">
        <f>'[1]TMC Master - Lake County'!X141</f>
        <v>C</v>
      </c>
      <c r="AI144" s="292">
        <f>'[1]TMC Master - Lake County'!Y141*100</f>
        <v>10.282626153786744</v>
      </c>
      <c r="AJ144" s="35">
        <f>'[1]TMC Master - Lake County'!AE141</f>
        <v>0</v>
      </c>
      <c r="AK144" s="35">
        <f>'[1]TMC Master - Lake County'!AF141</f>
        <v>698.40000000000009</v>
      </c>
      <c r="AL144" s="35">
        <f>'[1]TMC Master - Lake County'!AG141</f>
        <v>799.2</v>
      </c>
      <c r="AM144" s="35">
        <f>'[1]TMC Master - Lake County'!AH141</f>
        <v>800</v>
      </c>
    </row>
    <row r="145" spans="2:39" x14ac:dyDescent="0.25">
      <c r="B145" s="31">
        <f>'[1]TMC Master - Lake County'!C142</f>
        <v>1350</v>
      </c>
      <c r="C145" s="32" t="str">
        <f>'[1]TMC Master - Lake County'!D142</f>
        <v>CR 500A/OLD 441</v>
      </c>
      <c r="D145" s="32" t="str">
        <f>'[1]TMC Master - Lake County'!E142</f>
        <v>CR 44C / EUDORA DR</v>
      </c>
      <c r="E145" s="32" t="str">
        <f>'[1]TMC Master - Lake County'!F142</f>
        <v>LAKESHORE DR</v>
      </c>
      <c r="F145" s="33" t="str">
        <f>'[1]TMC Master - Lake County'!K142</f>
        <v>2L</v>
      </c>
      <c r="G145" s="33">
        <f>'[1]TMC Master - Lake County'!L142</f>
        <v>0</v>
      </c>
      <c r="H145" s="33" t="str">
        <f>'[1]TMC Master - Lake County'!M142</f>
        <v>D</v>
      </c>
      <c r="I145" s="33"/>
      <c r="J145" s="33"/>
      <c r="K145" s="33" t="str">
        <f>'[1]TMC Master - Lake County'!J142</f>
        <v>C3R</v>
      </c>
      <c r="L145" s="33">
        <f>'[1]TMC Master - Lake County'!N142</f>
        <v>22226.400000000001</v>
      </c>
      <c r="M145" s="33"/>
      <c r="N145" s="33">
        <f>'[1]TMC Master - Lake County'!O142</f>
        <v>1101.3975</v>
      </c>
      <c r="O145" s="33"/>
      <c r="P145" s="33"/>
      <c r="Q145" s="33"/>
      <c r="R145" s="33">
        <f>'[1]TMC Master - Lake County'!R142</f>
        <v>14719.497600000001</v>
      </c>
      <c r="S145" s="34">
        <f>'[1]TMC Master - Lake County'!S142</f>
        <v>0.66</v>
      </c>
      <c r="T145" s="33" t="str">
        <f>'[1]TMC Master - Lake County'!T142</f>
        <v>C</v>
      </c>
      <c r="U145" s="33"/>
      <c r="V145" s="33"/>
      <c r="W145" s="33"/>
      <c r="X145" s="33"/>
      <c r="Y145" s="33"/>
      <c r="Z145" s="33"/>
      <c r="AA145" s="33"/>
      <c r="AB145" s="33"/>
      <c r="AC145" s="34"/>
      <c r="AD145" s="33"/>
      <c r="AE145" s="33">
        <f>'[1]TMC Master - Lake County'!U142</f>
        <v>643.81439999999998</v>
      </c>
      <c r="AF145" s="33">
        <f>'[1]TMC Master - Lake County'!V142</f>
        <v>685.50720000000001</v>
      </c>
      <c r="AG145" s="34">
        <f>'[1]TMC Master - Lake County'!W142</f>
        <v>0.62</v>
      </c>
      <c r="AH145" s="33" t="str">
        <f>'[1]TMC Master - Lake County'!X142</f>
        <v>C</v>
      </c>
      <c r="AI145" s="292">
        <f>'[1]TMC Master - Lake County'!Y142*100</f>
        <v>18.94434676821184</v>
      </c>
      <c r="AJ145" s="35">
        <f>'[1]TMC Master - Lake County'!AE142</f>
        <v>0</v>
      </c>
      <c r="AK145" s="35">
        <f>'[1]TMC Master - Lake County'!AF142</f>
        <v>962.48250000000019</v>
      </c>
      <c r="AL145" s="35">
        <f>'[1]TMC Master - Lake County'!AG142</f>
        <v>1101.3975</v>
      </c>
      <c r="AM145" s="35">
        <f>'[1]TMC Master - Lake County'!AH142</f>
        <v>1102.5</v>
      </c>
    </row>
    <row r="146" spans="2:39" x14ac:dyDescent="0.25">
      <c r="B146" s="31">
        <f>'[1]TMC Master - Lake County'!C143</f>
        <v>2590</v>
      </c>
      <c r="C146" s="32" t="str">
        <f>'[1]TMC Master - Lake County'!D143</f>
        <v>MORNINGSIDE DR (MOUNT DORA)</v>
      </c>
      <c r="D146" s="32" t="str">
        <f>'[1]TMC Master - Lake County'!E143</f>
        <v>US 441</v>
      </c>
      <c r="E146" s="32" t="str">
        <f>'[1]TMC Master - Lake County'!F143</f>
        <v>CR 500A</v>
      </c>
      <c r="F146" s="33" t="str">
        <f>'[1]TMC Master - Lake County'!K143</f>
        <v>2L</v>
      </c>
      <c r="G146" s="33">
        <f>'[1]TMC Master - Lake County'!L143</f>
        <v>0</v>
      </c>
      <c r="H146" s="33" t="str">
        <f>'[1]TMC Master - Lake County'!M143</f>
        <v>D</v>
      </c>
      <c r="I146" s="33"/>
      <c r="J146" s="33"/>
      <c r="K146" s="33" t="str">
        <f>'[1]TMC Master - Lake County'!J143</f>
        <v>C2T</v>
      </c>
      <c r="L146" s="33">
        <f>'[1]TMC Master - Lake County'!N143</f>
        <v>12960</v>
      </c>
      <c r="M146" s="33"/>
      <c r="N146" s="33">
        <f>'[1]TMC Master - Lake County'!O143</f>
        <v>676.80000000000007</v>
      </c>
      <c r="O146" s="33"/>
      <c r="P146" s="33"/>
      <c r="Q146" s="33"/>
      <c r="R146" s="33">
        <f>'[1]TMC Master - Lake County'!R143</f>
        <v>2064.2784000000001</v>
      </c>
      <c r="S146" s="34">
        <f>'[1]TMC Master - Lake County'!S143</f>
        <v>0.16</v>
      </c>
      <c r="T146" s="33" t="str">
        <f>'[1]TMC Master - Lake County'!T143</f>
        <v>C</v>
      </c>
      <c r="U146" s="33"/>
      <c r="V146" s="33"/>
      <c r="W146" s="33"/>
      <c r="X146" s="33"/>
      <c r="Y146" s="33"/>
      <c r="Z146" s="33"/>
      <c r="AA146" s="33"/>
      <c r="AB146" s="33"/>
      <c r="AC146" s="34"/>
      <c r="AD146" s="33"/>
      <c r="AE146" s="33">
        <f>'[1]TMC Master - Lake County'!U143</f>
        <v>92.112000000000009</v>
      </c>
      <c r="AF146" s="33">
        <f>'[1]TMC Master - Lake County'!V143</f>
        <v>103.74720000000001</v>
      </c>
      <c r="AG146" s="34">
        <f>'[1]TMC Master - Lake County'!W143</f>
        <v>0.15</v>
      </c>
      <c r="AH146" s="33" t="str">
        <f>'[1]TMC Master - Lake County'!X143</f>
        <v>C</v>
      </c>
      <c r="AI146" s="292">
        <f>'[1]TMC Master - Lake County'!Y143*100</f>
        <v>-19.699386783451278</v>
      </c>
      <c r="AJ146" s="35">
        <f>'[1]TMC Master - Lake County'!AE143</f>
        <v>0</v>
      </c>
      <c r="AK146" s="35">
        <f>'[1]TMC Master - Lake County'!AF143</f>
        <v>518.4</v>
      </c>
      <c r="AL146" s="35">
        <f>'[1]TMC Master - Lake County'!AG143</f>
        <v>676.80000000000007</v>
      </c>
      <c r="AM146" s="35">
        <f>'[1]TMC Master - Lake County'!AH143</f>
        <v>677.6</v>
      </c>
    </row>
    <row r="147" spans="2:39" x14ac:dyDescent="0.25">
      <c r="B147" s="31">
        <f>'[1]TMC Master - Lake County'!C144</f>
        <v>3580</v>
      </c>
      <c r="C147" s="32" t="str">
        <f>'[1]TMC Master - Lake County'!D144</f>
        <v>SUNNYSIDE DR</v>
      </c>
      <c r="D147" s="32" t="str">
        <f>'[1]TMC Master - Lake County'!E144</f>
        <v>SLEEPY HOLLOW RD</v>
      </c>
      <c r="E147" s="32" t="str">
        <f>'[1]TMC Master - Lake County'!F144</f>
        <v>BRIDGEWATER CT</v>
      </c>
      <c r="F147" s="33" t="str">
        <f>'[1]TMC Master - Lake County'!K144</f>
        <v>2L</v>
      </c>
      <c r="G147" s="33">
        <f>'[1]TMC Master - Lake County'!L144</f>
        <v>0</v>
      </c>
      <c r="H147" s="33" t="str">
        <f>'[1]TMC Master - Lake County'!M144</f>
        <v>D</v>
      </c>
      <c r="I147" s="33"/>
      <c r="J147" s="33"/>
      <c r="K147" s="33" t="str">
        <f>'[1]TMC Master - Lake County'!J144</f>
        <v>C2T</v>
      </c>
      <c r="L147" s="33">
        <f>'[1]TMC Master - Lake County'!N144</f>
        <v>12960</v>
      </c>
      <c r="M147" s="33"/>
      <c r="N147" s="33">
        <f>'[1]TMC Master - Lake County'!O144</f>
        <v>676.80000000000007</v>
      </c>
      <c r="O147" s="33"/>
      <c r="P147" s="33"/>
      <c r="Q147" s="33"/>
      <c r="R147" s="33">
        <f>'[1]TMC Master - Lake County'!R144</f>
        <v>2483.712</v>
      </c>
      <c r="S147" s="34">
        <f>'[1]TMC Master - Lake County'!S144</f>
        <v>0.19</v>
      </c>
      <c r="T147" s="33" t="str">
        <f>'[1]TMC Master - Lake County'!T144</f>
        <v>C</v>
      </c>
      <c r="U147" s="33"/>
      <c r="V147" s="33"/>
      <c r="W147" s="33"/>
      <c r="X147" s="33"/>
      <c r="Y147" s="33"/>
      <c r="Z147" s="33"/>
      <c r="AA147" s="33"/>
      <c r="AB147" s="33"/>
      <c r="AC147" s="34"/>
      <c r="AD147" s="33"/>
      <c r="AE147" s="33">
        <f>'[1]TMC Master - Lake County'!U144</f>
        <v>168.33600000000001</v>
      </c>
      <c r="AF147" s="33">
        <f>'[1]TMC Master - Lake County'!V144</f>
        <v>96.768000000000001</v>
      </c>
      <c r="AG147" s="34">
        <f>'[1]TMC Master - Lake County'!W144</f>
        <v>0.25</v>
      </c>
      <c r="AH147" s="33" t="str">
        <f>'[1]TMC Master - Lake County'!X144</f>
        <v>C</v>
      </c>
      <c r="AI147" s="292">
        <f>'[1]TMC Master - Lake County'!Y144*100</f>
        <v>-16.673055845525987</v>
      </c>
      <c r="AJ147" s="35">
        <f>'[1]TMC Master - Lake County'!AE144</f>
        <v>0</v>
      </c>
      <c r="AK147" s="35">
        <f>'[1]TMC Master - Lake County'!AF144</f>
        <v>518.4</v>
      </c>
      <c r="AL147" s="35">
        <f>'[1]TMC Master - Lake County'!AG144</f>
        <v>676.80000000000007</v>
      </c>
      <c r="AM147" s="35">
        <f>'[1]TMC Master - Lake County'!AH144</f>
        <v>677.6</v>
      </c>
    </row>
    <row r="148" spans="2:39" x14ac:dyDescent="0.25">
      <c r="B148" s="31">
        <f>'[1]TMC Master - Lake County'!C145</f>
        <v>200</v>
      </c>
      <c r="C148" s="32" t="str">
        <f>'[1]TMC Master - Lake County'!D145</f>
        <v>CR 19A</v>
      </c>
      <c r="D148" s="32" t="str">
        <f>'[1]TMC Master - Lake County'!E145</f>
        <v>BAY RD / CR 19A</v>
      </c>
      <c r="E148" s="32" t="str">
        <f>'[1]TMC Master - Lake County'!F145</f>
        <v>CR 44C/ CR 500A</v>
      </c>
      <c r="F148" s="33" t="str">
        <f>'[1]TMC Master - Lake County'!K145</f>
        <v>2L</v>
      </c>
      <c r="G148" s="33">
        <f>'[1]TMC Master - Lake County'!L145</f>
        <v>0</v>
      </c>
      <c r="H148" s="33" t="str">
        <f>'[1]TMC Master - Lake County'!M145</f>
        <v>D</v>
      </c>
      <c r="I148" s="33"/>
      <c r="J148" s="33"/>
      <c r="K148" s="33" t="str">
        <f>'[1]TMC Master - Lake County'!J145</f>
        <v>C3R</v>
      </c>
      <c r="L148" s="33">
        <f>'[1]TMC Master - Lake County'!N145</f>
        <v>21168</v>
      </c>
      <c r="M148" s="33"/>
      <c r="N148" s="33">
        <f>'[1]TMC Master - Lake County'!O145</f>
        <v>1048.95</v>
      </c>
      <c r="O148" s="33"/>
      <c r="P148" s="33"/>
      <c r="Q148" s="33"/>
      <c r="R148" s="33">
        <f>'[1]TMC Master - Lake County'!R145</f>
        <v>8084.5247999999992</v>
      </c>
      <c r="S148" s="34">
        <f>'[1]TMC Master - Lake County'!S145</f>
        <v>0.38</v>
      </c>
      <c r="T148" s="33" t="str">
        <f>'[1]TMC Master - Lake County'!T145</f>
        <v>C</v>
      </c>
      <c r="U148" s="33"/>
      <c r="V148" s="33"/>
      <c r="W148" s="33"/>
      <c r="X148" s="33"/>
      <c r="Y148" s="33"/>
      <c r="Z148" s="33"/>
      <c r="AA148" s="33"/>
      <c r="AB148" s="33"/>
      <c r="AC148" s="34"/>
      <c r="AD148" s="33"/>
      <c r="AE148" s="33">
        <f>'[1]TMC Master - Lake County'!U145</f>
        <v>329.66399999999999</v>
      </c>
      <c r="AF148" s="33">
        <f>'[1]TMC Master - Lake County'!V145</f>
        <v>367.47839999999997</v>
      </c>
      <c r="AG148" s="34">
        <f>'[1]TMC Master - Lake County'!W145</f>
        <v>0.35</v>
      </c>
      <c r="AH148" s="33" t="str">
        <f>'[1]TMC Master - Lake County'!X145</f>
        <v>C</v>
      </c>
      <c r="AI148" s="292">
        <f>'[1]TMC Master - Lake County'!Y145*100</f>
        <v>5.5106036295784033</v>
      </c>
      <c r="AJ148" s="35">
        <f>'[1]TMC Master - Lake County'!AE145</f>
        <v>0</v>
      </c>
      <c r="AK148" s="35">
        <f>'[1]TMC Master - Lake County'!AF145</f>
        <v>916.65000000000009</v>
      </c>
      <c r="AL148" s="35">
        <f>'[1]TMC Master - Lake County'!AG145</f>
        <v>1048.95</v>
      </c>
      <c r="AM148" s="35">
        <f>'[1]TMC Master - Lake County'!AH145</f>
        <v>1050</v>
      </c>
    </row>
    <row r="149" spans="2:39" x14ac:dyDescent="0.25">
      <c r="B149" s="31">
        <f>'[1]TMC Master - Lake County'!C146</f>
        <v>3570</v>
      </c>
      <c r="C149" s="32" t="str">
        <f>'[1]TMC Master - Lake County'!D146</f>
        <v>SUNNYSIDE DR</v>
      </c>
      <c r="D149" s="32" t="str">
        <f>'[1]TMC Master - Lake County'!E146</f>
        <v>MAIN ST/DR NICHOLS DR</v>
      </c>
      <c r="E149" s="32" t="str">
        <f>'[1]TMC Master - Lake County'!F146</f>
        <v>SLEEPY HOLLOW RD</v>
      </c>
      <c r="F149" s="33" t="str">
        <f>'[1]TMC Master - Lake County'!K146</f>
        <v>2L</v>
      </c>
      <c r="G149" s="33">
        <f>'[1]TMC Master - Lake County'!L146</f>
        <v>0</v>
      </c>
      <c r="H149" s="33" t="str">
        <f>'[1]TMC Master - Lake County'!M146</f>
        <v>D</v>
      </c>
      <c r="I149" s="33"/>
      <c r="J149" s="33"/>
      <c r="K149" s="33" t="str">
        <f>'[1]TMC Master - Lake County'!J146</f>
        <v>C2T</v>
      </c>
      <c r="L149" s="33">
        <f>'[1]TMC Master - Lake County'!N146</f>
        <v>13608</v>
      </c>
      <c r="M149" s="33"/>
      <c r="N149" s="33">
        <f>'[1]TMC Master - Lake County'!O146</f>
        <v>710.6400000000001</v>
      </c>
      <c r="O149" s="33"/>
      <c r="P149" s="33"/>
      <c r="Q149" s="33"/>
      <c r="R149" s="33">
        <f>'[1]TMC Master - Lake County'!R146</f>
        <v>4208.4000000000005</v>
      </c>
      <c r="S149" s="34">
        <f>'[1]TMC Master - Lake County'!S146</f>
        <v>0.31</v>
      </c>
      <c r="T149" s="33" t="str">
        <f>'[1]TMC Master - Lake County'!T146</f>
        <v>C</v>
      </c>
      <c r="U149" s="33"/>
      <c r="V149" s="33"/>
      <c r="W149" s="33"/>
      <c r="X149" s="33"/>
      <c r="Y149" s="33"/>
      <c r="Z149" s="33"/>
      <c r="AA149" s="33"/>
      <c r="AB149" s="33"/>
      <c r="AC149" s="34"/>
      <c r="AD149" s="33"/>
      <c r="AE149" s="33">
        <f>'[1]TMC Master - Lake County'!U146</f>
        <v>258.048</v>
      </c>
      <c r="AF149" s="33">
        <f>'[1]TMC Master - Lake County'!V146</f>
        <v>135.072</v>
      </c>
      <c r="AG149" s="34">
        <f>'[1]TMC Master - Lake County'!W146</f>
        <v>0.36</v>
      </c>
      <c r="AH149" s="33" t="str">
        <f>'[1]TMC Master - Lake County'!X146</f>
        <v>C</v>
      </c>
      <c r="AI149" s="292">
        <f>'[1]TMC Master - Lake County'!Y146*100</f>
        <v>-7.4047709084956388</v>
      </c>
      <c r="AJ149" s="35">
        <f>'[1]TMC Master - Lake County'!AE146</f>
        <v>0</v>
      </c>
      <c r="AK149" s="35">
        <f>'[1]TMC Master - Lake County'!AF146</f>
        <v>544.32000000000005</v>
      </c>
      <c r="AL149" s="35">
        <f>'[1]TMC Master - Lake County'!AG146</f>
        <v>710.6400000000001</v>
      </c>
      <c r="AM149" s="35">
        <f>'[1]TMC Master - Lake County'!AH146</f>
        <v>711.48</v>
      </c>
    </row>
    <row r="150" spans="2:39" x14ac:dyDescent="0.25">
      <c r="B150" s="31">
        <f>'[1]TMC Master - Lake County'!C147</f>
        <v>2470</v>
      </c>
      <c r="C150" s="32" t="str">
        <f>'[1]TMC Master - Lake County'!D147</f>
        <v>MAIN ST (LEESBURG)</v>
      </c>
      <c r="D150" s="32" t="str">
        <f>'[1]TMC Master - Lake County'!E147</f>
        <v>CR 468</v>
      </c>
      <c r="E150" s="32" t="str">
        <f>'[1]TMC Master - Lake County'!F147</f>
        <v>THOMAS AVE</v>
      </c>
      <c r="F150" s="33" t="str">
        <f>'[1]TMC Master - Lake County'!K147</f>
        <v>2L</v>
      </c>
      <c r="G150" s="33">
        <f>'[1]TMC Master - Lake County'!L147</f>
        <v>0</v>
      </c>
      <c r="H150" s="33" t="str">
        <f>'[1]TMC Master - Lake County'!M147</f>
        <v>D</v>
      </c>
      <c r="I150" s="33"/>
      <c r="J150" s="33"/>
      <c r="K150" s="33" t="str">
        <f>'[1]TMC Master - Lake County'!J147</f>
        <v>C4</v>
      </c>
      <c r="L150" s="33">
        <f>'[1]TMC Master - Lake County'!N147</f>
        <v>12672</v>
      </c>
      <c r="M150" s="33"/>
      <c r="N150" s="33">
        <f>'[1]TMC Master - Lake County'!O147</f>
        <v>626.40000000000009</v>
      </c>
      <c r="O150" s="33"/>
      <c r="P150" s="33"/>
      <c r="Q150" s="33"/>
      <c r="R150" s="33">
        <f>'[1]TMC Master - Lake County'!R147</f>
        <v>9951.9840000000004</v>
      </c>
      <c r="S150" s="34">
        <f>'[1]TMC Master - Lake County'!S147</f>
        <v>0.79</v>
      </c>
      <c r="T150" s="33" t="str">
        <f>'[1]TMC Master - Lake County'!T147</f>
        <v>D</v>
      </c>
      <c r="U150" s="33"/>
      <c r="V150" s="33"/>
      <c r="W150" s="33"/>
      <c r="X150" s="33"/>
      <c r="Y150" s="33"/>
      <c r="Z150" s="33"/>
      <c r="AA150" s="33"/>
      <c r="AB150" s="33"/>
      <c r="AC150" s="34"/>
      <c r="AD150" s="33"/>
      <c r="AE150" s="33">
        <f>'[1]TMC Master - Lake County'!U147</f>
        <v>436.464</v>
      </c>
      <c r="AF150" s="33">
        <f>'[1]TMC Master - Lake County'!V147</f>
        <v>428.40000000000003</v>
      </c>
      <c r="AG150" s="34">
        <f>'[1]TMC Master - Lake County'!W147</f>
        <v>0.7</v>
      </c>
      <c r="AH150" s="33" t="str">
        <f>'[1]TMC Master - Lake County'!X147</f>
        <v>D</v>
      </c>
      <c r="AI150" s="292">
        <f>'[1]TMC Master - Lake County'!Y147*100</f>
        <v>9.9884652246679195</v>
      </c>
      <c r="AJ150" s="35">
        <f>'[1]TMC Master - Lake County'!AE147</f>
        <v>0</v>
      </c>
      <c r="AK150" s="35">
        <f>'[1]TMC Master - Lake County'!AF147</f>
        <v>0</v>
      </c>
      <c r="AL150" s="35">
        <f>'[1]TMC Master - Lake County'!AG147</f>
        <v>626.40000000000009</v>
      </c>
      <c r="AM150" s="35">
        <f>'[1]TMC Master - Lake County'!AH147</f>
        <v>856.80000000000007</v>
      </c>
    </row>
    <row r="151" spans="2:39" x14ac:dyDescent="0.25">
      <c r="B151" s="31">
        <f>'[1]TMC Master - Lake County'!C148</f>
        <v>2490</v>
      </c>
      <c r="C151" s="32" t="str">
        <f>'[1]TMC Master - Lake County'!D148</f>
        <v>MAIN ST (LEESBURG)</v>
      </c>
      <c r="D151" s="32" t="str">
        <f>'[1]TMC Master - Lake County'!E148</f>
        <v>US 27</v>
      </c>
      <c r="E151" s="32" t="str">
        <f>'[1]TMC Master - Lake County'!F148</f>
        <v>LEE ST</v>
      </c>
      <c r="F151" s="33" t="str">
        <f>'[1]TMC Master - Lake County'!K148</f>
        <v>2L</v>
      </c>
      <c r="G151" s="33">
        <f>'[1]TMC Master - Lake County'!L148</f>
        <v>0</v>
      </c>
      <c r="H151" s="33" t="str">
        <f>'[1]TMC Master - Lake County'!M148</f>
        <v>D</v>
      </c>
      <c r="I151" s="33"/>
      <c r="J151" s="33"/>
      <c r="K151" s="33" t="str">
        <f>'[1]TMC Master - Lake County'!J148</f>
        <v>C4</v>
      </c>
      <c r="L151" s="33">
        <f>'[1]TMC Master - Lake County'!N148</f>
        <v>12672</v>
      </c>
      <c r="M151" s="33"/>
      <c r="N151" s="33">
        <f>'[1]TMC Master - Lake County'!O148</f>
        <v>626.40000000000009</v>
      </c>
      <c r="O151" s="33"/>
      <c r="P151" s="33"/>
      <c r="Q151" s="33"/>
      <c r="R151" s="33">
        <f>'[1]TMC Master - Lake County'!R148</f>
        <v>8559.9359999999997</v>
      </c>
      <c r="S151" s="34">
        <f>'[1]TMC Master - Lake County'!S148</f>
        <v>0.68</v>
      </c>
      <c r="T151" s="33" t="str">
        <f>'[1]TMC Master - Lake County'!T148</f>
        <v>D</v>
      </c>
      <c r="U151" s="33"/>
      <c r="V151" s="33"/>
      <c r="W151" s="33"/>
      <c r="X151" s="33"/>
      <c r="Y151" s="33"/>
      <c r="Z151" s="33"/>
      <c r="AA151" s="33"/>
      <c r="AB151" s="33"/>
      <c r="AC151" s="34"/>
      <c r="AD151" s="33"/>
      <c r="AE151" s="33">
        <f>'[1]TMC Master - Lake County'!U148</f>
        <v>322.56</v>
      </c>
      <c r="AF151" s="33">
        <f>'[1]TMC Master - Lake County'!V148</f>
        <v>404.20799999999997</v>
      </c>
      <c r="AG151" s="34">
        <f>'[1]TMC Master - Lake County'!W148</f>
        <v>0.65</v>
      </c>
      <c r="AH151" s="33" t="str">
        <f>'[1]TMC Master - Lake County'!X148</f>
        <v>D</v>
      </c>
      <c r="AI151" s="292">
        <f>'[1]TMC Master - Lake County'!Y148*100</f>
        <v>6.7233162234634936</v>
      </c>
      <c r="AJ151" s="35">
        <f>'[1]TMC Master - Lake County'!AE148</f>
        <v>0</v>
      </c>
      <c r="AK151" s="35">
        <f>'[1]TMC Master - Lake County'!AF148</f>
        <v>0</v>
      </c>
      <c r="AL151" s="35">
        <f>'[1]TMC Master - Lake County'!AG148</f>
        <v>626.40000000000009</v>
      </c>
      <c r="AM151" s="35">
        <f>'[1]TMC Master - Lake County'!AH148</f>
        <v>856.80000000000007</v>
      </c>
    </row>
    <row r="152" spans="2:39" x14ac:dyDescent="0.25">
      <c r="B152" s="31">
        <f>'[1]TMC Master - Lake County'!C149</f>
        <v>2530</v>
      </c>
      <c r="C152" s="32" t="str">
        <f>'[1]TMC Master - Lake County'!D149</f>
        <v>MAIN ST (LEESBURG)</v>
      </c>
      <c r="D152" s="32" t="str">
        <f>'[1]TMC Master - Lake County'!E149</f>
        <v>DIXIE AVE / SR 44</v>
      </c>
      <c r="E152" s="32" t="str">
        <f>'[1]TMC Master - Lake County'!F149</f>
        <v>NICHOLS DR / SUNNYSIDE DR</v>
      </c>
      <c r="F152" s="33" t="str">
        <f>'[1]TMC Master - Lake County'!K149</f>
        <v>2L</v>
      </c>
      <c r="G152" s="33">
        <f>'[1]TMC Master - Lake County'!L149</f>
        <v>0</v>
      </c>
      <c r="H152" s="33" t="str">
        <f>'[1]TMC Master - Lake County'!M149</f>
        <v>D</v>
      </c>
      <c r="I152" s="33"/>
      <c r="J152" s="33"/>
      <c r="K152" s="33" t="str">
        <f>'[1]TMC Master - Lake County'!J149</f>
        <v>C3R</v>
      </c>
      <c r="L152" s="33">
        <f>'[1]TMC Master - Lake County'!N149</f>
        <v>16128</v>
      </c>
      <c r="M152" s="33"/>
      <c r="N152" s="33">
        <f>'[1]TMC Master - Lake County'!O149</f>
        <v>799.2</v>
      </c>
      <c r="O152" s="33"/>
      <c r="P152" s="33"/>
      <c r="Q152" s="33"/>
      <c r="R152" s="33">
        <f>'[1]TMC Master - Lake County'!R149</f>
        <v>4793.04</v>
      </c>
      <c r="S152" s="34">
        <f>'[1]TMC Master - Lake County'!S149</f>
        <v>0.3</v>
      </c>
      <c r="T152" s="33" t="str">
        <f>'[1]TMC Master - Lake County'!T149</f>
        <v>C</v>
      </c>
      <c r="U152" s="33"/>
      <c r="V152" s="33"/>
      <c r="W152" s="33"/>
      <c r="X152" s="33"/>
      <c r="Y152" s="33"/>
      <c r="Z152" s="33"/>
      <c r="AA152" s="33"/>
      <c r="AB152" s="33"/>
      <c r="AC152" s="34"/>
      <c r="AD152" s="33"/>
      <c r="AE152" s="33">
        <f>'[1]TMC Master - Lake County'!U149</f>
        <v>264.096</v>
      </c>
      <c r="AF152" s="33">
        <f>'[1]TMC Master - Lake County'!V149</f>
        <v>145.15200000000002</v>
      </c>
      <c r="AG152" s="34">
        <f>'[1]TMC Master - Lake County'!W149</f>
        <v>0.33</v>
      </c>
      <c r="AH152" s="33" t="str">
        <f>'[1]TMC Master - Lake County'!X149</f>
        <v>C</v>
      </c>
      <c r="AI152" s="292">
        <f>'[1]TMC Master - Lake County'!Y149*100</f>
        <v>-4.9641597565988178</v>
      </c>
      <c r="AJ152" s="35">
        <f>'[1]TMC Master - Lake County'!AE149</f>
        <v>0</v>
      </c>
      <c r="AK152" s="35">
        <f>'[1]TMC Master - Lake County'!AF149</f>
        <v>698.40000000000009</v>
      </c>
      <c r="AL152" s="35">
        <f>'[1]TMC Master - Lake County'!AG149</f>
        <v>799.2</v>
      </c>
      <c r="AM152" s="35">
        <f>'[1]TMC Master - Lake County'!AH149</f>
        <v>800</v>
      </c>
    </row>
    <row r="153" spans="2:39" x14ac:dyDescent="0.25">
      <c r="B153" s="31">
        <f>'[1]TMC Master - Lake County'!C150</f>
        <v>1130</v>
      </c>
      <c r="C153" s="32" t="str">
        <f>'[1]TMC Master - Lake County'!D150</f>
        <v>CR 468</v>
      </c>
      <c r="D153" s="32" t="str">
        <f>'[1]TMC Master - Lake County'!E150</f>
        <v>GRIFFIN RD</v>
      </c>
      <c r="E153" s="32" t="str">
        <f>'[1]TMC Master - Lake County'!F150</f>
        <v>SR 44</v>
      </c>
      <c r="F153" s="33" t="str">
        <f>'[1]TMC Master - Lake County'!K150</f>
        <v>2L</v>
      </c>
      <c r="G153" s="33">
        <f>'[1]TMC Master - Lake County'!L150</f>
        <v>0</v>
      </c>
      <c r="H153" s="33" t="str">
        <f>'[1]TMC Master - Lake County'!M150</f>
        <v>D</v>
      </c>
      <c r="I153" s="33"/>
      <c r="J153" s="33"/>
      <c r="K153" s="33" t="str">
        <f>'[1]TMC Master - Lake County'!J150</f>
        <v>C3R</v>
      </c>
      <c r="L153" s="33">
        <f>'[1]TMC Master - Lake County'!N150</f>
        <v>16128</v>
      </c>
      <c r="M153" s="33"/>
      <c r="N153" s="33">
        <f>'[1]TMC Master - Lake County'!O150</f>
        <v>799.2</v>
      </c>
      <c r="O153" s="33"/>
      <c r="P153" s="33"/>
      <c r="Q153" s="33"/>
      <c r="R153" s="33">
        <f>'[1]TMC Master - Lake County'!R150</f>
        <v>7385.3471999999992</v>
      </c>
      <c r="S153" s="34">
        <f>'[1]TMC Master - Lake County'!S150</f>
        <v>0.46</v>
      </c>
      <c r="T153" s="33" t="str">
        <f>'[1]TMC Master - Lake County'!T150</f>
        <v>C</v>
      </c>
      <c r="U153" s="33"/>
      <c r="V153" s="33"/>
      <c r="W153" s="33"/>
      <c r="X153" s="33"/>
      <c r="Y153" s="33"/>
      <c r="Z153" s="33"/>
      <c r="AA153" s="33"/>
      <c r="AB153" s="33"/>
      <c r="AC153" s="34"/>
      <c r="AD153" s="33"/>
      <c r="AE153" s="33">
        <f>'[1]TMC Master - Lake County'!U150</f>
        <v>307.29599999999999</v>
      </c>
      <c r="AF153" s="33">
        <f>'[1]TMC Master - Lake County'!V150</f>
        <v>314.74559999999997</v>
      </c>
      <c r="AG153" s="34">
        <f>'[1]TMC Master - Lake County'!W150</f>
        <v>0.39</v>
      </c>
      <c r="AH153" s="33" t="str">
        <f>'[1]TMC Master - Lake County'!X150</f>
        <v>C</v>
      </c>
      <c r="AI153" s="292">
        <f>'[1]TMC Master - Lake County'!Y150*100</f>
        <v>3.618998774207105</v>
      </c>
      <c r="AJ153" s="35">
        <f>'[1]TMC Master - Lake County'!AE150</f>
        <v>0</v>
      </c>
      <c r="AK153" s="35">
        <f>'[1]TMC Master - Lake County'!AF150</f>
        <v>698.40000000000009</v>
      </c>
      <c r="AL153" s="35">
        <f>'[1]TMC Master - Lake County'!AG150</f>
        <v>799.2</v>
      </c>
      <c r="AM153" s="35">
        <f>'[1]TMC Master - Lake County'!AH150</f>
        <v>800</v>
      </c>
    </row>
    <row r="154" spans="2:39" x14ac:dyDescent="0.25">
      <c r="B154" s="31">
        <f>'[1]TMC Master - Lake County'!C151</f>
        <v>150</v>
      </c>
      <c r="C154" s="32" t="str">
        <f>'[1]TMC Master - Lake County'!D151</f>
        <v>CR 19A (DORA AVE)</v>
      </c>
      <c r="D154" s="32" t="str">
        <f>'[1]TMC Master - Lake County'!E151</f>
        <v>CR 500A/ OLD 441</v>
      </c>
      <c r="E154" s="32" t="str">
        <f>'[1]TMC Master - Lake County'!F151</f>
        <v>DAVID WALKER RD</v>
      </c>
      <c r="F154" s="33" t="str">
        <f>'[1]TMC Master - Lake County'!K151</f>
        <v>2L</v>
      </c>
      <c r="G154" s="33">
        <f>'[1]TMC Master - Lake County'!L151</f>
        <v>0</v>
      </c>
      <c r="H154" s="33" t="str">
        <f>'[1]TMC Master - Lake County'!M151</f>
        <v>D</v>
      </c>
      <c r="I154" s="33"/>
      <c r="J154" s="33"/>
      <c r="K154" s="33" t="str">
        <f>'[1]TMC Master - Lake County'!J151</f>
        <v>C3R</v>
      </c>
      <c r="L154" s="33">
        <f>'[1]TMC Master - Lake County'!N151</f>
        <v>21168</v>
      </c>
      <c r="M154" s="33"/>
      <c r="N154" s="33">
        <f>'[1]TMC Master - Lake County'!O151</f>
        <v>1048.95</v>
      </c>
      <c r="O154" s="33"/>
      <c r="P154" s="33"/>
      <c r="Q154" s="33"/>
      <c r="R154" s="33">
        <f>'[1]TMC Master - Lake County'!R151</f>
        <v>4389.8975999999993</v>
      </c>
      <c r="S154" s="34">
        <f>'[1]TMC Master - Lake County'!S151</f>
        <v>0.21</v>
      </c>
      <c r="T154" s="33" t="str">
        <f>'[1]TMC Master - Lake County'!T151</f>
        <v>C</v>
      </c>
      <c r="U154" s="33"/>
      <c r="V154" s="33"/>
      <c r="W154" s="33"/>
      <c r="X154" s="33"/>
      <c r="Y154" s="33"/>
      <c r="Z154" s="33"/>
      <c r="AA154" s="33"/>
      <c r="AB154" s="33"/>
      <c r="AC154" s="34"/>
      <c r="AD154" s="33"/>
      <c r="AE154" s="33">
        <f>'[1]TMC Master - Lake County'!U151</f>
        <v>188.17919999999998</v>
      </c>
      <c r="AF154" s="33">
        <f>'[1]TMC Master - Lake County'!V151</f>
        <v>205.28639999999999</v>
      </c>
      <c r="AG154" s="34">
        <f>'[1]TMC Master - Lake County'!W151</f>
        <v>0.2</v>
      </c>
      <c r="AH154" s="33" t="str">
        <f>'[1]TMC Master - Lake County'!X151</f>
        <v>C</v>
      </c>
      <c r="AI154" s="292">
        <f>'[1]TMC Master - Lake County'!Y151*100</f>
        <v>-6.619523413729544</v>
      </c>
      <c r="AJ154" s="35">
        <f>'[1]TMC Master - Lake County'!AE151</f>
        <v>0</v>
      </c>
      <c r="AK154" s="35">
        <f>'[1]TMC Master - Lake County'!AF151</f>
        <v>916.65000000000009</v>
      </c>
      <c r="AL154" s="35">
        <f>'[1]TMC Master - Lake County'!AG151</f>
        <v>1048.95</v>
      </c>
      <c r="AM154" s="35">
        <f>'[1]TMC Master - Lake County'!AH151</f>
        <v>1050</v>
      </c>
    </row>
    <row r="155" spans="2:39" x14ac:dyDescent="0.25">
      <c r="B155" s="31">
        <f>'[1]TMC Master - Lake County'!C152</f>
        <v>190</v>
      </c>
      <c r="C155" s="32" t="str">
        <f>'[1]TMC Master - Lake County'!D152</f>
        <v>CR 19A</v>
      </c>
      <c r="D155" s="32" t="str">
        <f>'[1]TMC Master - Lake County'!E152</f>
        <v>US 441</v>
      </c>
      <c r="E155" s="32" t="str">
        <f>'[1]TMC Master - Lake County'!F152</f>
        <v>BAY RD</v>
      </c>
      <c r="F155" s="33" t="str">
        <f>'[1]TMC Master - Lake County'!K152</f>
        <v>2L</v>
      </c>
      <c r="G155" s="33">
        <f>'[1]TMC Master - Lake County'!L152</f>
        <v>0</v>
      </c>
      <c r="H155" s="33" t="str">
        <f>'[1]TMC Master - Lake County'!M152</f>
        <v>D</v>
      </c>
      <c r="I155" s="33"/>
      <c r="J155" s="33"/>
      <c r="K155" s="33" t="str">
        <f>'[1]TMC Master - Lake County'!J152</f>
        <v>C4</v>
      </c>
      <c r="L155" s="33">
        <f>'[1]TMC Master - Lake County'!N152</f>
        <v>16632</v>
      </c>
      <c r="M155" s="33"/>
      <c r="N155" s="33">
        <f>'[1]TMC Master - Lake County'!O152</f>
        <v>822</v>
      </c>
      <c r="O155" s="33"/>
      <c r="P155" s="33"/>
      <c r="Q155" s="33"/>
      <c r="R155" s="33">
        <f>'[1]TMC Master - Lake County'!R152</f>
        <v>12843.705599999999</v>
      </c>
      <c r="S155" s="34">
        <f>'[1]TMC Master - Lake County'!S152</f>
        <v>0.77</v>
      </c>
      <c r="T155" s="33" t="str">
        <f>'[1]TMC Master - Lake County'!T152</f>
        <v>D</v>
      </c>
      <c r="U155" s="33"/>
      <c r="V155" s="33"/>
      <c r="W155" s="33"/>
      <c r="X155" s="33"/>
      <c r="Y155" s="33"/>
      <c r="Z155" s="33"/>
      <c r="AA155" s="33"/>
      <c r="AB155" s="33"/>
      <c r="AC155" s="34"/>
      <c r="AD155" s="33"/>
      <c r="AE155" s="33">
        <f>'[1]TMC Master - Lake County'!U152</f>
        <v>625.36319999999989</v>
      </c>
      <c r="AF155" s="33">
        <f>'[1]TMC Master - Lake County'!V152</f>
        <v>540.77760000000001</v>
      </c>
      <c r="AG155" s="34">
        <f>'[1]TMC Master - Lake County'!W152</f>
        <v>0.76</v>
      </c>
      <c r="AH155" s="33" t="str">
        <f>'[1]TMC Master - Lake County'!X152</f>
        <v>D</v>
      </c>
      <c r="AI155" s="292">
        <f>'[1]TMC Master - Lake County'!Y152*100</f>
        <v>15.745276458027146</v>
      </c>
      <c r="AJ155" s="35">
        <f>'[1]TMC Master - Lake County'!AE152</f>
        <v>0</v>
      </c>
      <c r="AK155" s="35">
        <f>'[1]TMC Master - Lake County'!AF152</f>
        <v>0</v>
      </c>
      <c r="AL155" s="35">
        <f>'[1]TMC Master - Lake County'!AG152</f>
        <v>822</v>
      </c>
      <c r="AM155" s="35">
        <f>'[1]TMC Master - Lake County'!AH152</f>
        <v>1125</v>
      </c>
    </row>
    <row r="156" spans="2:39" x14ac:dyDescent="0.25">
      <c r="B156" s="31">
        <f>'[1]TMC Master - Lake County'!C153</f>
        <v>760</v>
      </c>
      <c r="C156" s="32" t="str">
        <f>'[1]TMC Master - Lake County'!D153</f>
        <v>CR 44C (EUDORA RD)</v>
      </c>
      <c r="D156" s="32" t="str">
        <f>'[1]TMC Master - Lake County'!E153</f>
        <v>US 441</v>
      </c>
      <c r="E156" s="32" t="str">
        <f>'[1]TMC Master - Lake County'!F153</f>
        <v>CR 500A</v>
      </c>
      <c r="F156" s="33" t="str">
        <f>'[1]TMC Master - Lake County'!K153</f>
        <v>3L</v>
      </c>
      <c r="G156" s="33">
        <f>'[1]TMC Master - Lake County'!L153</f>
        <v>0</v>
      </c>
      <c r="H156" s="33" t="str">
        <f>'[1]TMC Master - Lake County'!M153</f>
        <v>D</v>
      </c>
      <c r="I156" s="33"/>
      <c r="J156" s="33"/>
      <c r="K156" s="33" t="str">
        <f>'[1]TMC Master - Lake County'!J153</f>
        <v>C4</v>
      </c>
      <c r="L156" s="33">
        <f>'[1]TMC Master - Lake County'!N153</f>
        <v>23352.75</v>
      </c>
      <c r="M156" s="33"/>
      <c r="N156" s="33">
        <f>'[1]TMC Master - Lake County'!O153</f>
        <v>1061.7249999999999</v>
      </c>
      <c r="O156" s="33"/>
      <c r="P156" s="33"/>
      <c r="Q156" s="33"/>
      <c r="R156" s="33">
        <f>'[1]TMC Master - Lake County'!R153</f>
        <v>9651.3984</v>
      </c>
      <c r="S156" s="34">
        <f>'[1]TMC Master - Lake County'!S153</f>
        <v>0.41</v>
      </c>
      <c r="T156" s="33" t="str">
        <f>'[1]TMC Master - Lake County'!T153</f>
        <v>C</v>
      </c>
      <c r="U156" s="33"/>
      <c r="V156" s="33"/>
      <c r="W156" s="33"/>
      <c r="X156" s="33"/>
      <c r="Y156" s="33"/>
      <c r="Z156" s="33"/>
      <c r="AA156" s="33"/>
      <c r="AB156" s="33"/>
      <c r="AC156" s="34"/>
      <c r="AD156" s="33"/>
      <c r="AE156" s="33">
        <f>'[1]TMC Master - Lake County'!U153</f>
        <v>453.77279999999996</v>
      </c>
      <c r="AF156" s="33">
        <f>'[1]TMC Master - Lake County'!V153</f>
        <v>372.32639999999998</v>
      </c>
      <c r="AG156" s="34">
        <f>'[1]TMC Master - Lake County'!W153</f>
        <v>0.43</v>
      </c>
      <c r="AH156" s="33" t="str">
        <f>'[1]TMC Master - Lake County'!X153</f>
        <v>C</v>
      </c>
      <c r="AI156" s="292">
        <f>'[1]TMC Master - Lake County'!Y153*100</f>
        <v>9.3158803904192631</v>
      </c>
      <c r="AJ156" s="35">
        <f>'[1]TMC Master - Lake County'!AE153</f>
        <v>0</v>
      </c>
      <c r="AK156" s="35">
        <f>'[1]TMC Master - Lake County'!AF153</f>
        <v>517.27499999999998</v>
      </c>
      <c r="AL156" s="35">
        <f>'[1]TMC Master - Lake County'!AG153</f>
        <v>1061.7249999999999</v>
      </c>
      <c r="AM156" s="35">
        <f>'[1]TMC Master - Lake County'!AH153</f>
        <v>1399.05</v>
      </c>
    </row>
    <row r="157" spans="2:39" x14ac:dyDescent="0.25">
      <c r="B157" s="31">
        <f>'[1]TMC Master - Lake County'!C154</f>
        <v>1700</v>
      </c>
      <c r="C157" s="32" t="str">
        <f>'[1]TMC Master - Lake County'!D154</f>
        <v>DAVID WALKER DR</v>
      </c>
      <c r="D157" s="32" t="str">
        <f>'[1]TMC Master - Lake County'!E154</f>
        <v>OLD US 441 / CR 500A</v>
      </c>
      <c r="E157" s="32" t="str">
        <f>'[1]TMC Master - Lake County'!F154</f>
        <v>CR 19A</v>
      </c>
      <c r="F157" s="33" t="str">
        <f>'[1]TMC Master - Lake County'!K154</f>
        <v>2L</v>
      </c>
      <c r="G157" s="33">
        <f>'[1]TMC Master - Lake County'!L154</f>
        <v>0</v>
      </c>
      <c r="H157" s="33" t="str">
        <f>'[1]TMC Master - Lake County'!M154</f>
        <v>D</v>
      </c>
      <c r="I157" s="33"/>
      <c r="J157" s="33"/>
      <c r="K157" s="33" t="str">
        <f>'[1]TMC Master - Lake County'!J154</f>
        <v>C4</v>
      </c>
      <c r="L157" s="33">
        <f>'[1]TMC Master - Lake County'!N154</f>
        <v>16632</v>
      </c>
      <c r="M157" s="33"/>
      <c r="N157" s="33">
        <f>'[1]TMC Master - Lake County'!O154</f>
        <v>822</v>
      </c>
      <c r="O157" s="33"/>
      <c r="P157" s="33"/>
      <c r="Q157" s="33"/>
      <c r="R157" s="33">
        <f>'[1]TMC Master - Lake County'!R154</f>
        <v>7502.4575999999997</v>
      </c>
      <c r="S157" s="34">
        <f>'[1]TMC Master - Lake County'!S154</f>
        <v>0.45</v>
      </c>
      <c r="T157" s="33" t="str">
        <f>'[1]TMC Master - Lake County'!T154</f>
        <v>D</v>
      </c>
      <c r="U157" s="33"/>
      <c r="V157" s="33"/>
      <c r="W157" s="33"/>
      <c r="X157" s="33"/>
      <c r="Y157" s="33"/>
      <c r="Z157" s="33"/>
      <c r="AA157" s="33"/>
      <c r="AB157" s="33"/>
      <c r="AC157" s="34"/>
      <c r="AD157" s="33"/>
      <c r="AE157" s="33">
        <f>'[1]TMC Master - Lake County'!U154</f>
        <v>317.43359999999996</v>
      </c>
      <c r="AF157" s="33">
        <f>'[1]TMC Master - Lake County'!V154</f>
        <v>303.17759999999998</v>
      </c>
      <c r="AG157" s="34">
        <f>'[1]TMC Master - Lake County'!W154</f>
        <v>0.39</v>
      </c>
      <c r="AH157" s="33" t="str">
        <f>'[1]TMC Master - Lake County'!X154</f>
        <v>D</v>
      </c>
      <c r="AI157" s="292">
        <f>'[1]TMC Master - Lake County'!Y154*100</f>
        <v>3.9455539575116383</v>
      </c>
      <c r="AJ157" s="35">
        <f>'[1]TMC Master - Lake County'!AE154</f>
        <v>0</v>
      </c>
      <c r="AK157" s="35">
        <f>'[1]TMC Master - Lake County'!AF154</f>
        <v>0</v>
      </c>
      <c r="AL157" s="35">
        <f>'[1]TMC Master - Lake County'!AG154</f>
        <v>822</v>
      </c>
      <c r="AM157" s="35">
        <f>'[1]TMC Master - Lake County'!AH154</f>
        <v>1125</v>
      </c>
    </row>
    <row r="158" spans="2:39" x14ac:dyDescent="0.25">
      <c r="B158" s="31">
        <f>'[1]TMC Master - Lake County'!C155</f>
        <v>1180</v>
      </c>
      <c r="C158" s="32" t="str">
        <f>'[1]TMC Master - Lake County'!D155</f>
        <v>CR 473</v>
      </c>
      <c r="D158" s="32" t="str">
        <f>'[1]TMC Master - Lake County'!E155</f>
        <v>FOUNTAIN LAKE BLVD</v>
      </c>
      <c r="E158" s="32" t="str">
        <f>'[1]TMC Master - Lake County'!F155</f>
        <v>US 441</v>
      </c>
      <c r="F158" s="33" t="str">
        <f>'[1]TMC Master - Lake County'!K155</f>
        <v>4L</v>
      </c>
      <c r="G158" s="33">
        <f>'[1]TMC Master - Lake County'!L155</f>
        <v>0</v>
      </c>
      <c r="H158" s="33" t="str">
        <f>'[1]TMC Master - Lake County'!M155</f>
        <v>D</v>
      </c>
      <c r="I158" s="33"/>
      <c r="J158" s="33"/>
      <c r="K158" s="33" t="str">
        <f>'[1]TMC Master - Lake County'!J155</f>
        <v>C4</v>
      </c>
      <c r="L158" s="33">
        <f>'[1]TMC Master - Lake County'!N155</f>
        <v>32490</v>
      </c>
      <c r="M158" s="33"/>
      <c r="N158" s="33">
        <f>'[1]TMC Master - Lake County'!O155</f>
        <v>1411</v>
      </c>
      <c r="O158" s="33"/>
      <c r="P158" s="33"/>
      <c r="Q158" s="33"/>
      <c r="R158" s="33">
        <f>'[1]TMC Master - Lake County'!R155</f>
        <v>13858.992</v>
      </c>
      <c r="S158" s="34">
        <f>'[1]TMC Master - Lake County'!S155</f>
        <v>0.43</v>
      </c>
      <c r="T158" s="33" t="str">
        <f>'[1]TMC Master - Lake County'!T155</f>
        <v>C</v>
      </c>
      <c r="U158" s="33"/>
      <c r="V158" s="33"/>
      <c r="W158" s="33"/>
      <c r="X158" s="33"/>
      <c r="Y158" s="33"/>
      <c r="Z158" s="33"/>
      <c r="AA158" s="33"/>
      <c r="AB158" s="33"/>
      <c r="AC158" s="34"/>
      <c r="AD158" s="33"/>
      <c r="AE158" s="33">
        <f>'[1]TMC Master - Lake County'!U155</f>
        <v>757.00799999999992</v>
      </c>
      <c r="AF158" s="33">
        <f>'[1]TMC Master - Lake County'!V155</f>
        <v>457.63200000000001</v>
      </c>
      <c r="AG158" s="34">
        <f>'[1]TMC Master - Lake County'!W155</f>
        <v>0.54</v>
      </c>
      <c r="AH158" s="33" t="str">
        <f>'[1]TMC Master - Lake County'!X155</f>
        <v>C</v>
      </c>
      <c r="AI158" s="292">
        <f>'[1]TMC Master - Lake County'!Y155*100</f>
        <v>17.519933477548054</v>
      </c>
      <c r="AJ158" s="35">
        <f>'[1]TMC Master - Lake County'!AE155</f>
        <v>0</v>
      </c>
      <c r="AK158" s="35">
        <f>'[1]TMC Master - Lake County'!AF155</f>
        <v>1089</v>
      </c>
      <c r="AL158" s="35">
        <f>'[1]TMC Master - Lake County'!AG155</f>
        <v>1411</v>
      </c>
      <c r="AM158" s="35">
        <f>'[1]TMC Master - Lake County'!AH155</f>
        <v>1818</v>
      </c>
    </row>
    <row r="159" spans="2:39" x14ac:dyDescent="0.25">
      <c r="B159" s="31">
        <f>'[1]TMC Master - Lake County'!C156</f>
        <v>2600</v>
      </c>
      <c r="C159" s="32" t="str">
        <f>'[1]TMC Master - Lake County'!D156</f>
        <v>MT HOMER RD</v>
      </c>
      <c r="D159" s="32" t="str">
        <f>'[1]TMC Master - Lake County'!E156</f>
        <v>CR 19A</v>
      </c>
      <c r="E159" s="32" t="str">
        <f>'[1]TMC Master - Lake County'!F156</f>
        <v>US 441</v>
      </c>
      <c r="F159" s="33" t="str">
        <f>'[1]TMC Master - Lake County'!K156</f>
        <v>2L</v>
      </c>
      <c r="G159" s="33">
        <f>'[1]TMC Master - Lake County'!L156</f>
        <v>0</v>
      </c>
      <c r="H159" s="33" t="str">
        <f>'[1]TMC Master - Lake County'!M156</f>
        <v>D</v>
      </c>
      <c r="I159" s="33"/>
      <c r="J159" s="33"/>
      <c r="K159" s="33" t="str">
        <f>'[1]TMC Master - Lake County'!J156</f>
        <v>C3C</v>
      </c>
      <c r="L159" s="33">
        <f>'[1]TMC Master - Lake County'!N156</f>
        <v>19530</v>
      </c>
      <c r="M159" s="33"/>
      <c r="N159" s="33">
        <f>'[1]TMC Master - Lake County'!O156</f>
        <v>963</v>
      </c>
      <c r="O159" s="33"/>
      <c r="P159" s="33"/>
      <c r="Q159" s="33"/>
      <c r="R159" s="33">
        <f>'[1]TMC Master - Lake County'!R156</f>
        <v>277.40159999999997</v>
      </c>
      <c r="S159" s="34">
        <f>'[1]TMC Master - Lake County'!S156</f>
        <v>0.01</v>
      </c>
      <c r="T159" s="33" t="str">
        <f>'[1]TMC Master - Lake County'!T156</f>
        <v>C</v>
      </c>
      <c r="U159" s="33"/>
      <c r="V159" s="33"/>
      <c r="W159" s="33"/>
      <c r="X159" s="33"/>
      <c r="Y159" s="33"/>
      <c r="Z159" s="33"/>
      <c r="AA159" s="33"/>
      <c r="AB159" s="33"/>
      <c r="AC159" s="34"/>
      <c r="AD159" s="33"/>
      <c r="AE159" s="33">
        <f>'[1]TMC Master - Lake County'!U156</f>
        <v>36.863999999999997</v>
      </c>
      <c r="AF159" s="33">
        <f>'[1]TMC Master - Lake County'!V156</f>
        <v>5.5295999999999994</v>
      </c>
      <c r="AG159" s="34">
        <f>'[1]TMC Master - Lake County'!W156</f>
        <v>0.04</v>
      </c>
      <c r="AH159" s="33" t="str">
        <f>'[1]TMC Master - Lake County'!X156</f>
        <v>C</v>
      </c>
      <c r="AI159" s="292">
        <f>'[1]TMC Master - Lake County'!Y156*100</f>
        <v>-46.248944050350502</v>
      </c>
      <c r="AJ159" s="35">
        <f>'[1]TMC Master - Lake County'!AE156</f>
        <v>0</v>
      </c>
      <c r="AK159" s="35">
        <f>'[1]TMC Master - Lake County'!AF156</f>
        <v>684</v>
      </c>
      <c r="AL159" s="35">
        <f>'[1]TMC Master - Lake County'!AG156</f>
        <v>963</v>
      </c>
      <c r="AM159" s="35">
        <f>'[1]TMC Master - Lake County'!AH156</f>
        <v>964</v>
      </c>
    </row>
    <row r="160" spans="2:39" x14ac:dyDescent="0.25">
      <c r="B160" s="31">
        <f>'[1]TMC Master - Lake County'!C157</f>
        <v>160</v>
      </c>
      <c r="C160" s="32" t="str">
        <f>'[1]TMC Master - Lake County'!D157</f>
        <v>CR 19A (DORA AVE)</v>
      </c>
      <c r="D160" s="32" t="str">
        <f>'[1]TMC Master - Lake County'!E157</f>
        <v>DAVID WALKER RD</v>
      </c>
      <c r="E160" s="32" t="str">
        <f>'[1]TMC Master - Lake County'!F157</f>
        <v>US 441</v>
      </c>
      <c r="F160" s="33" t="str">
        <f>'[1]TMC Master - Lake County'!K157</f>
        <v>2L</v>
      </c>
      <c r="G160" s="33">
        <f>'[1]TMC Master - Lake County'!L157</f>
        <v>0</v>
      </c>
      <c r="H160" s="33" t="str">
        <f>'[1]TMC Master - Lake County'!M157</f>
        <v>D</v>
      </c>
      <c r="I160" s="33"/>
      <c r="J160" s="33"/>
      <c r="K160" s="33" t="str">
        <f>'[1]TMC Master - Lake County'!J157</f>
        <v>C3C</v>
      </c>
      <c r="L160" s="33">
        <f>'[1]TMC Master - Lake County'!N157</f>
        <v>20506.5</v>
      </c>
      <c r="M160" s="33"/>
      <c r="N160" s="33">
        <f>'[1]TMC Master - Lake County'!O157</f>
        <v>1011.1500000000001</v>
      </c>
      <c r="O160" s="33"/>
      <c r="P160" s="33"/>
      <c r="Q160" s="33"/>
      <c r="R160" s="33">
        <f>'[1]TMC Master - Lake County'!R157</f>
        <v>3128.7167999999997</v>
      </c>
      <c r="S160" s="34">
        <f>'[1]TMC Master - Lake County'!S157</f>
        <v>0.15</v>
      </c>
      <c r="T160" s="33" t="str">
        <f>'[1]TMC Master - Lake County'!T157</f>
        <v>C</v>
      </c>
      <c r="U160" s="33"/>
      <c r="V160" s="33"/>
      <c r="W160" s="33"/>
      <c r="X160" s="33"/>
      <c r="Y160" s="33"/>
      <c r="Z160" s="33"/>
      <c r="AA160" s="33"/>
      <c r="AB160" s="33"/>
      <c r="AC160" s="34"/>
      <c r="AD160" s="33"/>
      <c r="AE160" s="33">
        <f>'[1]TMC Master - Lake County'!U157</f>
        <v>142.56</v>
      </c>
      <c r="AF160" s="33">
        <f>'[1]TMC Master - Lake County'!V157</f>
        <v>144.46079999999998</v>
      </c>
      <c r="AG160" s="34">
        <f>'[1]TMC Master - Lake County'!W157</f>
        <v>0.14000000000000001</v>
      </c>
      <c r="AH160" s="33" t="str">
        <f>'[1]TMC Master - Lake County'!X157</f>
        <v>C</v>
      </c>
      <c r="AI160" s="292">
        <f>'[1]TMC Master - Lake County'!Y157*100</f>
        <v>-12.735328337798213</v>
      </c>
      <c r="AJ160" s="35">
        <f>'[1]TMC Master - Lake County'!AE157</f>
        <v>0</v>
      </c>
      <c r="AK160" s="35">
        <f>'[1]TMC Master - Lake County'!AF157</f>
        <v>718.2</v>
      </c>
      <c r="AL160" s="35">
        <f>'[1]TMC Master - Lake County'!AG157</f>
        <v>1011.1500000000001</v>
      </c>
      <c r="AM160" s="35">
        <f>'[1]TMC Master - Lake County'!AH157</f>
        <v>1012.2</v>
      </c>
    </row>
    <row r="161" spans="2:39" x14ac:dyDescent="0.25">
      <c r="B161" s="31">
        <f>'[1]TMC Master - Lake County'!C158</f>
        <v>2650</v>
      </c>
      <c r="C161" s="32" t="str">
        <f>'[1]TMC Master - Lake County'!D158</f>
        <v>OLD EUSTIS RD</v>
      </c>
      <c r="D161" s="32" t="str">
        <f>'[1]TMC Master - Lake County'!E158</f>
        <v>E CROOKED LAKE DR</v>
      </c>
      <c r="E161" s="32" t="str">
        <f>'[1]TMC Master - Lake County'!F158</f>
        <v>DONNELLY ST</v>
      </c>
      <c r="F161" s="33" t="str">
        <f>'[1]TMC Master - Lake County'!K158</f>
        <v>2L</v>
      </c>
      <c r="G161" s="33">
        <f>'[1]TMC Master - Lake County'!L158</f>
        <v>0</v>
      </c>
      <c r="H161" s="33" t="str">
        <f>'[1]TMC Master - Lake County'!M158</f>
        <v>D</v>
      </c>
      <c r="I161" s="33"/>
      <c r="J161" s="33"/>
      <c r="K161" s="33" t="str">
        <f>'[1]TMC Master - Lake County'!J158</f>
        <v>C3R</v>
      </c>
      <c r="L161" s="33">
        <f>'[1]TMC Master - Lake County'!N158</f>
        <v>16128</v>
      </c>
      <c r="M161" s="33"/>
      <c r="N161" s="33">
        <f>'[1]TMC Master - Lake County'!O158</f>
        <v>799.2</v>
      </c>
      <c r="O161" s="33"/>
      <c r="P161" s="33"/>
      <c r="Q161" s="33"/>
      <c r="R161" s="33">
        <f>'[1]TMC Master - Lake County'!R158</f>
        <v>2106.3744000000002</v>
      </c>
      <c r="S161" s="34">
        <f>'[1]TMC Master - Lake County'!S158</f>
        <v>0.13</v>
      </c>
      <c r="T161" s="33" t="str">
        <f>'[1]TMC Master - Lake County'!T158</f>
        <v>C</v>
      </c>
      <c r="U161" s="33"/>
      <c r="V161" s="33"/>
      <c r="W161" s="33"/>
      <c r="X161" s="33"/>
      <c r="Y161" s="33"/>
      <c r="Z161" s="33"/>
      <c r="AA161" s="33"/>
      <c r="AB161" s="33"/>
      <c r="AC161" s="34"/>
      <c r="AD161" s="33"/>
      <c r="AE161" s="33">
        <f>'[1]TMC Master - Lake County'!U158</f>
        <v>92.188799999999986</v>
      </c>
      <c r="AF161" s="33">
        <f>'[1]TMC Master - Lake County'!V158</f>
        <v>137.81759999999997</v>
      </c>
      <c r="AG161" s="34">
        <f>'[1]TMC Master - Lake County'!W158</f>
        <v>0.17</v>
      </c>
      <c r="AH161" s="33" t="str">
        <f>'[1]TMC Master - Lake County'!X158</f>
        <v>C</v>
      </c>
      <c r="AI161" s="292">
        <f>'[1]TMC Master - Lake County'!Y158*100</f>
        <v>-19.374518420092478</v>
      </c>
      <c r="AJ161" s="35">
        <f>'[1]TMC Master - Lake County'!AE158</f>
        <v>0</v>
      </c>
      <c r="AK161" s="35">
        <f>'[1]TMC Master - Lake County'!AF158</f>
        <v>698.40000000000009</v>
      </c>
      <c r="AL161" s="35">
        <f>'[1]TMC Master - Lake County'!AG158</f>
        <v>799.2</v>
      </c>
      <c r="AM161" s="35">
        <f>'[1]TMC Master - Lake County'!AH158</f>
        <v>800</v>
      </c>
    </row>
    <row r="162" spans="2:39" x14ac:dyDescent="0.25">
      <c r="B162" s="31">
        <f>'[1]TMC Master - Lake County'!C159</f>
        <v>2270</v>
      </c>
      <c r="C162" s="32" t="str">
        <f>'[1]TMC Master - Lake County'!D159</f>
        <v>LAKE EUSTIS DR</v>
      </c>
      <c r="D162" s="32" t="str">
        <f>'[1]TMC Master - Lake County'!E159</f>
        <v>US 441</v>
      </c>
      <c r="E162" s="32" t="str">
        <f>'[1]TMC Master - Lake County'!F159</f>
        <v>CLAY BLVD</v>
      </c>
      <c r="F162" s="33" t="str">
        <f>'[1]TMC Master - Lake County'!K159</f>
        <v>2L</v>
      </c>
      <c r="G162" s="33">
        <f>'[1]TMC Master - Lake County'!L159</f>
        <v>0</v>
      </c>
      <c r="H162" s="33" t="str">
        <f>'[1]TMC Master - Lake County'!M159</f>
        <v>D</v>
      </c>
      <c r="I162" s="33"/>
      <c r="J162" s="33"/>
      <c r="K162" s="33" t="str">
        <f>'[1]TMC Master - Lake County'!J159</f>
        <v>C3R</v>
      </c>
      <c r="L162" s="33">
        <f>'[1]TMC Master - Lake County'!N159</f>
        <v>21168</v>
      </c>
      <c r="M162" s="33"/>
      <c r="N162" s="33">
        <f>'[1]TMC Master - Lake County'!O159</f>
        <v>1048.95</v>
      </c>
      <c r="O162" s="33"/>
      <c r="P162" s="33"/>
      <c r="Q162" s="33"/>
      <c r="R162" s="33">
        <f>'[1]TMC Master - Lake County'!R159</f>
        <v>6596.8127999999988</v>
      </c>
      <c r="S162" s="34">
        <f>'[1]TMC Master - Lake County'!S159</f>
        <v>0.31</v>
      </c>
      <c r="T162" s="33" t="str">
        <f>'[1]TMC Master - Lake County'!T159</f>
        <v>C</v>
      </c>
      <c r="U162" s="33"/>
      <c r="V162" s="33"/>
      <c r="W162" s="33"/>
      <c r="X162" s="33"/>
      <c r="Y162" s="33"/>
      <c r="Z162" s="33"/>
      <c r="AA162" s="33"/>
      <c r="AB162" s="33"/>
      <c r="AC162" s="34"/>
      <c r="AD162" s="33"/>
      <c r="AE162" s="33">
        <f>'[1]TMC Master - Lake County'!U159</f>
        <v>305.0496</v>
      </c>
      <c r="AF162" s="33">
        <f>'[1]TMC Master - Lake County'!V159</f>
        <v>250.67519999999999</v>
      </c>
      <c r="AG162" s="34">
        <f>'[1]TMC Master - Lake County'!W159</f>
        <v>0.28999999999999998</v>
      </c>
      <c r="AH162" s="33" t="str">
        <f>'[1]TMC Master - Lake County'!X159</f>
        <v>C</v>
      </c>
      <c r="AI162" s="292">
        <f>'[1]TMC Master - Lake County'!Y159*100</f>
        <v>1.3052704165305462</v>
      </c>
      <c r="AJ162" s="35">
        <f>'[1]TMC Master - Lake County'!AE159</f>
        <v>0</v>
      </c>
      <c r="AK162" s="35">
        <f>'[1]TMC Master - Lake County'!AF159</f>
        <v>916.65000000000009</v>
      </c>
      <c r="AL162" s="35">
        <f>'[1]TMC Master - Lake County'!AG159</f>
        <v>1048.95</v>
      </c>
      <c r="AM162" s="35">
        <f>'[1]TMC Master - Lake County'!AH159</f>
        <v>1050</v>
      </c>
    </row>
    <row r="163" spans="2:39" x14ac:dyDescent="0.25">
      <c r="B163" s="31">
        <f>'[1]TMC Master - Lake County'!C160</f>
        <v>2610</v>
      </c>
      <c r="C163" s="32" t="str">
        <f>'[1]TMC Master - Lake County'!D160</f>
        <v>MT HOMER RD</v>
      </c>
      <c r="D163" s="32" t="str">
        <f>'[1]TMC Master - Lake County'!E160</f>
        <v>US 441</v>
      </c>
      <c r="E163" s="32" t="str">
        <f>'[1]TMC Master - Lake County'!F160</f>
        <v>DAVID WALKER DR</v>
      </c>
      <c r="F163" s="33" t="str">
        <f>'[1]TMC Master - Lake County'!K160</f>
        <v>2L</v>
      </c>
      <c r="G163" s="33">
        <f>'[1]TMC Master - Lake County'!L160</f>
        <v>0</v>
      </c>
      <c r="H163" s="33" t="str">
        <f>'[1]TMC Master - Lake County'!M160</f>
        <v>D</v>
      </c>
      <c r="I163" s="33"/>
      <c r="J163" s="33"/>
      <c r="K163" s="33" t="str">
        <f>'[1]TMC Master - Lake County'!J160</f>
        <v>C3R</v>
      </c>
      <c r="L163" s="33">
        <f>'[1]TMC Master - Lake County'!N160</f>
        <v>16128</v>
      </c>
      <c r="M163" s="33"/>
      <c r="N163" s="33">
        <f>'[1]TMC Master - Lake County'!O160</f>
        <v>799.2</v>
      </c>
      <c r="O163" s="33"/>
      <c r="P163" s="33"/>
      <c r="Q163" s="33"/>
      <c r="R163" s="33">
        <f>'[1]TMC Master - Lake County'!R160</f>
        <v>2056.6655999999998</v>
      </c>
      <c r="S163" s="34">
        <f>'[1]TMC Master - Lake County'!S160</f>
        <v>0.13</v>
      </c>
      <c r="T163" s="33" t="str">
        <f>'[1]TMC Master - Lake County'!T160</f>
        <v>C</v>
      </c>
      <c r="U163" s="33"/>
      <c r="V163" s="33"/>
      <c r="W163" s="33"/>
      <c r="X163" s="33"/>
      <c r="Y163" s="33"/>
      <c r="Z163" s="33"/>
      <c r="AA163" s="33"/>
      <c r="AB163" s="33"/>
      <c r="AC163" s="34"/>
      <c r="AD163" s="33"/>
      <c r="AE163" s="33">
        <f>'[1]TMC Master - Lake County'!U160</f>
        <v>110.24639999999999</v>
      </c>
      <c r="AF163" s="33">
        <f>'[1]TMC Master - Lake County'!V160</f>
        <v>79.833600000000004</v>
      </c>
      <c r="AG163" s="34">
        <f>'[1]TMC Master - Lake County'!W160</f>
        <v>0.14000000000000001</v>
      </c>
      <c r="AH163" s="33" t="str">
        <f>'[1]TMC Master - Lake County'!X160</f>
        <v>C</v>
      </c>
      <c r="AI163" s="292">
        <f>'[1]TMC Master - Lake County'!Y160*100</f>
        <v>-19.758702066352008</v>
      </c>
      <c r="AJ163" s="35">
        <f>'[1]TMC Master - Lake County'!AE160</f>
        <v>0</v>
      </c>
      <c r="AK163" s="35">
        <f>'[1]TMC Master - Lake County'!AF160</f>
        <v>698.40000000000009</v>
      </c>
      <c r="AL163" s="35">
        <f>'[1]TMC Master - Lake County'!AG160</f>
        <v>799.2</v>
      </c>
      <c r="AM163" s="35">
        <f>'[1]TMC Master - Lake County'!AH160</f>
        <v>800</v>
      </c>
    </row>
    <row r="164" spans="2:39" x14ac:dyDescent="0.25">
      <c r="B164" s="31">
        <f>'[1]TMC Master - Lake County'!C161</f>
        <v>2830</v>
      </c>
      <c r="C164" s="32" t="str">
        <f>'[1]TMC Master - Lake County'!D161</f>
        <v>SLEEPY HOLLOW RD</v>
      </c>
      <c r="D164" s="32" t="str">
        <f>'[1]TMC Master - Lake County'!E161</f>
        <v>US 441</v>
      </c>
      <c r="E164" s="32" t="str">
        <f>'[1]TMC Master - Lake County'!F161</f>
        <v>SUNNYSIDE DR</v>
      </c>
      <c r="F164" s="33" t="str">
        <f>'[1]TMC Master - Lake County'!K161</f>
        <v>2L</v>
      </c>
      <c r="G164" s="33">
        <f>'[1]TMC Master - Lake County'!L161</f>
        <v>0</v>
      </c>
      <c r="H164" s="33" t="str">
        <f>'[1]TMC Master - Lake County'!M161</f>
        <v>D</v>
      </c>
      <c r="I164" s="33"/>
      <c r="J164" s="33"/>
      <c r="K164" s="33" t="str">
        <f>'[1]TMC Master - Lake County'!J161</f>
        <v>C2T</v>
      </c>
      <c r="L164" s="33">
        <f>'[1]TMC Master - Lake County'!N161</f>
        <v>17010</v>
      </c>
      <c r="M164" s="33"/>
      <c r="N164" s="33">
        <f>'[1]TMC Master - Lake County'!O161</f>
        <v>888</v>
      </c>
      <c r="O164" s="33"/>
      <c r="P164" s="33"/>
      <c r="Q164" s="33"/>
      <c r="R164" s="33">
        <f>'[1]TMC Master - Lake County'!R161</f>
        <v>5062.9343999999992</v>
      </c>
      <c r="S164" s="34">
        <f>'[1]TMC Master - Lake County'!S161</f>
        <v>0.3</v>
      </c>
      <c r="T164" s="33" t="str">
        <f>'[1]TMC Master - Lake County'!T161</f>
        <v>C</v>
      </c>
      <c r="U164" s="33"/>
      <c r="V164" s="33"/>
      <c r="W164" s="33"/>
      <c r="X164" s="33"/>
      <c r="Y164" s="33"/>
      <c r="Z164" s="33"/>
      <c r="AA164" s="33"/>
      <c r="AB164" s="33"/>
      <c r="AC164" s="34"/>
      <c r="AD164" s="33"/>
      <c r="AE164" s="33">
        <f>'[1]TMC Master - Lake County'!U161</f>
        <v>216.0384</v>
      </c>
      <c r="AF164" s="33">
        <f>'[1]TMC Master - Lake County'!V161</f>
        <v>264.46080000000001</v>
      </c>
      <c r="AG164" s="34">
        <f>'[1]TMC Master - Lake County'!W161</f>
        <v>0.3</v>
      </c>
      <c r="AH164" s="33" t="str">
        <f>'[1]TMC Master - Lake County'!X161</f>
        <v>C</v>
      </c>
      <c r="AI164" s="292">
        <f>'[1]TMC Master - Lake County'!Y161*100</f>
        <v>-3.9171961040588621</v>
      </c>
      <c r="AJ164" s="35">
        <f>'[1]TMC Master - Lake County'!AE161</f>
        <v>0</v>
      </c>
      <c r="AK164" s="35">
        <f>'[1]TMC Master - Lake County'!AF161</f>
        <v>680</v>
      </c>
      <c r="AL164" s="35">
        <f>'[1]TMC Master - Lake County'!AG161</f>
        <v>888</v>
      </c>
      <c r="AM164" s="35">
        <f>'[1]TMC Master - Lake County'!AH161</f>
        <v>889</v>
      </c>
    </row>
    <row r="165" spans="2:39" x14ac:dyDescent="0.25">
      <c r="B165" s="31">
        <f>'[1]TMC Master - Lake County'!C162</f>
        <v>2740</v>
      </c>
      <c r="C165" s="32" t="str">
        <f>'[1]TMC Master - Lake County'!D162</f>
        <v>RADIO RD</v>
      </c>
      <c r="D165" s="32" t="str">
        <f>'[1]TMC Master - Lake County'!E162</f>
        <v>MORNINGSIDE DR</v>
      </c>
      <c r="E165" s="32" t="str">
        <f>'[1]TMC Master - Lake County'!F162</f>
        <v>US 441</v>
      </c>
      <c r="F165" s="33" t="str">
        <f>'[1]TMC Master - Lake County'!K162</f>
        <v>4L</v>
      </c>
      <c r="G165" s="33">
        <f>'[1]TMC Master - Lake County'!L162</f>
        <v>0</v>
      </c>
      <c r="H165" s="33" t="str">
        <f>'[1]TMC Master - Lake County'!M162</f>
        <v>D</v>
      </c>
      <c r="I165" s="33"/>
      <c r="J165" s="33"/>
      <c r="K165" s="33" t="str">
        <f>'[1]TMC Master - Lake County'!J162</f>
        <v>C4</v>
      </c>
      <c r="L165" s="33">
        <f>'[1]TMC Master - Lake County'!N162</f>
        <v>32408.775000000001</v>
      </c>
      <c r="M165" s="33"/>
      <c r="N165" s="33">
        <f>'[1]TMC Master - Lake County'!O162</f>
        <v>1407.4725000000001</v>
      </c>
      <c r="O165" s="33"/>
      <c r="P165" s="33"/>
      <c r="Q165" s="33"/>
      <c r="R165" s="33">
        <f>'[1]TMC Master - Lake County'!R162</f>
        <v>7949.0879999999997</v>
      </c>
      <c r="S165" s="34">
        <f>'[1]TMC Master - Lake County'!S162</f>
        <v>0.25</v>
      </c>
      <c r="T165" s="33" t="str">
        <f>'[1]TMC Master - Lake County'!T162</f>
        <v>C</v>
      </c>
      <c r="U165" s="33"/>
      <c r="V165" s="33"/>
      <c r="W165" s="33"/>
      <c r="X165" s="33"/>
      <c r="Y165" s="33"/>
      <c r="Z165" s="33"/>
      <c r="AA165" s="33"/>
      <c r="AB165" s="33"/>
      <c r="AC165" s="34"/>
      <c r="AD165" s="33"/>
      <c r="AE165" s="33">
        <f>'[1]TMC Master - Lake County'!U162</f>
        <v>304.41600000000005</v>
      </c>
      <c r="AF165" s="33">
        <f>'[1]TMC Master - Lake County'!V162</f>
        <v>387.072</v>
      </c>
      <c r="AG165" s="34">
        <f>'[1]TMC Master - Lake County'!W162</f>
        <v>0.28000000000000003</v>
      </c>
      <c r="AH165" s="33" t="str">
        <f>'[1]TMC Master - Lake County'!X162</f>
        <v>C</v>
      </c>
      <c r="AI165" s="292">
        <f>'[1]TMC Master - Lake County'!Y162*100</f>
        <v>5.1546952538602531</v>
      </c>
      <c r="AJ165" s="35">
        <f>'[1]TMC Master - Lake County'!AE162</f>
        <v>0</v>
      </c>
      <c r="AK165" s="35">
        <f>'[1]TMC Master - Lake County'!AF162</f>
        <v>1086.2774999999999</v>
      </c>
      <c r="AL165" s="35">
        <f>'[1]TMC Master - Lake County'!AG162</f>
        <v>1407.4725000000001</v>
      </c>
      <c r="AM165" s="35">
        <f>'[1]TMC Master - Lake County'!AH162</f>
        <v>1813.4549999999999</v>
      </c>
    </row>
    <row r="166" spans="2:39" x14ac:dyDescent="0.25">
      <c r="B166" s="31">
        <f>'[1]TMC Master - Lake County'!C163</f>
        <v>1800</v>
      </c>
      <c r="C166" s="32" t="str">
        <f>'[1]TMC Master - Lake County'!D163</f>
        <v>EAST CROOKED LAKE RD</v>
      </c>
      <c r="D166" s="32" t="str">
        <f>'[1]TMC Master - Lake County'!E163</f>
        <v>LAKEVIEW DR</v>
      </c>
      <c r="E166" s="32" t="str">
        <f>'[1]TMC Master - Lake County'!F163</f>
        <v>BRDVIEW AVE</v>
      </c>
      <c r="F166" s="33" t="str">
        <f>'[1]TMC Master - Lake County'!K163</f>
        <v>2L</v>
      </c>
      <c r="G166" s="33">
        <f>'[1]TMC Master - Lake County'!L163</f>
        <v>0</v>
      </c>
      <c r="H166" s="33" t="str">
        <f>'[1]TMC Master - Lake County'!M163</f>
        <v>D</v>
      </c>
      <c r="I166" s="33"/>
      <c r="J166" s="33"/>
      <c r="K166" s="33" t="str">
        <f>'[1]TMC Master - Lake County'!J163</f>
        <v>C3R</v>
      </c>
      <c r="L166" s="33">
        <f>'[1]TMC Master - Lake County'!N163</f>
        <v>16128</v>
      </c>
      <c r="M166" s="33"/>
      <c r="N166" s="33">
        <f>'[1]TMC Master - Lake County'!O163</f>
        <v>799.2</v>
      </c>
      <c r="O166" s="33"/>
      <c r="P166" s="33"/>
      <c r="Q166" s="33"/>
      <c r="R166" s="33">
        <f>'[1]TMC Master - Lake County'!R163</f>
        <v>4859.5967999999993</v>
      </c>
      <c r="S166" s="34">
        <f>'[1]TMC Master - Lake County'!S163</f>
        <v>0.3</v>
      </c>
      <c r="T166" s="33" t="str">
        <f>'[1]TMC Master - Lake County'!T163</f>
        <v>C</v>
      </c>
      <c r="U166" s="33"/>
      <c r="V166" s="33"/>
      <c r="W166" s="33"/>
      <c r="X166" s="33"/>
      <c r="Y166" s="33"/>
      <c r="Z166" s="33"/>
      <c r="AA166" s="33"/>
      <c r="AB166" s="33"/>
      <c r="AC166" s="34"/>
      <c r="AD166" s="33"/>
      <c r="AE166" s="33">
        <f>'[1]TMC Master - Lake County'!U163</f>
        <v>232.24319999999997</v>
      </c>
      <c r="AF166" s="33">
        <f>'[1]TMC Master - Lake County'!V163</f>
        <v>156.672</v>
      </c>
      <c r="AG166" s="34">
        <f>'[1]TMC Master - Lake County'!W163</f>
        <v>0.28999999999999998</v>
      </c>
      <c r="AH166" s="33" t="str">
        <f>'[1]TMC Master - Lake County'!X163</f>
        <v>C</v>
      </c>
      <c r="AI166" s="292">
        <f>'[1]TMC Master - Lake County'!Y163*100</f>
        <v>-4.7016775810741933</v>
      </c>
      <c r="AJ166" s="35">
        <f>'[1]TMC Master - Lake County'!AE163</f>
        <v>0</v>
      </c>
      <c r="AK166" s="35">
        <f>'[1]TMC Master - Lake County'!AF163</f>
        <v>698.40000000000009</v>
      </c>
      <c r="AL166" s="35">
        <f>'[1]TMC Master - Lake County'!AG163</f>
        <v>799.2</v>
      </c>
      <c r="AM166" s="35">
        <f>'[1]TMC Master - Lake County'!AH163</f>
        <v>800</v>
      </c>
    </row>
    <row r="167" spans="2:39" x14ac:dyDescent="0.25">
      <c r="B167" s="31">
        <f>'[1]TMC Master - Lake County'!C164</f>
        <v>460</v>
      </c>
      <c r="C167" s="32" t="str">
        <f>'[1]TMC Master - Lake County'!D164</f>
        <v>CR 44</v>
      </c>
      <c r="D167" s="32" t="str">
        <f>'[1]TMC Master - Lake County'!E164</f>
        <v>US 441</v>
      </c>
      <c r="E167" s="32" t="str">
        <f>'[1]TMC Master - Lake County'!F164</f>
        <v>SILVER LAKE RD</v>
      </c>
      <c r="F167" s="33" t="str">
        <f>'[1]TMC Master - Lake County'!K164</f>
        <v>2L</v>
      </c>
      <c r="G167" s="33">
        <f>'[1]TMC Master - Lake County'!L164</f>
        <v>0</v>
      </c>
      <c r="H167" s="33" t="str">
        <f>'[1]TMC Master - Lake County'!M164</f>
        <v>D</v>
      </c>
      <c r="I167" s="33"/>
      <c r="J167" s="33"/>
      <c r="K167" s="33" t="str">
        <f>'[1]TMC Master - Lake County'!J164</f>
        <v>C2T</v>
      </c>
      <c r="L167" s="33">
        <f>'[1]TMC Master - Lake County'!N164</f>
        <v>17010</v>
      </c>
      <c r="M167" s="33"/>
      <c r="N167" s="33">
        <f>'[1]TMC Master - Lake County'!O164</f>
        <v>888</v>
      </c>
      <c r="O167" s="33"/>
      <c r="P167" s="33"/>
      <c r="Q167" s="33"/>
      <c r="R167" s="33">
        <f>'[1]TMC Master - Lake County'!R164</f>
        <v>11728.463999999998</v>
      </c>
      <c r="S167" s="34">
        <f>'[1]TMC Master - Lake County'!S164</f>
        <v>0.69</v>
      </c>
      <c r="T167" s="33" t="str">
        <f>'[1]TMC Master - Lake County'!T164</f>
        <v>C</v>
      </c>
      <c r="U167" s="33"/>
      <c r="V167" s="33"/>
      <c r="W167" s="33"/>
      <c r="X167" s="33"/>
      <c r="Y167" s="33"/>
      <c r="Z167" s="33"/>
      <c r="AA167" s="33"/>
      <c r="AB167" s="33"/>
      <c r="AC167" s="34"/>
      <c r="AD167" s="33"/>
      <c r="AE167" s="33">
        <f>'[1]TMC Master - Lake County'!U164</f>
        <v>539.16480000000001</v>
      </c>
      <c r="AF167" s="33">
        <f>'[1]TMC Master - Lake County'!V164</f>
        <v>367.82399999999996</v>
      </c>
      <c r="AG167" s="34">
        <f>'[1]TMC Master - Lake County'!W164</f>
        <v>0.61</v>
      </c>
      <c r="AH167" s="33" t="str">
        <f>'[1]TMC Master - Lake County'!X164</f>
        <v>C</v>
      </c>
      <c r="AI167" s="292">
        <f>'[1]TMC Master - Lake County'!Y164*100</f>
        <v>13.661513817543835</v>
      </c>
      <c r="AJ167" s="35">
        <f>'[1]TMC Master - Lake County'!AE164</f>
        <v>0</v>
      </c>
      <c r="AK167" s="35">
        <f>'[1]TMC Master - Lake County'!AF164</f>
        <v>680</v>
      </c>
      <c r="AL167" s="35">
        <f>'[1]TMC Master - Lake County'!AG164</f>
        <v>888</v>
      </c>
      <c r="AM167" s="35">
        <f>'[1]TMC Master - Lake County'!AH164</f>
        <v>889</v>
      </c>
    </row>
    <row r="168" spans="2:39" x14ac:dyDescent="0.25">
      <c r="B168" s="31">
        <f>'[1]TMC Master - Lake County'!C165</f>
        <v>2660</v>
      </c>
      <c r="C168" s="32" t="str">
        <f>'[1]TMC Master - Lake County'!D165</f>
        <v>OLD MOUNT DORA RD</v>
      </c>
      <c r="D168" s="32" t="str">
        <f>'[1]TMC Master - Lake County'!E165</f>
        <v>SR 19</v>
      </c>
      <c r="E168" s="32" t="str">
        <f>'[1]TMC Master - Lake County'!F165</f>
        <v>EUDORA RD</v>
      </c>
      <c r="F168" s="33" t="str">
        <f>'[1]TMC Master - Lake County'!K165</f>
        <v>2L</v>
      </c>
      <c r="G168" s="33">
        <f>'[1]TMC Master - Lake County'!L165</f>
        <v>0</v>
      </c>
      <c r="H168" s="33" t="str">
        <f>'[1]TMC Master - Lake County'!M165</f>
        <v>D</v>
      </c>
      <c r="I168" s="33"/>
      <c r="J168" s="33"/>
      <c r="K168" s="33" t="str">
        <f>'[1]TMC Master - Lake County'!J165</f>
        <v>C2T</v>
      </c>
      <c r="L168" s="33">
        <f>'[1]TMC Master - Lake County'!N165</f>
        <v>12960</v>
      </c>
      <c r="M168" s="33"/>
      <c r="N168" s="33">
        <f>'[1]TMC Master - Lake County'!O165</f>
        <v>676.80000000000007</v>
      </c>
      <c r="O168" s="33"/>
      <c r="P168" s="33"/>
      <c r="Q168" s="33"/>
      <c r="R168" s="33">
        <f>'[1]TMC Master - Lake County'!R165</f>
        <v>4720.4351999999999</v>
      </c>
      <c r="S168" s="34">
        <f>'[1]TMC Master - Lake County'!S165</f>
        <v>0.36</v>
      </c>
      <c r="T168" s="33" t="str">
        <f>'[1]TMC Master - Lake County'!T165</f>
        <v>C</v>
      </c>
      <c r="U168" s="33"/>
      <c r="V168" s="33"/>
      <c r="W168" s="33"/>
      <c r="X168" s="33"/>
      <c r="Y168" s="33"/>
      <c r="Z168" s="33"/>
      <c r="AA168" s="33"/>
      <c r="AB168" s="33"/>
      <c r="AC168" s="34"/>
      <c r="AD168" s="33"/>
      <c r="AE168" s="33">
        <f>'[1]TMC Master - Lake County'!U165</f>
        <v>206.43839999999997</v>
      </c>
      <c r="AF168" s="33">
        <f>'[1]TMC Master - Lake County'!V165</f>
        <v>217.49760000000001</v>
      </c>
      <c r="AG168" s="34">
        <f>'[1]TMC Master - Lake County'!W165</f>
        <v>0.32</v>
      </c>
      <c r="AH168" s="33" t="str">
        <f>'[1]TMC Master - Lake County'!X165</f>
        <v>C</v>
      </c>
      <c r="AI168" s="292">
        <f>'[1]TMC Master - Lake County'!Y165*100</f>
        <v>-5.2538402506023596</v>
      </c>
      <c r="AJ168" s="35">
        <f>'[1]TMC Master - Lake County'!AE165</f>
        <v>0</v>
      </c>
      <c r="AK168" s="35">
        <f>'[1]TMC Master - Lake County'!AF165</f>
        <v>518.4</v>
      </c>
      <c r="AL168" s="35">
        <f>'[1]TMC Master - Lake County'!AG165</f>
        <v>676.80000000000007</v>
      </c>
      <c r="AM168" s="35">
        <f>'[1]TMC Master - Lake County'!AH165</f>
        <v>677.6</v>
      </c>
    </row>
    <row r="169" spans="2:39" x14ac:dyDescent="0.25">
      <c r="B169" s="31">
        <f>'[1]TMC Master - Lake County'!C166</f>
        <v>690</v>
      </c>
      <c r="C169" s="32" t="str">
        <f>'[1]TMC Master - Lake County'!D166</f>
        <v>CR 44A (GRIFFIN RD)</v>
      </c>
      <c r="D169" s="32" t="str">
        <f>'[1]TMC Master - Lake County'!E166</f>
        <v>THOMAS RD</v>
      </c>
      <c r="E169" s="32" t="str">
        <f>'[1]TMC Master - Lake County'!F166</f>
        <v>US 27/US 441</v>
      </c>
      <c r="F169" s="33" t="str">
        <f>'[1]TMC Master - Lake County'!K166</f>
        <v>2L</v>
      </c>
      <c r="G169" s="33">
        <f>'[1]TMC Master - Lake County'!L166</f>
        <v>0</v>
      </c>
      <c r="H169" s="33" t="str">
        <f>'[1]TMC Master - Lake County'!M166</f>
        <v>D</v>
      </c>
      <c r="I169" s="33"/>
      <c r="J169" s="33"/>
      <c r="K169" s="33" t="str">
        <f>'[1]TMC Master - Lake County'!J166</f>
        <v>C4</v>
      </c>
      <c r="L169" s="33">
        <f>'[1]TMC Master - Lake County'!N166</f>
        <v>15840</v>
      </c>
      <c r="M169" s="33"/>
      <c r="N169" s="33">
        <f>'[1]TMC Master - Lake County'!O166</f>
        <v>783</v>
      </c>
      <c r="O169" s="33"/>
      <c r="P169" s="33"/>
      <c r="Q169" s="33"/>
      <c r="R169" s="33">
        <f>'[1]TMC Master - Lake County'!R166</f>
        <v>7488.7103999999999</v>
      </c>
      <c r="S169" s="34">
        <f>'[1]TMC Master - Lake County'!S166</f>
        <v>0.47</v>
      </c>
      <c r="T169" s="33" t="str">
        <f>'[1]TMC Master - Lake County'!T166</f>
        <v>D</v>
      </c>
      <c r="U169" s="33"/>
      <c r="V169" s="33"/>
      <c r="W169" s="33"/>
      <c r="X169" s="33"/>
      <c r="Y169" s="33"/>
      <c r="Z169" s="33"/>
      <c r="AA169" s="33"/>
      <c r="AB169" s="33"/>
      <c r="AC169" s="34"/>
      <c r="AD169" s="33"/>
      <c r="AE169" s="33">
        <f>'[1]TMC Master - Lake County'!U166</f>
        <v>239.3184</v>
      </c>
      <c r="AF169" s="33">
        <f>'[1]TMC Master - Lake County'!V166</f>
        <v>412.52159999999998</v>
      </c>
      <c r="AG169" s="34">
        <f>'[1]TMC Master - Lake County'!W166</f>
        <v>0.53</v>
      </c>
      <c r="AH169" s="33" t="str">
        <f>'[1]TMC Master - Lake County'!X166</f>
        <v>D</v>
      </c>
      <c r="AI169" s="292">
        <f>'[1]TMC Master - Lake County'!Y166*100</f>
        <v>3.9074328804938219</v>
      </c>
      <c r="AJ169" s="35">
        <f>'[1]TMC Master - Lake County'!AE166</f>
        <v>0</v>
      </c>
      <c r="AK169" s="35">
        <f>'[1]TMC Master - Lake County'!AF166</f>
        <v>0</v>
      </c>
      <c r="AL169" s="35">
        <f>'[1]TMC Master - Lake County'!AG166</f>
        <v>783</v>
      </c>
      <c r="AM169" s="35">
        <f>'[1]TMC Master - Lake County'!AH166</f>
        <v>1071</v>
      </c>
    </row>
    <row r="170" spans="2:39" x14ac:dyDescent="0.25">
      <c r="B170" s="31">
        <f>'[1]TMC Master - Lake County'!C167</f>
        <v>770</v>
      </c>
      <c r="C170" s="32" t="str">
        <f>'[1]TMC Master - Lake County'!D167</f>
        <v>CR 44C (GRIFFIN RD)</v>
      </c>
      <c r="D170" s="32" t="str">
        <f>'[1]TMC Master - Lake County'!E167</f>
        <v>CR 468</v>
      </c>
      <c r="E170" s="32" t="str">
        <f>'[1]TMC Master - Lake County'!F167</f>
        <v>THOMAS RD</v>
      </c>
      <c r="F170" s="33" t="str">
        <f>'[1]TMC Master - Lake County'!K167</f>
        <v>2L</v>
      </c>
      <c r="G170" s="33">
        <f>'[1]TMC Master - Lake County'!L167</f>
        <v>0</v>
      </c>
      <c r="H170" s="33" t="str">
        <f>'[1]TMC Master - Lake County'!M167</f>
        <v>D</v>
      </c>
      <c r="I170" s="33"/>
      <c r="J170" s="33"/>
      <c r="K170" s="33" t="str">
        <f>'[1]TMC Master - Lake County'!J167</f>
        <v>C2T</v>
      </c>
      <c r="L170" s="33">
        <f>'[1]TMC Master - Lake County'!N167</f>
        <v>16200</v>
      </c>
      <c r="M170" s="33"/>
      <c r="N170" s="33">
        <f>'[1]TMC Master - Lake County'!O167</f>
        <v>846</v>
      </c>
      <c r="O170" s="33"/>
      <c r="P170" s="33"/>
      <c r="Q170" s="33"/>
      <c r="R170" s="33">
        <f>'[1]TMC Master - Lake County'!R167</f>
        <v>4850.380799999999</v>
      </c>
      <c r="S170" s="34">
        <f>'[1]TMC Master - Lake County'!S167</f>
        <v>0.3</v>
      </c>
      <c r="T170" s="33" t="str">
        <f>'[1]TMC Master - Lake County'!T167</f>
        <v>C</v>
      </c>
      <c r="U170" s="33"/>
      <c r="V170" s="33"/>
      <c r="W170" s="33"/>
      <c r="X170" s="33"/>
      <c r="Y170" s="33"/>
      <c r="Z170" s="33"/>
      <c r="AA170" s="33"/>
      <c r="AB170" s="33"/>
      <c r="AC170" s="34"/>
      <c r="AD170" s="33"/>
      <c r="AE170" s="33">
        <f>'[1]TMC Master - Lake County'!U167</f>
        <v>191.69280000000001</v>
      </c>
      <c r="AF170" s="33">
        <f>'[1]TMC Master - Lake County'!V167</f>
        <v>236.85119999999998</v>
      </c>
      <c r="AG170" s="34">
        <f>'[1]TMC Master - Lake County'!W167</f>
        <v>0.28000000000000003</v>
      </c>
      <c r="AH170" s="33" t="str">
        <f>'[1]TMC Master - Lake County'!X167</f>
        <v>C</v>
      </c>
      <c r="AI170" s="292">
        <f>'[1]TMC Master - Lake County'!Y167*100</f>
        <v>-4.7378508017556502</v>
      </c>
      <c r="AJ170" s="35">
        <f>'[1]TMC Master - Lake County'!AE167</f>
        <v>0</v>
      </c>
      <c r="AK170" s="35">
        <f>'[1]TMC Master - Lake County'!AF167</f>
        <v>648</v>
      </c>
      <c r="AL170" s="35">
        <f>'[1]TMC Master - Lake County'!AG167</f>
        <v>846</v>
      </c>
      <c r="AM170" s="35">
        <f>'[1]TMC Master - Lake County'!AH167</f>
        <v>847</v>
      </c>
    </row>
    <row r="171" spans="2:39" x14ac:dyDescent="0.25">
      <c r="B171" s="31">
        <f>'[1]TMC Master - Lake County'!C168</f>
        <v>2620</v>
      </c>
      <c r="C171" s="32" t="str">
        <f>'[1]TMC Master - Lake County'!D168</f>
        <v>MT HOMER RD</v>
      </c>
      <c r="D171" s="32" t="str">
        <f>'[1]TMC Master - Lake County'!E168</f>
        <v>DAVID WALKER DR</v>
      </c>
      <c r="E171" s="32" t="str">
        <f>'[1]TMC Master - Lake County'!F168</f>
        <v>KURT ST</v>
      </c>
      <c r="F171" s="33" t="str">
        <f>'[1]TMC Master - Lake County'!K168</f>
        <v>2L</v>
      </c>
      <c r="G171" s="33">
        <f>'[1]TMC Master - Lake County'!L168</f>
        <v>0</v>
      </c>
      <c r="H171" s="33" t="str">
        <f>'[1]TMC Master - Lake County'!M168</f>
        <v>D</v>
      </c>
      <c r="I171" s="33"/>
      <c r="J171" s="33"/>
      <c r="K171" s="33" t="str">
        <f>'[1]TMC Master - Lake County'!J168</f>
        <v>C2T</v>
      </c>
      <c r="L171" s="33">
        <f>'[1]TMC Master - Lake County'!N168</f>
        <v>12960</v>
      </c>
      <c r="M171" s="33"/>
      <c r="N171" s="33">
        <f>'[1]TMC Master - Lake County'!O168</f>
        <v>676.80000000000007</v>
      </c>
      <c r="O171" s="33"/>
      <c r="P171" s="33"/>
      <c r="Q171" s="33"/>
      <c r="R171" s="33">
        <f>'[1]TMC Master - Lake County'!R168</f>
        <v>4062.96</v>
      </c>
      <c r="S171" s="34">
        <f>'[1]TMC Master - Lake County'!S168</f>
        <v>0.31</v>
      </c>
      <c r="T171" s="33" t="str">
        <f>'[1]TMC Master - Lake County'!T168</f>
        <v>C</v>
      </c>
      <c r="U171" s="33"/>
      <c r="V171" s="33"/>
      <c r="W171" s="33"/>
      <c r="X171" s="33"/>
      <c r="Y171" s="33"/>
      <c r="Z171" s="33"/>
      <c r="AA171" s="33"/>
      <c r="AB171" s="33"/>
      <c r="AC171" s="34"/>
      <c r="AD171" s="33"/>
      <c r="AE171" s="33">
        <f>'[1]TMC Master - Lake County'!U168</f>
        <v>254.70719999999997</v>
      </c>
      <c r="AF171" s="33">
        <f>'[1]TMC Master - Lake County'!V168</f>
        <v>166.32</v>
      </c>
      <c r="AG171" s="34">
        <f>'[1]TMC Master - Lake County'!W168</f>
        <v>0.38</v>
      </c>
      <c r="AH171" s="33" t="str">
        <f>'[1]TMC Master - Lake County'!X168</f>
        <v>C</v>
      </c>
      <c r="AI171" s="292">
        <f>'[1]TMC Master - Lake County'!Y168*100</f>
        <v>-8.0538143381705734</v>
      </c>
      <c r="AJ171" s="35">
        <f>'[1]TMC Master - Lake County'!AE168</f>
        <v>0</v>
      </c>
      <c r="AK171" s="35">
        <f>'[1]TMC Master - Lake County'!AF168</f>
        <v>518.4</v>
      </c>
      <c r="AL171" s="35">
        <f>'[1]TMC Master - Lake County'!AG168</f>
        <v>676.80000000000007</v>
      </c>
      <c r="AM171" s="35">
        <f>'[1]TMC Master - Lake County'!AH168</f>
        <v>677.6</v>
      </c>
    </row>
    <row r="172" spans="2:39" x14ac:dyDescent="0.25">
      <c r="B172" s="31">
        <f>'[1]TMC Master - Lake County'!C169</f>
        <v>3600</v>
      </c>
      <c r="C172" s="32" t="str">
        <f>'[1]TMC Master - Lake County'!D169</f>
        <v>THOMAS AVE</v>
      </c>
      <c r="D172" s="32" t="str">
        <f>'[1]TMC Master - Lake County'!E169</f>
        <v>CR 460</v>
      </c>
      <c r="E172" s="32" t="str">
        <f>'[1]TMC Master - Lake County'!F169</f>
        <v>CR 44A</v>
      </c>
      <c r="F172" s="33" t="str">
        <f>'[1]TMC Master - Lake County'!K169</f>
        <v>2L</v>
      </c>
      <c r="G172" s="33">
        <f>'[1]TMC Master - Lake County'!L169</f>
        <v>0</v>
      </c>
      <c r="H172" s="33" t="str">
        <f>'[1]TMC Master - Lake County'!M169</f>
        <v>D</v>
      </c>
      <c r="I172" s="33"/>
      <c r="J172" s="33"/>
      <c r="K172" s="33" t="str">
        <f>'[1]TMC Master - Lake County'!J169</f>
        <v>C3C</v>
      </c>
      <c r="L172" s="33">
        <f>'[1]TMC Master - Lake County'!N169</f>
        <v>15624</v>
      </c>
      <c r="M172" s="33"/>
      <c r="N172" s="33">
        <f>'[1]TMC Master - Lake County'!O169</f>
        <v>770.40000000000009</v>
      </c>
      <c r="O172" s="33"/>
      <c r="P172" s="33"/>
      <c r="Q172" s="33"/>
      <c r="R172" s="33">
        <f>'[1]TMC Master - Lake County'!R169</f>
        <v>8279.7119999999995</v>
      </c>
      <c r="S172" s="34">
        <f>'[1]TMC Master - Lake County'!S169</f>
        <v>0.53</v>
      </c>
      <c r="T172" s="33" t="str">
        <f>'[1]TMC Master - Lake County'!T169</f>
        <v>C</v>
      </c>
      <c r="U172" s="33"/>
      <c r="V172" s="33"/>
      <c r="W172" s="33"/>
      <c r="X172" s="33"/>
      <c r="Y172" s="33"/>
      <c r="Z172" s="33"/>
      <c r="AA172" s="33"/>
      <c r="AB172" s="33"/>
      <c r="AC172" s="34"/>
      <c r="AD172" s="33"/>
      <c r="AE172" s="33">
        <f>'[1]TMC Master - Lake County'!U169</f>
        <v>365.904</v>
      </c>
      <c r="AF172" s="33">
        <f>'[1]TMC Master - Lake County'!V169</f>
        <v>407.23199999999997</v>
      </c>
      <c r="AG172" s="34">
        <f>'[1]TMC Master - Lake County'!W169</f>
        <v>0.53</v>
      </c>
      <c r="AH172" s="33" t="str">
        <f>'[1]TMC Master - Lake County'!X169</f>
        <v>C</v>
      </c>
      <c r="AI172" s="292">
        <f>'[1]TMC Master - Lake County'!Y169*100</f>
        <v>6.0152286265368504</v>
      </c>
      <c r="AJ172" s="35">
        <f>'[1]TMC Master - Lake County'!AE169</f>
        <v>0</v>
      </c>
      <c r="AK172" s="35">
        <f>'[1]TMC Master - Lake County'!AF169</f>
        <v>547.20000000000005</v>
      </c>
      <c r="AL172" s="35">
        <f>'[1]TMC Master - Lake County'!AG169</f>
        <v>770.40000000000009</v>
      </c>
      <c r="AM172" s="35">
        <f>'[1]TMC Master - Lake County'!AH169</f>
        <v>771.2</v>
      </c>
    </row>
    <row r="173" spans="2:39" x14ac:dyDescent="0.25">
      <c r="B173" s="31">
        <f>'[1]TMC Master - Lake County'!C170</f>
        <v>540</v>
      </c>
      <c r="C173" s="32" t="str">
        <f>'[1]TMC Master - Lake County'!D170</f>
        <v>CR 44 LEG A</v>
      </c>
      <c r="D173" s="32" t="str">
        <f>'[1]TMC Master - Lake County'!E170</f>
        <v>CR 44</v>
      </c>
      <c r="E173" s="32" t="str">
        <f>'[1]TMC Master - Lake County'!F170</f>
        <v>US 441</v>
      </c>
      <c r="F173" s="33" t="str">
        <f>'[1]TMC Master - Lake County'!K170</f>
        <v>2L</v>
      </c>
      <c r="G173" s="33">
        <f>'[1]TMC Master - Lake County'!L170</f>
        <v>0</v>
      </c>
      <c r="H173" s="33" t="str">
        <f>'[1]TMC Master - Lake County'!M170</f>
        <v>D</v>
      </c>
      <c r="I173" s="33"/>
      <c r="J173" s="33"/>
      <c r="K173" s="33" t="str">
        <f>'[1]TMC Master - Lake County'!J170</f>
        <v>C2T</v>
      </c>
      <c r="L173" s="33">
        <f>'[1]TMC Master - Lake County'!N170</f>
        <v>16200</v>
      </c>
      <c r="M173" s="33"/>
      <c r="N173" s="33">
        <f>'[1]TMC Master - Lake County'!O170</f>
        <v>846</v>
      </c>
      <c r="O173" s="33"/>
      <c r="P173" s="33"/>
      <c r="Q173" s="33"/>
      <c r="R173" s="33">
        <f>'[1]TMC Master - Lake County'!R170</f>
        <v>1067.472</v>
      </c>
      <c r="S173" s="34">
        <f>'[1]TMC Master - Lake County'!S170</f>
        <v>7.0000000000000007E-2</v>
      </c>
      <c r="T173" s="33" t="str">
        <f>'[1]TMC Master - Lake County'!T170</f>
        <v>C</v>
      </c>
      <c r="U173" s="33"/>
      <c r="V173" s="33"/>
      <c r="W173" s="33"/>
      <c r="X173" s="33"/>
      <c r="Y173" s="33"/>
      <c r="Z173" s="33"/>
      <c r="AA173" s="33"/>
      <c r="AB173" s="33"/>
      <c r="AC173" s="34"/>
      <c r="AD173" s="33"/>
      <c r="AE173" s="33">
        <f>'[1]TMC Master - Lake County'!U170</f>
        <v>83.664000000000001</v>
      </c>
      <c r="AF173" s="33">
        <f>'[1]TMC Master - Lake County'!V170</f>
        <v>18.144000000000002</v>
      </c>
      <c r="AG173" s="34">
        <f>'[1]TMC Master - Lake County'!W170</f>
        <v>0.1</v>
      </c>
      <c r="AH173" s="33" t="str">
        <f>'[1]TMC Master - Lake County'!X170</f>
        <v>C</v>
      </c>
      <c r="AI173" s="292">
        <f>'[1]TMC Master - Lake County'!Y170*100</f>
        <v>-29.622067142520901</v>
      </c>
      <c r="AJ173" s="35">
        <f>'[1]TMC Master - Lake County'!AE170</f>
        <v>0</v>
      </c>
      <c r="AK173" s="35">
        <f>'[1]TMC Master - Lake County'!AF170</f>
        <v>648</v>
      </c>
      <c r="AL173" s="35">
        <f>'[1]TMC Master - Lake County'!AG170</f>
        <v>846</v>
      </c>
      <c r="AM173" s="35">
        <f>'[1]TMC Master - Lake County'!AH170</f>
        <v>847</v>
      </c>
    </row>
    <row r="174" spans="2:39" x14ac:dyDescent="0.25">
      <c r="B174" s="31">
        <f>'[1]TMC Master - Lake County'!C171</f>
        <v>640</v>
      </c>
      <c r="C174" s="32" t="str">
        <f>'[1]TMC Master - Lake County'!D171</f>
        <v>CR 449 (SILVER LAKE)</v>
      </c>
      <c r="D174" s="32" t="str">
        <f>'[1]TMC Master - Lake County'!E171</f>
        <v>CR 44</v>
      </c>
      <c r="E174" s="32" t="str">
        <f>'[1]TMC Master - Lake County'!F171</f>
        <v>MORNINGSIDE DR</v>
      </c>
      <c r="F174" s="33" t="str">
        <f>'[1]TMC Master - Lake County'!K171</f>
        <v>2L</v>
      </c>
      <c r="G174" s="33">
        <f>'[1]TMC Master - Lake County'!L171</f>
        <v>0</v>
      </c>
      <c r="H174" s="33" t="str">
        <f>'[1]TMC Master - Lake County'!M171</f>
        <v>D</v>
      </c>
      <c r="I174" s="33"/>
      <c r="J174" s="33"/>
      <c r="K174" s="33" t="str">
        <f>'[1]TMC Master - Lake County'!J171</f>
        <v>C2T</v>
      </c>
      <c r="L174" s="33">
        <f>'[1]TMC Master - Lake County'!N171</f>
        <v>12960</v>
      </c>
      <c r="M174" s="33"/>
      <c r="N174" s="33">
        <f>'[1]TMC Master - Lake County'!O171</f>
        <v>676.80000000000007</v>
      </c>
      <c r="O174" s="33"/>
      <c r="P174" s="33"/>
      <c r="Q174" s="33"/>
      <c r="R174" s="33">
        <f>'[1]TMC Master - Lake County'!R171</f>
        <v>2095.6320000000001</v>
      </c>
      <c r="S174" s="34">
        <f>'[1]TMC Master - Lake County'!S171</f>
        <v>0.16</v>
      </c>
      <c r="T174" s="33" t="str">
        <f>'[1]TMC Master - Lake County'!T171</f>
        <v>C</v>
      </c>
      <c r="U174" s="33"/>
      <c r="V174" s="33"/>
      <c r="W174" s="33"/>
      <c r="X174" s="33"/>
      <c r="Y174" s="33"/>
      <c r="Z174" s="33"/>
      <c r="AA174" s="33"/>
      <c r="AB174" s="33"/>
      <c r="AC174" s="34"/>
      <c r="AD174" s="33"/>
      <c r="AE174" s="33">
        <f>'[1]TMC Master - Lake County'!U171</f>
        <v>178.416</v>
      </c>
      <c r="AF174" s="33">
        <f>'[1]TMC Master - Lake County'!V171</f>
        <v>48.384</v>
      </c>
      <c r="AG174" s="34">
        <f>'[1]TMC Master - Lake County'!W171</f>
        <v>0.26</v>
      </c>
      <c r="AH174" s="33" t="str">
        <f>'[1]TMC Master - Lake County'!X171</f>
        <v>C</v>
      </c>
      <c r="AI174" s="292">
        <f>'[1]TMC Master - Lake County'!Y171*100</f>
        <v>-19.456923850769559</v>
      </c>
      <c r="AJ174" s="35">
        <f>'[1]TMC Master - Lake County'!AE171</f>
        <v>0</v>
      </c>
      <c r="AK174" s="35">
        <f>'[1]TMC Master - Lake County'!AF171</f>
        <v>518.4</v>
      </c>
      <c r="AL174" s="35">
        <f>'[1]TMC Master - Lake County'!AG171</f>
        <v>676.80000000000007</v>
      </c>
      <c r="AM174" s="35">
        <f>'[1]TMC Master - Lake County'!AH171</f>
        <v>677.6</v>
      </c>
    </row>
    <row r="175" spans="2:39" x14ac:dyDescent="0.25">
      <c r="B175" s="31">
        <f>'[1]TMC Master - Lake County'!C172</f>
        <v>1730</v>
      </c>
      <c r="C175" s="32" t="str">
        <f>'[1]TMC Master - Lake County'!D172</f>
        <v>DAVID WALKER DR</v>
      </c>
      <c r="D175" s="32" t="str">
        <f>'[1]TMC Master - Lake County'!E172</f>
        <v>MOUNT HOMER RD</v>
      </c>
      <c r="E175" s="32" t="str">
        <f>'[1]TMC Master - Lake County'!F172</f>
        <v>FLINKS AVE/KURT AVE</v>
      </c>
      <c r="F175" s="33" t="str">
        <f>'[1]TMC Master - Lake County'!K172</f>
        <v>2L</v>
      </c>
      <c r="G175" s="33">
        <f>'[1]TMC Master - Lake County'!L172</f>
        <v>0</v>
      </c>
      <c r="H175" s="33" t="str">
        <f>'[1]TMC Master - Lake County'!M172</f>
        <v>D</v>
      </c>
      <c r="I175" s="33"/>
      <c r="J175" s="33"/>
      <c r="K175" s="33" t="str">
        <f>'[1]TMC Master - Lake County'!J172</f>
        <v>C3R</v>
      </c>
      <c r="L175" s="33">
        <f>'[1]TMC Master - Lake County'!N172</f>
        <v>16128</v>
      </c>
      <c r="M175" s="33"/>
      <c r="N175" s="33">
        <f>'[1]TMC Master - Lake County'!O172</f>
        <v>799.2</v>
      </c>
      <c r="O175" s="33"/>
      <c r="P175" s="33"/>
      <c r="Q175" s="33"/>
      <c r="R175" s="33">
        <f>'[1]TMC Master - Lake County'!R172</f>
        <v>5485.3631999999998</v>
      </c>
      <c r="S175" s="34">
        <f>'[1]TMC Master - Lake County'!S172</f>
        <v>0.34</v>
      </c>
      <c r="T175" s="33" t="str">
        <f>'[1]TMC Master - Lake County'!T172</f>
        <v>C</v>
      </c>
      <c r="U175" s="33"/>
      <c r="V175" s="33"/>
      <c r="W175" s="33"/>
      <c r="X175" s="33"/>
      <c r="Y175" s="33"/>
      <c r="Z175" s="33"/>
      <c r="AA175" s="33"/>
      <c r="AB175" s="33"/>
      <c r="AC175" s="34"/>
      <c r="AD175" s="33"/>
      <c r="AE175" s="33">
        <f>'[1]TMC Master - Lake County'!U172</f>
        <v>255.28319999999999</v>
      </c>
      <c r="AF175" s="33">
        <f>'[1]TMC Master - Lake County'!V172</f>
        <v>164.96639999999999</v>
      </c>
      <c r="AG175" s="34">
        <f>'[1]TMC Master - Lake County'!W172</f>
        <v>0.32</v>
      </c>
      <c r="AH175" s="33" t="str">
        <f>'[1]TMC Master - Lake County'!X172</f>
        <v>C</v>
      </c>
      <c r="AI175" s="292">
        <f>'[1]TMC Master - Lake County'!Y172*100</f>
        <v>-2.3648302077031946</v>
      </c>
      <c r="AJ175" s="35">
        <f>'[1]TMC Master - Lake County'!AE172</f>
        <v>0</v>
      </c>
      <c r="AK175" s="35">
        <f>'[1]TMC Master - Lake County'!AF172</f>
        <v>698.40000000000009</v>
      </c>
      <c r="AL175" s="35">
        <f>'[1]TMC Master - Lake County'!AG172</f>
        <v>799.2</v>
      </c>
      <c r="AM175" s="35">
        <f>'[1]TMC Master - Lake County'!AH172</f>
        <v>800</v>
      </c>
    </row>
    <row r="176" spans="2:39" x14ac:dyDescent="0.25">
      <c r="B176" s="31">
        <f>'[1]TMC Master - Lake County'!C173</f>
        <v>1080</v>
      </c>
      <c r="C176" s="32" t="str">
        <f>'[1]TMC Master - Lake County'!D173</f>
        <v>CR 466A (PICCIOLA RD)</v>
      </c>
      <c r="D176" s="32" t="str">
        <f>'[1]TMC Master - Lake County'!E173</f>
        <v>US 27</v>
      </c>
      <c r="E176" s="32" t="str">
        <f>'[1]TMC Master - Lake County'!F173</f>
        <v>CR 466B</v>
      </c>
      <c r="F176" s="33" t="str">
        <f>'[1]TMC Master - Lake County'!K173</f>
        <v>2L</v>
      </c>
      <c r="G176" s="33">
        <f>'[1]TMC Master - Lake County'!L173</f>
        <v>0</v>
      </c>
      <c r="H176" s="33" t="str">
        <f>'[1]TMC Master - Lake County'!M173</f>
        <v>D</v>
      </c>
      <c r="I176" s="33"/>
      <c r="J176" s="33"/>
      <c r="K176" s="33" t="str">
        <f>'[1]TMC Master - Lake County'!J173</f>
        <v>C2T</v>
      </c>
      <c r="L176" s="33">
        <f>'[1]TMC Master - Lake County'!N173</f>
        <v>17010</v>
      </c>
      <c r="M176" s="33"/>
      <c r="N176" s="33">
        <f>'[1]TMC Master - Lake County'!O173</f>
        <v>888</v>
      </c>
      <c r="O176" s="33"/>
      <c r="P176" s="33"/>
      <c r="Q176" s="33"/>
      <c r="R176" s="33">
        <f>'[1]TMC Master - Lake County'!R173</f>
        <v>6128.2272000000003</v>
      </c>
      <c r="S176" s="34">
        <f>'[1]TMC Master - Lake County'!S173</f>
        <v>0.36</v>
      </c>
      <c r="T176" s="33" t="str">
        <f>'[1]TMC Master - Lake County'!T173</f>
        <v>C</v>
      </c>
      <c r="U176" s="33"/>
      <c r="V176" s="33"/>
      <c r="W176" s="33"/>
      <c r="X176" s="33"/>
      <c r="Y176" s="33"/>
      <c r="Z176" s="33"/>
      <c r="AA176" s="33"/>
      <c r="AB176" s="33"/>
      <c r="AC176" s="34"/>
      <c r="AD176" s="33"/>
      <c r="AE176" s="33">
        <f>'[1]TMC Master - Lake County'!U173</f>
        <v>355.71839999999997</v>
      </c>
      <c r="AF176" s="33">
        <f>'[1]TMC Master - Lake County'!V173</f>
        <v>188.10239999999999</v>
      </c>
      <c r="AG176" s="34">
        <f>'[1]TMC Master - Lake County'!W173</f>
        <v>0.4</v>
      </c>
      <c r="AH176" s="33" t="str">
        <f>'[1]TMC Master - Lake County'!X173</f>
        <v>C</v>
      </c>
      <c r="AI176" s="292">
        <f>'[1]TMC Master - Lake County'!Y173*100</f>
        <v>-0.17664095089594545</v>
      </c>
      <c r="AJ176" s="35">
        <f>'[1]TMC Master - Lake County'!AE173</f>
        <v>0</v>
      </c>
      <c r="AK176" s="35">
        <f>'[1]TMC Master - Lake County'!AF173</f>
        <v>680</v>
      </c>
      <c r="AL176" s="35">
        <f>'[1]TMC Master - Lake County'!AG173</f>
        <v>888</v>
      </c>
      <c r="AM176" s="35">
        <f>'[1]TMC Master - Lake County'!AH173</f>
        <v>889</v>
      </c>
    </row>
    <row r="177" spans="2:39" x14ac:dyDescent="0.25">
      <c r="B177" s="31">
        <f>'[1]TMC Master - Lake County'!C174</f>
        <v>1010</v>
      </c>
      <c r="C177" s="32" t="str">
        <f>'[1]TMC Master - Lake County'!D174</f>
        <v>CR 460 (MARTIN LUTHER KING BLVD</v>
      </c>
      <c r="D177" s="32" t="str">
        <f>'[1]TMC Master - Lake County'!E174</f>
        <v>THOMAS RD</v>
      </c>
      <c r="E177" s="32" t="str">
        <f>'[1]TMC Master - Lake County'!F174</f>
        <v>US 27</v>
      </c>
      <c r="F177" s="33" t="str">
        <f>'[1]TMC Master - Lake County'!K174</f>
        <v>2L</v>
      </c>
      <c r="G177" s="33">
        <f>'[1]TMC Master - Lake County'!L174</f>
        <v>0</v>
      </c>
      <c r="H177" s="33" t="str">
        <f>'[1]TMC Master - Lake County'!M174</f>
        <v>D</v>
      </c>
      <c r="I177" s="33"/>
      <c r="J177" s="33"/>
      <c r="K177" s="33" t="str">
        <f>'[1]TMC Master - Lake County'!J174</f>
        <v>C3R</v>
      </c>
      <c r="L177" s="33">
        <f>'[1]TMC Master - Lake County'!N174</f>
        <v>21168</v>
      </c>
      <c r="M177" s="33"/>
      <c r="N177" s="33">
        <f>'[1]TMC Master - Lake County'!O174</f>
        <v>1048.95</v>
      </c>
      <c r="O177" s="33"/>
      <c r="P177" s="33"/>
      <c r="Q177" s="33"/>
      <c r="R177" s="33">
        <f>'[1]TMC Master - Lake County'!R174</f>
        <v>6076.2240000000002</v>
      </c>
      <c r="S177" s="34">
        <f>'[1]TMC Master - Lake County'!S174</f>
        <v>0.28999999999999998</v>
      </c>
      <c r="T177" s="33" t="str">
        <f>'[1]TMC Master - Lake County'!T174</f>
        <v>C</v>
      </c>
      <c r="U177" s="33"/>
      <c r="V177" s="33"/>
      <c r="W177" s="33"/>
      <c r="X177" s="33"/>
      <c r="Y177" s="33"/>
      <c r="Z177" s="33"/>
      <c r="AA177" s="33"/>
      <c r="AB177" s="33"/>
      <c r="AC177" s="34"/>
      <c r="AD177" s="33"/>
      <c r="AE177" s="33">
        <f>'[1]TMC Master - Lake County'!U174</f>
        <v>294.33600000000001</v>
      </c>
      <c r="AF177" s="33">
        <f>'[1]TMC Master - Lake County'!V174</f>
        <v>258.048</v>
      </c>
      <c r="AG177" s="34">
        <f>'[1]TMC Master - Lake County'!W174</f>
        <v>0.28000000000000003</v>
      </c>
      <c r="AH177" s="33" t="str">
        <f>'[1]TMC Master - Lake County'!X174</f>
        <v>C</v>
      </c>
      <c r="AI177" s="292">
        <f>'[1]TMC Master - Lake County'!Y174*100</f>
        <v>-0.34663611115667292</v>
      </c>
      <c r="AJ177" s="35">
        <f>'[1]TMC Master - Lake County'!AE174</f>
        <v>0</v>
      </c>
      <c r="AK177" s="35">
        <f>'[1]TMC Master - Lake County'!AF174</f>
        <v>916.65000000000009</v>
      </c>
      <c r="AL177" s="35">
        <f>'[1]TMC Master - Lake County'!AG174</f>
        <v>1048.95</v>
      </c>
      <c r="AM177" s="35">
        <f>'[1]TMC Master - Lake County'!AH174</f>
        <v>1050</v>
      </c>
    </row>
    <row r="178" spans="2:39" x14ac:dyDescent="0.25">
      <c r="B178" s="31">
        <f>'[1]TMC Master - Lake County'!C175</f>
        <v>1120</v>
      </c>
      <c r="C178" s="32" t="str">
        <f>'[1]TMC Master - Lake County'!D175</f>
        <v>CR 468</v>
      </c>
      <c r="D178" s="32" t="str">
        <f>'[1]TMC Master - Lake County'!E175</f>
        <v>PINE RIDGE DAIRY RD</v>
      </c>
      <c r="E178" s="32" t="str">
        <f>'[1]TMC Master - Lake County'!F175</f>
        <v>GRIFFIN RD</v>
      </c>
      <c r="F178" s="33" t="str">
        <f>'[1]TMC Master - Lake County'!K175</f>
        <v>2L</v>
      </c>
      <c r="G178" s="33">
        <f>'[1]TMC Master - Lake County'!L175</f>
        <v>0</v>
      </c>
      <c r="H178" s="33" t="str">
        <f>'[1]TMC Master - Lake County'!M175</f>
        <v>D</v>
      </c>
      <c r="I178" s="33"/>
      <c r="J178" s="33"/>
      <c r="K178" s="33" t="str">
        <f>'[1]TMC Master - Lake County'!J175</f>
        <v>C2T</v>
      </c>
      <c r="L178" s="33">
        <f>'[1]TMC Master - Lake County'!N175</f>
        <v>16200</v>
      </c>
      <c r="M178" s="33"/>
      <c r="N178" s="33">
        <f>'[1]TMC Master - Lake County'!O175</f>
        <v>846</v>
      </c>
      <c r="O178" s="33"/>
      <c r="P178" s="33"/>
      <c r="Q178" s="33"/>
      <c r="R178" s="33">
        <f>'[1]TMC Master - Lake County'!R175</f>
        <v>7187.0400000000009</v>
      </c>
      <c r="S178" s="34">
        <f>'[1]TMC Master - Lake County'!S175</f>
        <v>0.44</v>
      </c>
      <c r="T178" s="33" t="str">
        <f>'[1]TMC Master - Lake County'!T175</f>
        <v>C</v>
      </c>
      <c r="U178" s="33"/>
      <c r="V178" s="33"/>
      <c r="W178" s="33"/>
      <c r="X178" s="33"/>
      <c r="Y178" s="33"/>
      <c r="Z178" s="33"/>
      <c r="AA178" s="33"/>
      <c r="AB178" s="33"/>
      <c r="AC178" s="34"/>
      <c r="AD178" s="33"/>
      <c r="AE178" s="33">
        <f>'[1]TMC Master - Lake County'!U175</f>
        <v>294.33600000000001</v>
      </c>
      <c r="AF178" s="33">
        <f>'[1]TMC Master - Lake County'!V175</f>
        <v>333.64800000000002</v>
      </c>
      <c r="AG178" s="34">
        <f>'[1]TMC Master - Lake County'!W175</f>
        <v>0.39</v>
      </c>
      <c r="AH178" s="33" t="str">
        <f>'[1]TMC Master - Lake County'!X175</f>
        <v>C</v>
      </c>
      <c r="AI178" s="292">
        <f>'[1]TMC Master - Lake County'!Y175*100</f>
        <v>3.0564600486758797</v>
      </c>
      <c r="AJ178" s="35">
        <f>'[1]TMC Master - Lake County'!AE175</f>
        <v>0</v>
      </c>
      <c r="AK178" s="35">
        <f>'[1]TMC Master - Lake County'!AF175</f>
        <v>648</v>
      </c>
      <c r="AL178" s="35">
        <f>'[1]TMC Master - Lake County'!AG175</f>
        <v>846</v>
      </c>
      <c r="AM178" s="35">
        <f>'[1]TMC Master - Lake County'!AH175</f>
        <v>847</v>
      </c>
    </row>
    <row r="179" spans="2:39" x14ac:dyDescent="0.25">
      <c r="B179" s="31">
        <f>'[1]TMC Master - Lake County'!C176</f>
        <v>240</v>
      </c>
      <c r="C179" s="32" t="str">
        <f>'[1]TMC Master - Lake County'!D176</f>
        <v>CR 25A</v>
      </c>
      <c r="D179" s="32" t="str">
        <f>'[1]TMC Master - Lake County'!E176</f>
        <v>CR 466A</v>
      </c>
      <c r="E179" s="32" t="str">
        <f>'[1]TMC Master - Lake County'!F176</f>
        <v>US 27/US 441</v>
      </c>
      <c r="F179" s="33" t="str">
        <f>'[1]TMC Master - Lake County'!K176</f>
        <v>2L</v>
      </c>
      <c r="G179" s="33">
        <f>'[1]TMC Master - Lake County'!L176</f>
        <v>0</v>
      </c>
      <c r="H179" s="33" t="str">
        <f>'[1]TMC Master - Lake County'!M176</f>
        <v>D</v>
      </c>
      <c r="I179" s="33"/>
      <c r="J179" s="33"/>
      <c r="K179" s="33" t="str">
        <f>'[1]TMC Master - Lake County'!J176</f>
        <v>C2T</v>
      </c>
      <c r="L179" s="33">
        <f>'[1]TMC Master - Lake County'!N176</f>
        <v>12960</v>
      </c>
      <c r="M179" s="33"/>
      <c r="N179" s="33">
        <f>'[1]TMC Master - Lake County'!O176</f>
        <v>676.80000000000007</v>
      </c>
      <c r="O179" s="33"/>
      <c r="P179" s="33"/>
      <c r="Q179" s="33"/>
      <c r="R179" s="33">
        <f>'[1]TMC Master - Lake County'!R176</f>
        <v>4403.9520000000002</v>
      </c>
      <c r="S179" s="34">
        <f>'[1]TMC Master - Lake County'!S176</f>
        <v>0.34</v>
      </c>
      <c r="T179" s="33" t="str">
        <f>'[1]TMC Master - Lake County'!T176</f>
        <v>C</v>
      </c>
      <c r="U179" s="33"/>
      <c r="V179" s="33"/>
      <c r="W179" s="33"/>
      <c r="X179" s="33"/>
      <c r="Y179" s="33"/>
      <c r="Z179" s="33"/>
      <c r="AA179" s="33"/>
      <c r="AB179" s="33"/>
      <c r="AC179" s="34"/>
      <c r="AD179" s="33"/>
      <c r="AE179" s="33">
        <f>'[1]TMC Master - Lake County'!U176</f>
        <v>191.52</v>
      </c>
      <c r="AF179" s="33">
        <f>'[1]TMC Master - Lake County'!V176</f>
        <v>236.88</v>
      </c>
      <c r="AG179" s="34">
        <f>'[1]TMC Master - Lake County'!W176</f>
        <v>0.35</v>
      </c>
      <c r="AH179" s="33" t="str">
        <f>'[1]TMC Master - Lake County'!X176</f>
        <v>C</v>
      </c>
      <c r="AI179" s="292">
        <f>'[1]TMC Master - Lake County'!Y176*100</f>
        <v>-6.5598077107280606</v>
      </c>
      <c r="AJ179" s="35">
        <f>'[1]TMC Master - Lake County'!AE176</f>
        <v>0</v>
      </c>
      <c r="AK179" s="35">
        <f>'[1]TMC Master - Lake County'!AF176</f>
        <v>518.4</v>
      </c>
      <c r="AL179" s="35">
        <f>'[1]TMC Master - Lake County'!AG176</f>
        <v>676.80000000000007</v>
      </c>
      <c r="AM179" s="35">
        <f>'[1]TMC Master - Lake County'!AH176</f>
        <v>677.6</v>
      </c>
    </row>
    <row r="180" spans="2:39" x14ac:dyDescent="0.25">
      <c r="B180" s="31">
        <f>'[1]TMC Master - Lake County'!C177</f>
        <v>470</v>
      </c>
      <c r="C180" s="32" t="str">
        <f>'[1]TMC Master - Lake County'!D177</f>
        <v>CR 44</v>
      </c>
      <c r="D180" s="32" t="str">
        <f>'[1]TMC Master - Lake County'!E177</f>
        <v>SILVER LAKE RD</v>
      </c>
      <c r="E180" s="32" t="str">
        <f>'[1]TMC Master - Lake County'!F177</f>
        <v>CR 473</v>
      </c>
      <c r="F180" s="33" t="str">
        <f>'[1]TMC Master - Lake County'!K177</f>
        <v>2L</v>
      </c>
      <c r="G180" s="33">
        <f>'[1]TMC Master - Lake County'!L177</f>
        <v>0</v>
      </c>
      <c r="H180" s="33" t="str">
        <f>'[1]TMC Master - Lake County'!M177</f>
        <v>D</v>
      </c>
      <c r="I180" s="33"/>
      <c r="J180" s="33"/>
      <c r="K180" s="33" t="str">
        <f>'[1]TMC Master - Lake County'!J177</f>
        <v>C2T</v>
      </c>
      <c r="L180" s="33">
        <f>'[1]TMC Master - Lake County'!N177</f>
        <v>16200</v>
      </c>
      <c r="M180" s="33"/>
      <c r="N180" s="33">
        <f>'[1]TMC Master - Lake County'!O177</f>
        <v>846</v>
      </c>
      <c r="O180" s="33"/>
      <c r="P180" s="33"/>
      <c r="Q180" s="33"/>
      <c r="R180" s="33">
        <f>'[1]TMC Master - Lake County'!R177</f>
        <v>11274.480000000001</v>
      </c>
      <c r="S180" s="34">
        <f>'[1]TMC Master - Lake County'!S177</f>
        <v>0.7</v>
      </c>
      <c r="T180" s="33" t="str">
        <f>'[1]TMC Master - Lake County'!T177</f>
        <v>C</v>
      </c>
      <c r="U180" s="33"/>
      <c r="V180" s="33"/>
      <c r="W180" s="33"/>
      <c r="X180" s="33"/>
      <c r="Y180" s="33"/>
      <c r="Z180" s="33"/>
      <c r="AA180" s="33"/>
      <c r="AB180" s="33"/>
      <c r="AC180" s="34"/>
      <c r="AD180" s="33"/>
      <c r="AE180" s="33">
        <f>'[1]TMC Master - Lake County'!U177</f>
        <v>662.25600000000009</v>
      </c>
      <c r="AF180" s="33">
        <f>'[1]TMC Master - Lake County'!V177</f>
        <v>321.55200000000002</v>
      </c>
      <c r="AG180" s="34">
        <f>'[1]TMC Master - Lake County'!W177</f>
        <v>0.78</v>
      </c>
      <c r="AH180" s="33" t="str">
        <f>'[1]TMC Master - Lake County'!X177</f>
        <v>D</v>
      </c>
      <c r="AI180" s="292">
        <f>'[1]TMC Master - Lake County'!Y177*100</f>
        <v>12.767645355236645</v>
      </c>
      <c r="AJ180" s="35">
        <f>'[1]TMC Master - Lake County'!AE177</f>
        <v>0</v>
      </c>
      <c r="AK180" s="35">
        <f>'[1]TMC Master - Lake County'!AF177</f>
        <v>648</v>
      </c>
      <c r="AL180" s="35">
        <f>'[1]TMC Master - Lake County'!AG177</f>
        <v>846</v>
      </c>
      <c r="AM180" s="35">
        <f>'[1]TMC Master - Lake County'!AH177</f>
        <v>847</v>
      </c>
    </row>
    <row r="181" spans="2:39" x14ac:dyDescent="0.25">
      <c r="B181" s="31">
        <f>'[1]TMC Master - Lake County'!C178</f>
        <v>2360</v>
      </c>
      <c r="C181" s="32" t="str">
        <f>'[1]TMC Master - Lake County'!D178</f>
        <v>LAKESHORE DR (EUSTIS)</v>
      </c>
      <c r="D181" s="32" t="str">
        <f>'[1]TMC Master - Lake County'!E178</f>
        <v>CLAY BLVD</v>
      </c>
      <c r="E181" s="32" t="str">
        <f>'[1]TMC Master - Lake County'!F178</f>
        <v>SOUTH BAY ST / SR 19 SB</v>
      </c>
      <c r="F181" s="33" t="str">
        <f>'[1]TMC Master - Lake County'!K178</f>
        <v>2L</v>
      </c>
      <c r="G181" s="33">
        <f>'[1]TMC Master - Lake County'!L178</f>
        <v>0</v>
      </c>
      <c r="H181" s="33" t="str">
        <f>'[1]TMC Master - Lake County'!M178</f>
        <v>D</v>
      </c>
      <c r="I181" s="33"/>
      <c r="J181" s="33"/>
      <c r="K181" s="33" t="str">
        <f>'[1]TMC Master - Lake County'!J178</f>
        <v>C3R</v>
      </c>
      <c r="L181" s="33">
        <f>'[1]TMC Master - Lake County'!N178</f>
        <v>16128</v>
      </c>
      <c r="M181" s="33"/>
      <c r="N181" s="33">
        <f>'[1]TMC Master - Lake County'!O178</f>
        <v>799.2</v>
      </c>
      <c r="O181" s="33"/>
      <c r="P181" s="33"/>
      <c r="Q181" s="33"/>
      <c r="R181" s="33">
        <f>'[1]TMC Master - Lake County'!R178</f>
        <v>5765.5295999999998</v>
      </c>
      <c r="S181" s="34">
        <f>'[1]TMC Master - Lake County'!S178</f>
        <v>0.36</v>
      </c>
      <c r="T181" s="33" t="str">
        <f>'[1]TMC Master - Lake County'!T178</f>
        <v>C</v>
      </c>
      <c r="U181" s="33"/>
      <c r="V181" s="33"/>
      <c r="W181" s="33"/>
      <c r="X181" s="33"/>
      <c r="Y181" s="33"/>
      <c r="Z181" s="33"/>
      <c r="AA181" s="33"/>
      <c r="AB181" s="33"/>
      <c r="AC181" s="34"/>
      <c r="AD181" s="33"/>
      <c r="AE181" s="33">
        <f>'[1]TMC Master - Lake County'!U178</f>
        <v>259.89119999999997</v>
      </c>
      <c r="AF181" s="33">
        <f>'[1]TMC Master - Lake County'!V178</f>
        <v>202.75199999999998</v>
      </c>
      <c r="AG181" s="34">
        <f>'[1]TMC Master - Lake County'!W178</f>
        <v>0.33</v>
      </c>
      <c r="AH181" s="33" t="str">
        <f>'[1]TMC Master - Lake County'!X178</f>
        <v>C</v>
      </c>
      <c r="AI181" s="292">
        <f>'[1]TMC Master - Lake County'!Y178*100</f>
        <v>-1.3872547046787309</v>
      </c>
      <c r="AJ181" s="35">
        <f>'[1]TMC Master - Lake County'!AE178</f>
        <v>0</v>
      </c>
      <c r="AK181" s="35">
        <f>'[1]TMC Master - Lake County'!AF178</f>
        <v>698.40000000000009</v>
      </c>
      <c r="AL181" s="35">
        <f>'[1]TMC Master - Lake County'!AG178</f>
        <v>799.2</v>
      </c>
      <c r="AM181" s="35">
        <f>'[1]TMC Master - Lake County'!AH178</f>
        <v>800</v>
      </c>
    </row>
    <row r="182" spans="2:39" x14ac:dyDescent="0.25">
      <c r="B182" s="31">
        <f>'[1]TMC Master - Lake County'!C179</f>
        <v>10</v>
      </c>
      <c r="C182" s="32" t="str">
        <f>'[1]TMC Master - Lake County'!D179</f>
        <v>ABRAMS RD</v>
      </c>
      <c r="D182" s="32" t="str">
        <f>'[1]TMC Master - Lake County'!E179</f>
        <v>SR 44</v>
      </c>
      <c r="E182" s="32" t="str">
        <f>'[1]TMC Master - Lake County'!F179</f>
        <v>WAYCROSS AVE</v>
      </c>
      <c r="F182" s="33" t="str">
        <f>'[1]TMC Master - Lake County'!K179</f>
        <v>2L</v>
      </c>
      <c r="G182" s="33">
        <f>'[1]TMC Master - Lake County'!L179</f>
        <v>0</v>
      </c>
      <c r="H182" s="33" t="str">
        <f>'[1]TMC Master - Lake County'!M179</f>
        <v>D</v>
      </c>
      <c r="I182" s="33"/>
      <c r="J182" s="33"/>
      <c r="K182" s="33" t="str">
        <f>'[1]TMC Master - Lake County'!J179</f>
        <v>C3R</v>
      </c>
      <c r="L182" s="33">
        <f>'[1]TMC Master - Lake County'!N179</f>
        <v>21168</v>
      </c>
      <c r="M182" s="33"/>
      <c r="N182" s="33">
        <f>'[1]TMC Master - Lake County'!O179</f>
        <v>1048.95</v>
      </c>
      <c r="O182" s="33"/>
      <c r="P182" s="33"/>
      <c r="Q182" s="33"/>
      <c r="R182" s="33">
        <f>'[1]TMC Master - Lake County'!R179</f>
        <v>5778.4319999999998</v>
      </c>
      <c r="S182" s="34">
        <f>'[1]TMC Master - Lake County'!S179</f>
        <v>0.27</v>
      </c>
      <c r="T182" s="33" t="str">
        <f>'[1]TMC Master - Lake County'!T179</f>
        <v>C</v>
      </c>
      <c r="U182" s="33"/>
      <c r="V182" s="33"/>
      <c r="W182" s="33"/>
      <c r="X182" s="33"/>
      <c r="Y182" s="33"/>
      <c r="Z182" s="33"/>
      <c r="AA182" s="33"/>
      <c r="AB182" s="33"/>
      <c r="AC182" s="34"/>
      <c r="AD182" s="33"/>
      <c r="AE182" s="33">
        <f>'[1]TMC Master - Lake County'!U179</f>
        <v>246.15359999999998</v>
      </c>
      <c r="AF182" s="33">
        <f>'[1]TMC Master - Lake County'!V179</f>
        <v>275.61599999999999</v>
      </c>
      <c r="AG182" s="34">
        <f>'[1]TMC Master - Lake County'!W179</f>
        <v>0.26</v>
      </c>
      <c r="AH182" s="33" t="str">
        <f>'[1]TMC Master - Lake County'!X179</f>
        <v>C</v>
      </c>
      <c r="AI182" s="292">
        <f>'[1]TMC Master - Lake County'!Y179*100</f>
        <v>-1.3431580205681137</v>
      </c>
      <c r="AJ182" s="35">
        <f>'[1]TMC Master - Lake County'!AE179</f>
        <v>0</v>
      </c>
      <c r="AK182" s="35">
        <f>'[1]TMC Master - Lake County'!AF179</f>
        <v>916.65000000000009</v>
      </c>
      <c r="AL182" s="35">
        <f>'[1]TMC Master - Lake County'!AG179</f>
        <v>1048.95</v>
      </c>
      <c r="AM182" s="35">
        <f>'[1]TMC Master - Lake County'!AH179</f>
        <v>1050</v>
      </c>
    </row>
    <row r="183" spans="2:39" x14ac:dyDescent="0.25">
      <c r="B183" s="31">
        <f>'[1]TMC Master - Lake County'!C180</f>
        <v>2680</v>
      </c>
      <c r="C183" s="32" t="str">
        <f>'[1]TMC Master - Lake County'!D180</f>
        <v>ORANGE AVE</v>
      </c>
      <c r="D183" s="32" t="str">
        <f>'[1]TMC Master - Lake County'!E180</f>
        <v>SR 19</v>
      </c>
      <c r="E183" s="32" t="str">
        <f>'[1]TMC Master - Lake County'!F180</f>
        <v>HASSELTON ST</v>
      </c>
      <c r="F183" s="33" t="str">
        <f>'[1]TMC Master - Lake County'!K180</f>
        <v>4L</v>
      </c>
      <c r="G183" s="33">
        <f>'[1]TMC Master - Lake County'!L180</f>
        <v>0</v>
      </c>
      <c r="H183" s="33" t="str">
        <f>'[1]TMC Master - Lake County'!M180</f>
        <v>D</v>
      </c>
      <c r="I183" s="33"/>
      <c r="J183" s="33"/>
      <c r="K183" s="33" t="str">
        <f>'[1]TMC Master - Lake County'!J180</f>
        <v>C3R</v>
      </c>
      <c r="L183" s="33">
        <f>'[1]TMC Master - Lake County'!N180</f>
        <v>25177.5</v>
      </c>
      <c r="M183" s="33"/>
      <c r="N183" s="33">
        <f>'[1]TMC Master - Lake County'!O180</f>
        <v>1248.75</v>
      </c>
      <c r="O183" s="33"/>
      <c r="P183" s="33"/>
      <c r="Q183" s="33"/>
      <c r="R183" s="33">
        <f>'[1]TMC Master - Lake County'!R180</f>
        <v>12165.119999999999</v>
      </c>
      <c r="S183" s="34">
        <f>'[1]TMC Master - Lake County'!S180</f>
        <v>0.48</v>
      </c>
      <c r="T183" s="33" t="str">
        <f>'[1]TMC Master - Lake County'!T180</f>
        <v>C</v>
      </c>
      <c r="U183" s="33"/>
      <c r="V183" s="33"/>
      <c r="W183" s="33"/>
      <c r="X183" s="33"/>
      <c r="Y183" s="33"/>
      <c r="Z183" s="33"/>
      <c r="AA183" s="33"/>
      <c r="AB183" s="33"/>
      <c r="AC183" s="34"/>
      <c r="AD183" s="33"/>
      <c r="AE183" s="33">
        <f>'[1]TMC Master - Lake County'!U180</f>
        <v>551.23199999999997</v>
      </c>
      <c r="AF183" s="33">
        <f>'[1]TMC Master - Lake County'!V180</f>
        <v>563.58719999999994</v>
      </c>
      <c r="AG183" s="34">
        <f>'[1]TMC Master - Lake County'!W180</f>
        <v>0.45</v>
      </c>
      <c r="AH183" s="33" t="str">
        <f>'[1]TMC Master - Lake County'!X180</f>
        <v>C</v>
      </c>
      <c r="AI183" s="292">
        <f>'[1]TMC Master - Lake County'!Y180*100</f>
        <v>14.495518347087621</v>
      </c>
      <c r="AJ183" s="35">
        <f>'[1]TMC Master - Lake County'!AE180</f>
        <v>0</v>
      </c>
      <c r="AK183" s="35">
        <f>'[1]TMC Master - Lake County'!AF180</f>
        <v>1147.5</v>
      </c>
      <c r="AL183" s="35">
        <f>'[1]TMC Master - Lake County'!AG180</f>
        <v>1248.75</v>
      </c>
      <c r="AM183" s="35">
        <f>'[1]TMC Master - Lake County'!AH180</f>
        <v>1249.5</v>
      </c>
    </row>
    <row r="184" spans="2:39" x14ac:dyDescent="0.25">
      <c r="B184" s="31">
        <f>'[1]TMC Master - Lake County'!C181</f>
        <v>1110</v>
      </c>
      <c r="C184" s="32" t="str">
        <f>'[1]TMC Master - Lake County'!D181</f>
        <v>CR 468</v>
      </c>
      <c r="D184" s="32" t="str">
        <f>'[1]TMC Master - Lake County'!E181</f>
        <v>CR 466A</v>
      </c>
      <c r="E184" s="32" t="str">
        <f>'[1]TMC Master - Lake County'!F181</f>
        <v>PINE RIDGE DAIRY RD</v>
      </c>
      <c r="F184" s="33" t="str">
        <f>'[1]TMC Master - Lake County'!K181</f>
        <v>2L</v>
      </c>
      <c r="G184" s="33">
        <f>'[1]TMC Master - Lake County'!L181</f>
        <v>0</v>
      </c>
      <c r="H184" s="33" t="str">
        <f>'[1]TMC Master - Lake County'!M181</f>
        <v>D</v>
      </c>
      <c r="I184" s="33"/>
      <c r="J184" s="33"/>
      <c r="K184" s="33" t="str">
        <f>'[1]TMC Master - Lake County'!J181</f>
        <v>C2T</v>
      </c>
      <c r="L184" s="33">
        <f>'[1]TMC Master - Lake County'!N181</f>
        <v>12960</v>
      </c>
      <c r="M184" s="33"/>
      <c r="N184" s="33">
        <f>'[1]TMC Master - Lake County'!O181</f>
        <v>676.80000000000007</v>
      </c>
      <c r="O184" s="33"/>
      <c r="P184" s="33"/>
      <c r="Q184" s="33"/>
      <c r="R184" s="33">
        <f>'[1]TMC Master - Lake County'!R181</f>
        <v>4574.3040000000001</v>
      </c>
      <c r="S184" s="34">
        <f>'[1]TMC Master - Lake County'!S181</f>
        <v>0.35</v>
      </c>
      <c r="T184" s="33" t="str">
        <f>'[1]TMC Master - Lake County'!T181</f>
        <v>C</v>
      </c>
      <c r="U184" s="33"/>
      <c r="V184" s="33"/>
      <c r="W184" s="33"/>
      <c r="X184" s="33"/>
      <c r="Y184" s="33"/>
      <c r="Z184" s="33"/>
      <c r="AA184" s="33"/>
      <c r="AB184" s="33"/>
      <c r="AC184" s="34"/>
      <c r="AD184" s="33"/>
      <c r="AE184" s="33">
        <f>'[1]TMC Master - Lake County'!U181</f>
        <v>168.33600000000001</v>
      </c>
      <c r="AF184" s="33">
        <f>'[1]TMC Master - Lake County'!V181</f>
        <v>221.76</v>
      </c>
      <c r="AG184" s="34">
        <f>'[1]TMC Master - Lake County'!W181</f>
        <v>0.33</v>
      </c>
      <c r="AH184" s="33" t="str">
        <f>'[1]TMC Master - Lake County'!X181</f>
        <v>C</v>
      </c>
      <c r="AI184" s="292">
        <f>'[1]TMC Master - Lake County'!Y181*100</f>
        <v>-5.847856260815643</v>
      </c>
      <c r="AJ184" s="35">
        <f>'[1]TMC Master - Lake County'!AE181</f>
        <v>0</v>
      </c>
      <c r="AK184" s="35">
        <f>'[1]TMC Master - Lake County'!AF181</f>
        <v>518.4</v>
      </c>
      <c r="AL184" s="35">
        <f>'[1]TMC Master - Lake County'!AG181</f>
        <v>676.80000000000007</v>
      </c>
      <c r="AM184" s="35">
        <f>'[1]TMC Master - Lake County'!AH181</f>
        <v>677.6</v>
      </c>
    </row>
    <row r="185" spans="2:39" x14ac:dyDescent="0.25">
      <c r="B185" s="31">
        <f>'[1]TMC Master - Lake County'!C182</f>
        <v>1070</v>
      </c>
      <c r="C185" s="32" t="str">
        <f>'[1]TMC Master - Lake County'!D182</f>
        <v>CR 466A</v>
      </c>
      <c r="D185" s="32" t="str">
        <f>'[1]TMC Master - Lake County'!E182</f>
        <v>CR 468 / ROSE AVE</v>
      </c>
      <c r="E185" s="32" t="str">
        <f>'[1]TMC Master - Lake County'!F182</f>
        <v>US 27</v>
      </c>
      <c r="F185" s="33" t="str">
        <f>'[1]TMC Master - Lake County'!K182</f>
        <v>2L</v>
      </c>
      <c r="G185" s="33">
        <f>'[1]TMC Master - Lake County'!L182</f>
        <v>0</v>
      </c>
      <c r="H185" s="33" t="str">
        <f>'[1]TMC Master - Lake County'!M182</f>
        <v>D</v>
      </c>
      <c r="I185" s="33"/>
      <c r="J185" s="33"/>
      <c r="K185" s="33" t="str">
        <f>'[1]TMC Master - Lake County'!J182</f>
        <v>C3R</v>
      </c>
      <c r="L185" s="33">
        <f>'[1]TMC Master - Lake County'!N182</f>
        <v>21168</v>
      </c>
      <c r="M185" s="33"/>
      <c r="N185" s="33">
        <f>'[1]TMC Master - Lake County'!O182</f>
        <v>1048.95</v>
      </c>
      <c r="O185" s="33"/>
      <c r="P185" s="33"/>
      <c r="Q185" s="33"/>
      <c r="R185" s="33">
        <f>'[1]TMC Master - Lake County'!R182</f>
        <v>6742.5119999999997</v>
      </c>
      <c r="S185" s="34">
        <f>'[1]TMC Master - Lake County'!S182</f>
        <v>0.32</v>
      </c>
      <c r="T185" s="33" t="str">
        <f>'[1]TMC Master - Lake County'!T182</f>
        <v>C</v>
      </c>
      <c r="U185" s="33"/>
      <c r="V185" s="33"/>
      <c r="W185" s="33"/>
      <c r="X185" s="33"/>
      <c r="Y185" s="33"/>
      <c r="Z185" s="33"/>
      <c r="AA185" s="33"/>
      <c r="AB185" s="33"/>
      <c r="AC185" s="34"/>
      <c r="AD185" s="33"/>
      <c r="AE185" s="33">
        <f>'[1]TMC Master - Lake County'!U182</f>
        <v>235.87199999999999</v>
      </c>
      <c r="AF185" s="33">
        <f>'[1]TMC Master - Lake County'!V182</f>
        <v>292.32</v>
      </c>
      <c r="AG185" s="34">
        <f>'[1]TMC Master - Lake County'!W182</f>
        <v>0.28000000000000003</v>
      </c>
      <c r="AH185" s="33" t="str">
        <f>'[1]TMC Master - Lake County'!X182</f>
        <v>C</v>
      </c>
      <c r="AI185" s="292">
        <f>'[1]TMC Master - Lake County'!Y182*100</f>
        <v>1.7488603940512215</v>
      </c>
      <c r="AJ185" s="35">
        <f>'[1]TMC Master - Lake County'!AE182</f>
        <v>0</v>
      </c>
      <c r="AK185" s="35">
        <f>'[1]TMC Master - Lake County'!AF182</f>
        <v>916.65000000000009</v>
      </c>
      <c r="AL185" s="35">
        <f>'[1]TMC Master - Lake County'!AG182</f>
        <v>1048.95</v>
      </c>
      <c r="AM185" s="35">
        <f>'[1]TMC Master - Lake County'!AH182</f>
        <v>1050</v>
      </c>
    </row>
    <row r="186" spans="2:39" x14ac:dyDescent="0.25">
      <c r="B186" s="31">
        <f>'[1]TMC Master - Lake County'!C183</f>
        <v>1060</v>
      </c>
      <c r="C186" s="32" t="str">
        <f>'[1]TMC Master - Lake County'!D183</f>
        <v>CR 466A</v>
      </c>
      <c r="D186" s="32" t="str">
        <f>'[1]TMC Master - Lake County'!E183</f>
        <v>SUMTER COUNTY LINE</v>
      </c>
      <c r="E186" s="32" t="str">
        <f>'[1]TMC Master - Lake County'!F183</f>
        <v>TIMBERTOP LN</v>
      </c>
      <c r="F186" s="33" t="str">
        <f>'[1]TMC Master - Lake County'!K183</f>
        <v>2L</v>
      </c>
      <c r="G186" s="33">
        <f>'[1]TMC Master - Lake County'!L183</f>
        <v>0</v>
      </c>
      <c r="H186" s="33" t="str">
        <f>'[1]TMC Master - Lake County'!M183</f>
        <v>D</v>
      </c>
      <c r="I186" s="33"/>
      <c r="J186" s="33"/>
      <c r="K186" s="33" t="str">
        <f>'[1]TMC Master - Lake County'!J183</f>
        <v>C3R</v>
      </c>
      <c r="L186" s="33">
        <f>'[1]TMC Master - Lake County'!N183</f>
        <v>22226.400000000001</v>
      </c>
      <c r="M186" s="33"/>
      <c r="N186" s="33">
        <f>'[1]TMC Master - Lake County'!O183</f>
        <v>1101.3975</v>
      </c>
      <c r="O186" s="33"/>
      <c r="P186" s="33"/>
      <c r="Q186" s="33"/>
      <c r="R186" s="33">
        <f>'[1]TMC Master - Lake County'!R183</f>
        <v>18682.272000000001</v>
      </c>
      <c r="S186" s="34">
        <f>'[1]TMC Master - Lake County'!S183</f>
        <v>0.84</v>
      </c>
      <c r="T186" s="33" t="str">
        <f>'[1]TMC Master - Lake County'!T183</f>
        <v>C</v>
      </c>
      <c r="U186" s="33"/>
      <c r="V186" s="33"/>
      <c r="W186" s="33"/>
      <c r="X186" s="33"/>
      <c r="Y186" s="33"/>
      <c r="Z186" s="33"/>
      <c r="AA186" s="33"/>
      <c r="AB186" s="33"/>
      <c r="AC186" s="34"/>
      <c r="AD186" s="33"/>
      <c r="AE186" s="33">
        <f>'[1]TMC Master - Lake County'!U183</f>
        <v>764.06399999999996</v>
      </c>
      <c r="AF186" s="33">
        <f>'[1]TMC Master - Lake County'!V183</f>
        <v>759.024</v>
      </c>
      <c r="AG186" s="34">
        <f>'[1]TMC Master - Lake County'!W183</f>
        <v>0.69</v>
      </c>
      <c r="AH186" s="33" t="str">
        <f>'[1]TMC Master - Lake County'!X183</f>
        <v>C</v>
      </c>
      <c r="AI186" s="292">
        <f>'[1]TMC Master - Lake County'!Y183*100</f>
        <v>24.753042561800488</v>
      </c>
      <c r="AJ186" s="35">
        <f>'[1]TMC Master - Lake County'!AE183</f>
        <v>0</v>
      </c>
      <c r="AK186" s="35">
        <f>'[1]TMC Master - Lake County'!AF183</f>
        <v>962.48250000000019</v>
      </c>
      <c r="AL186" s="35">
        <f>'[1]TMC Master - Lake County'!AG183</f>
        <v>1101.3975</v>
      </c>
      <c r="AM186" s="35">
        <f>'[1]TMC Master - Lake County'!AH183</f>
        <v>1102.5</v>
      </c>
    </row>
    <row r="187" spans="2:39" x14ac:dyDescent="0.25">
      <c r="B187" s="31">
        <f>'[1]TMC Master - Lake County'!C184</f>
        <v>2580</v>
      </c>
      <c r="C187" s="32" t="str">
        <f>'[1]TMC Master - Lake County'!D184</f>
        <v>MICRO RACETRACK RD</v>
      </c>
      <c r="D187" s="32" t="str">
        <f>'[1]TMC Master - Lake County'!E184</f>
        <v>LAKE ELLA RD</v>
      </c>
      <c r="E187" s="32" t="str">
        <f>'[1]TMC Master - Lake County'!F184</f>
        <v>CR 466A</v>
      </c>
      <c r="F187" s="33" t="str">
        <f>'[1]TMC Master - Lake County'!K184</f>
        <v>2L</v>
      </c>
      <c r="G187" s="33">
        <f>'[1]TMC Master - Lake County'!L184</f>
        <v>0</v>
      </c>
      <c r="H187" s="33" t="str">
        <f>'[1]TMC Master - Lake County'!M184</f>
        <v>D</v>
      </c>
      <c r="I187" s="33"/>
      <c r="J187" s="33"/>
      <c r="K187" s="33" t="str">
        <f>'[1]TMC Master - Lake County'!J184</f>
        <v>C3R</v>
      </c>
      <c r="L187" s="33">
        <f>'[1]TMC Master - Lake County'!N184</f>
        <v>16128</v>
      </c>
      <c r="M187" s="33"/>
      <c r="N187" s="33">
        <f>'[1]TMC Master - Lake County'!O184</f>
        <v>799.2</v>
      </c>
      <c r="O187" s="33"/>
      <c r="P187" s="33"/>
      <c r="Q187" s="33"/>
      <c r="R187" s="33">
        <f>'[1]TMC Master - Lake County'!R184</f>
        <v>8688.8447999999989</v>
      </c>
      <c r="S187" s="34">
        <f>'[1]TMC Master - Lake County'!S184</f>
        <v>0.54</v>
      </c>
      <c r="T187" s="33" t="str">
        <f>'[1]TMC Master - Lake County'!T184</f>
        <v>C</v>
      </c>
      <c r="U187" s="33"/>
      <c r="V187" s="33"/>
      <c r="W187" s="33"/>
      <c r="X187" s="33"/>
      <c r="Y187" s="33"/>
      <c r="Z187" s="33"/>
      <c r="AA187" s="33"/>
      <c r="AB187" s="33"/>
      <c r="AC187" s="34"/>
      <c r="AD187" s="33"/>
      <c r="AE187" s="33">
        <f>'[1]TMC Master - Lake County'!U184</f>
        <v>366.79679999999996</v>
      </c>
      <c r="AF187" s="33">
        <f>'[1]TMC Master - Lake County'!V184</f>
        <v>427.62239999999997</v>
      </c>
      <c r="AG187" s="34">
        <f>'[1]TMC Master - Lake County'!W184</f>
        <v>0.54</v>
      </c>
      <c r="AH187" s="33" t="str">
        <f>'[1]TMC Master - Lake County'!X184</f>
        <v>C</v>
      </c>
      <c r="AI187" s="292">
        <f>'[1]TMC Master - Lake County'!Y184*100</f>
        <v>7.0428382964814906</v>
      </c>
      <c r="AJ187" s="35">
        <f>'[1]TMC Master - Lake County'!AE184</f>
        <v>0</v>
      </c>
      <c r="AK187" s="35">
        <f>'[1]TMC Master - Lake County'!AF184</f>
        <v>698.40000000000009</v>
      </c>
      <c r="AL187" s="35">
        <f>'[1]TMC Master - Lake County'!AG184</f>
        <v>799.2</v>
      </c>
      <c r="AM187" s="35">
        <f>'[1]TMC Master - Lake County'!AH184</f>
        <v>800</v>
      </c>
    </row>
    <row r="188" spans="2:39" x14ac:dyDescent="0.25">
      <c r="B188" s="31">
        <f>'[1]TMC Master - Lake County'!C185</f>
        <v>2730</v>
      </c>
      <c r="C188" s="32" t="str">
        <f>'[1]TMC Master - Lake County'!D185</f>
        <v>RADIO RD</v>
      </c>
      <c r="D188" s="32" t="str">
        <f>'[1]TMC Master - Lake County'!E185</f>
        <v>CR 44</v>
      </c>
      <c r="E188" s="32" t="str">
        <f>'[1]TMC Master - Lake County'!F185</f>
        <v>MORNINGSIDE DR</v>
      </c>
      <c r="F188" s="33" t="str">
        <f>'[1]TMC Master - Lake County'!K185</f>
        <v>2L</v>
      </c>
      <c r="G188" s="33">
        <f>'[1]TMC Master - Lake County'!L185</f>
        <v>0</v>
      </c>
      <c r="H188" s="33" t="str">
        <f>'[1]TMC Master - Lake County'!M185</f>
        <v>D</v>
      </c>
      <c r="I188" s="33"/>
      <c r="J188" s="33"/>
      <c r="K188" s="33" t="str">
        <f>'[1]TMC Master - Lake County'!J185</f>
        <v>C3R</v>
      </c>
      <c r="L188" s="33">
        <f>'[1]TMC Master - Lake County'!N185</f>
        <v>21168</v>
      </c>
      <c r="M188" s="33"/>
      <c r="N188" s="33">
        <f>'[1]TMC Master - Lake County'!O185</f>
        <v>1048.95</v>
      </c>
      <c r="O188" s="33"/>
      <c r="P188" s="33"/>
      <c r="Q188" s="33"/>
      <c r="R188" s="33">
        <f>'[1]TMC Master - Lake County'!R185</f>
        <v>3420.4895999999999</v>
      </c>
      <c r="S188" s="34">
        <f>'[1]TMC Master - Lake County'!S185</f>
        <v>0.16</v>
      </c>
      <c r="T188" s="33" t="str">
        <f>'[1]TMC Master - Lake County'!T185</f>
        <v>C</v>
      </c>
      <c r="U188" s="33"/>
      <c r="V188" s="33"/>
      <c r="W188" s="33"/>
      <c r="X188" s="33"/>
      <c r="Y188" s="33"/>
      <c r="Z188" s="33"/>
      <c r="AA188" s="33"/>
      <c r="AB188" s="33"/>
      <c r="AC188" s="34"/>
      <c r="AD188" s="33"/>
      <c r="AE188" s="33">
        <f>'[1]TMC Master - Lake County'!U185</f>
        <v>154.9152</v>
      </c>
      <c r="AF188" s="33">
        <f>'[1]TMC Master - Lake County'!V185</f>
        <v>134.95679999999999</v>
      </c>
      <c r="AG188" s="34">
        <f>'[1]TMC Master - Lake County'!W185</f>
        <v>0.15</v>
      </c>
      <c r="AH188" s="33" t="str">
        <f>'[1]TMC Master - Lake County'!X185</f>
        <v>C</v>
      </c>
      <c r="AI188" s="292">
        <f>'[1]TMC Master - Lake County'!Y185*100</f>
        <v>-11.16525439631979</v>
      </c>
      <c r="AJ188" s="35">
        <f>'[1]TMC Master - Lake County'!AE185</f>
        <v>0</v>
      </c>
      <c r="AK188" s="35">
        <f>'[1]TMC Master - Lake County'!AF185</f>
        <v>916.65000000000009</v>
      </c>
      <c r="AL188" s="35">
        <f>'[1]TMC Master - Lake County'!AG185</f>
        <v>1048.95</v>
      </c>
      <c r="AM188" s="35">
        <f>'[1]TMC Master - Lake County'!AH185</f>
        <v>1050</v>
      </c>
    </row>
    <row r="189" spans="2:39" x14ac:dyDescent="0.25">
      <c r="B189" s="31">
        <f>'[1]TMC Master - Lake County'!C186</f>
        <v>230</v>
      </c>
      <c r="C189" s="32" t="str">
        <f>'[1]TMC Master - Lake County'!D186</f>
        <v>CR 25A</v>
      </c>
      <c r="D189" s="32" t="str">
        <f>'[1]TMC Master - Lake County'!E186</f>
        <v>US 27/US 441</v>
      </c>
      <c r="E189" s="32" t="str">
        <f>'[1]TMC Master - Lake County'!F186</f>
        <v>CR 466A</v>
      </c>
      <c r="F189" s="33" t="str">
        <f>'[1]TMC Master - Lake County'!K186</f>
        <v>2L</v>
      </c>
      <c r="G189" s="33">
        <f>'[1]TMC Master - Lake County'!L186</f>
        <v>0</v>
      </c>
      <c r="H189" s="33" t="str">
        <f>'[1]TMC Master - Lake County'!M186</f>
        <v>D</v>
      </c>
      <c r="I189" s="33"/>
      <c r="J189" s="33"/>
      <c r="K189" s="33" t="str">
        <f>'[1]TMC Master - Lake County'!J186</f>
        <v>C3R</v>
      </c>
      <c r="L189" s="33">
        <f>'[1]TMC Master - Lake County'!N186</f>
        <v>16128</v>
      </c>
      <c r="M189" s="33"/>
      <c r="N189" s="33">
        <f>'[1]TMC Master - Lake County'!O186</f>
        <v>799.2</v>
      </c>
      <c r="O189" s="33"/>
      <c r="P189" s="33"/>
      <c r="Q189" s="33"/>
      <c r="R189" s="33">
        <f>'[1]TMC Master - Lake County'!R186</f>
        <v>7158.8160000000007</v>
      </c>
      <c r="S189" s="34">
        <f>'[1]TMC Master - Lake County'!S186</f>
        <v>0.44</v>
      </c>
      <c r="T189" s="33" t="str">
        <f>'[1]TMC Master - Lake County'!T186</f>
        <v>C</v>
      </c>
      <c r="U189" s="33"/>
      <c r="V189" s="33"/>
      <c r="W189" s="33"/>
      <c r="X189" s="33"/>
      <c r="Y189" s="33"/>
      <c r="Z189" s="33"/>
      <c r="AA189" s="33"/>
      <c r="AB189" s="33"/>
      <c r="AC189" s="34"/>
      <c r="AD189" s="33"/>
      <c r="AE189" s="33">
        <f>'[1]TMC Master - Lake County'!U186</f>
        <v>330.62400000000002</v>
      </c>
      <c r="AF189" s="33">
        <f>'[1]TMC Master - Lake County'!V186</f>
        <v>299.37600000000003</v>
      </c>
      <c r="AG189" s="34">
        <f>'[1]TMC Master - Lake County'!W186</f>
        <v>0.41</v>
      </c>
      <c r="AH189" s="33" t="str">
        <f>'[1]TMC Master - Lake County'!X186</f>
        <v>C</v>
      </c>
      <c r="AI189" s="292">
        <f>'[1]TMC Master - Lake County'!Y186*100</f>
        <v>2.9753906422008702</v>
      </c>
      <c r="AJ189" s="35">
        <f>'[1]TMC Master - Lake County'!AE186</f>
        <v>0</v>
      </c>
      <c r="AK189" s="35">
        <f>'[1]TMC Master - Lake County'!AF186</f>
        <v>698.40000000000009</v>
      </c>
      <c r="AL189" s="35">
        <f>'[1]TMC Master - Lake County'!AG186</f>
        <v>799.2</v>
      </c>
      <c r="AM189" s="35">
        <f>'[1]TMC Master - Lake County'!AH186</f>
        <v>800</v>
      </c>
    </row>
    <row r="190" spans="2:39" x14ac:dyDescent="0.25">
      <c r="B190" s="31">
        <f>'[1]TMC Master - Lake County'!C187</f>
        <v>870</v>
      </c>
      <c r="C190" s="32" t="str">
        <f>'[1]TMC Master - Lake County'!D187</f>
        <v>CR 452 (EUSTIS)</v>
      </c>
      <c r="D190" s="32" t="str">
        <f>'[1]TMC Master - Lake County'!E187</f>
        <v>CR 44 / CR 452</v>
      </c>
      <c r="E190" s="32" t="str">
        <f>'[1]TMC Master - Lake County'!F187</f>
        <v>SR 19</v>
      </c>
      <c r="F190" s="33" t="str">
        <f>'[1]TMC Master - Lake County'!K187</f>
        <v>2L</v>
      </c>
      <c r="G190" s="33">
        <f>'[1]TMC Master - Lake County'!L187</f>
        <v>0</v>
      </c>
      <c r="H190" s="33" t="str">
        <f>'[1]TMC Master - Lake County'!M187</f>
        <v>D</v>
      </c>
      <c r="I190" s="33"/>
      <c r="J190" s="33"/>
      <c r="K190" s="33" t="str">
        <f>'[1]TMC Master - Lake County'!J187</f>
        <v>C2T</v>
      </c>
      <c r="L190" s="33">
        <f>'[1]TMC Master - Lake County'!N187</f>
        <v>12960</v>
      </c>
      <c r="M190" s="33"/>
      <c r="N190" s="33">
        <f>'[1]TMC Master - Lake County'!O187</f>
        <v>676.80000000000007</v>
      </c>
      <c r="O190" s="33"/>
      <c r="P190" s="33"/>
      <c r="Q190" s="33"/>
      <c r="R190" s="33">
        <f>'[1]TMC Master - Lake County'!R187</f>
        <v>12676.607999999998</v>
      </c>
      <c r="S190" s="34">
        <f>'[1]TMC Master - Lake County'!S187</f>
        <v>0.98</v>
      </c>
      <c r="T190" s="33" t="str">
        <f>'[1]TMC Master - Lake County'!T187</f>
        <v>D</v>
      </c>
      <c r="U190" s="33"/>
      <c r="V190" s="33"/>
      <c r="W190" s="33"/>
      <c r="X190" s="33"/>
      <c r="Y190" s="33"/>
      <c r="Z190" s="33"/>
      <c r="AA190" s="33"/>
      <c r="AB190" s="33"/>
      <c r="AC190" s="34"/>
      <c r="AD190" s="33"/>
      <c r="AE190" s="33">
        <f>'[1]TMC Master - Lake County'!U187</f>
        <v>391.68</v>
      </c>
      <c r="AF190" s="33">
        <f>'[1]TMC Master - Lake County'!V187</f>
        <v>620.2367999999999</v>
      </c>
      <c r="AG190" s="34">
        <f>'[1]TMC Master - Lake County'!W187</f>
        <v>0.92</v>
      </c>
      <c r="AH190" s="33" t="str">
        <f>'[1]TMC Master - Lake County'!X187</f>
        <v>D</v>
      </c>
      <c r="AI190" s="292">
        <f>'[1]TMC Master - Lake County'!Y187*100</f>
        <v>15.442525813968299</v>
      </c>
      <c r="AJ190" s="35">
        <f>'[1]TMC Master - Lake County'!AE187</f>
        <v>0</v>
      </c>
      <c r="AK190" s="35">
        <f>'[1]TMC Master - Lake County'!AF187</f>
        <v>518.4</v>
      </c>
      <c r="AL190" s="35">
        <f>'[1]TMC Master - Lake County'!AG187</f>
        <v>676.80000000000007</v>
      </c>
      <c r="AM190" s="35">
        <f>'[1]TMC Master - Lake County'!AH187</f>
        <v>677.6</v>
      </c>
    </row>
    <row r="191" spans="2:39" x14ac:dyDescent="0.25">
      <c r="B191" s="31">
        <f>'[1]TMC Master - Lake County'!C188</f>
        <v>1100</v>
      </c>
      <c r="C191" s="32" t="str">
        <f>'[1]TMC Master - Lake County'!D188</f>
        <v>CR 466B</v>
      </c>
      <c r="D191" s="32" t="str">
        <f>'[1]TMC Master - Lake County'!E188</f>
        <v>EAGLE NEST RD</v>
      </c>
      <c r="E191" s="32" t="str">
        <f>'[1]TMC Master - Lake County'!F188</f>
        <v>CR 466A</v>
      </c>
      <c r="F191" s="33" t="str">
        <f>'[1]TMC Master - Lake County'!K188</f>
        <v>2L</v>
      </c>
      <c r="G191" s="33">
        <f>'[1]TMC Master - Lake County'!L188</f>
        <v>0</v>
      </c>
      <c r="H191" s="33" t="str">
        <f>'[1]TMC Master - Lake County'!M188</f>
        <v>D</v>
      </c>
      <c r="I191" s="33"/>
      <c r="J191" s="33"/>
      <c r="K191" s="33" t="str">
        <f>'[1]TMC Master - Lake County'!J188</f>
        <v>C2T</v>
      </c>
      <c r="L191" s="33">
        <f>'[1]TMC Master - Lake County'!N188</f>
        <v>12960</v>
      </c>
      <c r="M191" s="33"/>
      <c r="N191" s="33">
        <f>'[1]TMC Master - Lake County'!O188</f>
        <v>676.80000000000007</v>
      </c>
      <c r="O191" s="33"/>
      <c r="P191" s="33"/>
      <c r="Q191" s="33"/>
      <c r="R191" s="33">
        <f>'[1]TMC Master - Lake County'!R188</f>
        <v>4711.3919999999998</v>
      </c>
      <c r="S191" s="34">
        <f>'[1]TMC Master - Lake County'!S188</f>
        <v>0.36</v>
      </c>
      <c r="T191" s="33" t="str">
        <f>'[1]TMC Master - Lake County'!T188</f>
        <v>C</v>
      </c>
      <c r="U191" s="33"/>
      <c r="V191" s="33"/>
      <c r="W191" s="33"/>
      <c r="X191" s="33"/>
      <c r="Y191" s="33"/>
      <c r="Z191" s="33"/>
      <c r="AA191" s="33"/>
      <c r="AB191" s="33"/>
      <c r="AC191" s="34"/>
      <c r="AD191" s="33"/>
      <c r="AE191" s="33">
        <f>'[1]TMC Master - Lake County'!U188</f>
        <v>182.44800000000001</v>
      </c>
      <c r="AF191" s="33">
        <f>'[1]TMC Master - Lake County'!V188</f>
        <v>274.17600000000004</v>
      </c>
      <c r="AG191" s="34">
        <f>'[1]TMC Master - Lake County'!W188</f>
        <v>0.41</v>
      </c>
      <c r="AH191" s="33" t="str">
        <f>'[1]TMC Master - Lake County'!X188</f>
        <v>C</v>
      </c>
      <c r="AI191" s="292">
        <f>'[1]TMC Master - Lake County'!Y188*100</f>
        <v>-5.2901701975445299</v>
      </c>
      <c r="AJ191" s="35">
        <f>'[1]TMC Master - Lake County'!AE188</f>
        <v>0</v>
      </c>
      <c r="AK191" s="35">
        <f>'[1]TMC Master - Lake County'!AF188</f>
        <v>518.4</v>
      </c>
      <c r="AL191" s="35">
        <f>'[1]TMC Master - Lake County'!AG188</f>
        <v>676.80000000000007</v>
      </c>
      <c r="AM191" s="35">
        <f>'[1]TMC Master - Lake County'!AH188</f>
        <v>677.6</v>
      </c>
    </row>
    <row r="192" spans="2:39" x14ac:dyDescent="0.25">
      <c r="B192" s="31">
        <f>'[1]TMC Master - Lake County'!C189</f>
        <v>520</v>
      </c>
      <c r="C192" s="32" t="str">
        <f>'[1]TMC Master - Lake County'!D189</f>
        <v>CR 44</v>
      </c>
      <c r="D192" s="32" t="str">
        <f>'[1]TMC Master - Lake County'!E189</f>
        <v>HICKS DITCH RD</v>
      </c>
      <c r="E192" s="32" t="str">
        <f>'[1]TMC Master - Lake County'!F189</f>
        <v>CR 44A</v>
      </c>
      <c r="F192" s="33" t="str">
        <f>'[1]TMC Master - Lake County'!K189</f>
        <v>2L</v>
      </c>
      <c r="G192" s="33">
        <f>'[1]TMC Master - Lake County'!L189</f>
        <v>0</v>
      </c>
      <c r="H192" s="33" t="str">
        <f>'[1]TMC Master - Lake County'!M189</f>
        <v>D</v>
      </c>
      <c r="I192" s="33"/>
      <c r="J192" s="33"/>
      <c r="K192" s="33" t="str">
        <f>'[1]TMC Master - Lake County'!J189</f>
        <v>C2T</v>
      </c>
      <c r="L192" s="33">
        <f>'[1]TMC Master - Lake County'!N189</f>
        <v>17010</v>
      </c>
      <c r="M192" s="33"/>
      <c r="N192" s="33">
        <f>'[1]TMC Master - Lake County'!O189</f>
        <v>888</v>
      </c>
      <c r="O192" s="33"/>
      <c r="P192" s="33"/>
      <c r="Q192" s="33"/>
      <c r="R192" s="33">
        <f>'[1]TMC Master - Lake County'!R189</f>
        <v>10903.939200000001</v>
      </c>
      <c r="S192" s="34">
        <f>'[1]TMC Master - Lake County'!S189</f>
        <v>0.64</v>
      </c>
      <c r="T192" s="33" t="str">
        <f>'[1]TMC Master - Lake County'!T189</f>
        <v>C</v>
      </c>
      <c r="U192" s="33"/>
      <c r="V192" s="33"/>
      <c r="W192" s="33"/>
      <c r="X192" s="33"/>
      <c r="Y192" s="33"/>
      <c r="Z192" s="33"/>
      <c r="AA192" s="33"/>
      <c r="AB192" s="33"/>
      <c r="AC192" s="34"/>
      <c r="AD192" s="33"/>
      <c r="AE192" s="33">
        <f>'[1]TMC Master - Lake County'!U189</f>
        <v>423.87839999999994</v>
      </c>
      <c r="AF192" s="33">
        <f>'[1]TMC Master - Lake County'!V189</f>
        <v>501.81119999999999</v>
      </c>
      <c r="AG192" s="34">
        <f>'[1]TMC Master - Lake County'!W189</f>
        <v>0.56999999999999995</v>
      </c>
      <c r="AH192" s="33" t="str">
        <f>'[1]TMC Master - Lake County'!X189</f>
        <v>C</v>
      </c>
      <c r="AI192" s="292">
        <f>'[1]TMC Master - Lake County'!Y189*100</f>
        <v>12.016472540295231</v>
      </c>
      <c r="AJ192" s="35">
        <f>'[1]TMC Master - Lake County'!AE189</f>
        <v>0</v>
      </c>
      <c r="AK192" s="35">
        <f>'[1]TMC Master - Lake County'!AF189</f>
        <v>680</v>
      </c>
      <c r="AL192" s="35">
        <f>'[1]TMC Master - Lake County'!AG189</f>
        <v>888</v>
      </c>
      <c r="AM192" s="35">
        <f>'[1]TMC Master - Lake County'!AH189</f>
        <v>889</v>
      </c>
    </row>
    <row r="193" spans="2:39" x14ac:dyDescent="0.25">
      <c r="B193" s="31">
        <f>'[1]TMC Master - Lake County'!C190</f>
        <v>1170</v>
      </c>
      <c r="C193" s="32" t="str">
        <f>'[1]TMC Master - Lake County'!D190</f>
        <v>CR 473</v>
      </c>
      <c r="D193" s="32" t="str">
        <f>'[1]TMC Master - Lake County'!E190</f>
        <v>CR 44</v>
      </c>
      <c r="E193" s="32" t="str">
        <f>'[1]TMC Master - Lake County'!F190</f>
        <v>FOUNTAIN LAKE BLVD</v>
      </c>
      <c r="F193" s="33" t="str">
        <f>'[1]TMC Master - Lake County'!K190</f>
        <v>2L</v>
      </c>
      <c r="G193" s="33">
        <f>'[1]TMC Master - Lake County'!L190</f>
        <v>0</v>
      </c>
      <c r="H193" s="33" t="str">
        <f>'[1]TMC Master - Lake County'!M190</f>
        <v>D</v>
      </c>
      <c r="I193" s="33"/>
      <c r="J193" s="33"/>
      <c r="K193" s="33" t="str">
        <f>'[1]TMC Master - Lake County'!J190</f>
        <v>C2T</v>
      </c>
      <c r="L193" s="33">
        <f>'[1]TMC Master - Lake County'!N190</f>
        <v>17010</v>
      </c>
      <c r="M193" s="33"/>
      <c r="N193" s="33">
        <f>'[1]TMC Master - Lake County'!O190</f>
        <v>888</v>
      </c>
      <c r="O193" s="33"/>
      <c r="P193" s="33"/>
      <c r="Q193" s="33"/>
      <c r="R193" s="33">
        <f>'[1]TMC Master - Lake County'!R190</f>
        <v>6917.0111999999999</v>
      </c>
      <c r="S193" s="34">
        <f>'[1]TMC Master - Lake County'!S190</f>
        <v>0.41</v>
      </c>
      <c r="T193" s="33" t="str">
        <f>'[1]TMC Master - Lake County'!T190</f>
        <v>C</v>
      </c>
      <c r="U193" s="33"/>
      <c r="V193" s="33"/>
      <c r="W193" s="33"/>
      <c r="X193" s="33"/>
      <c r="Y193" s="33"/>
      <c r="Z193" s="33"/>
      <c r="AA193" s="33"/>
      <c r="AB193" s="33"/>
      <c r="AC193" s="34"/>
      <c r="AD193" s="33"/>
      <c r="AE193" s="33">
        <f>'[1]TMC Master - Lake County'!U190</f>
        <v>255.6576</v>
      </c>
      <c r="AF193" s="33">
        <f>'[1]TMC Master - Lake County'!V190</f>
        <v>325.98719999999997</v>
      </c>
      <c r="AG193" s="34">
        <f>'[1]TMC Master - Lake County'!W190</f>
        <v>0.37</v>
      </c>
      <c r="AH193" s="33" t="str">
        <f>'[1]TMC Master - Lake County'!X190</f>
        <v>C</v>
      </c>
      <c r="AI193" s="292">
        <f>'[1]TMC Master - Lake County'!Y190*100</f>
        <v>2.2701525859055494</v>
      </c>
      <c r="AJ193" s="35">
        <f>'[1]TMC Master - Lake County'!AE190</f>
        <v>0</v>
      </c>
      <c r="AK193" s="35">
        <f>'[1]TMC Master - Lake County'!AF190</f>
        <v>680</v>
      </c>
      <c r="AL193" s="35">
        <f>'[1]TMC Master - Lake County'!AG190</f>
        <v>888</v>
      </c>
      <c r="AM193" s="35">
        <f>'[1]TMC Master - Lake County'!AH190</f>
        <v>889</v>
      </c>
    </row>
    <row r="194" spans="2:39" x14ac:dyDescent="0.25">
      <c r="B194" s="31">
        <f>'[1]TMC Master - Lake County'!C191</f>
        <v>480</v>
      </c>
      <c r="C194" s="32" t="str">
        <f>'[1]TMC Master - Lake County'!D191</f>
        <v>CR 44</v>
      </c>
      <c r="D194" s="32" t="str">
        <f>'[1]TMC Master - Lake County'!E191</f>
        <v>CR 473</v>
      </c>
      <c r="E194" s="32" t="str">
        <f>'[1]TMC Master - Lake County'!F191</f>
        <v>APIARY RD</v>
      </c>
      <c r="F194" s="33" t="str">
        <f>'[1]TMC Master - Lake County'!K191</f>
        <v>2L</v>
      </c>
      <c r="G194" s="33">
        <f>'[1]TMC Master - Lake County'!L191</f>
        <v>0</v>
      </c>
      <c r="H194" s="33" t="str">
        <f>'[1]TMC Master - Lake County'!M191</f>
        <v>D</v>
      </c>
      <c r="I194" s="33"/>
      <c r="J194" s="33"/>
      <c r="K194" s="33" t="str">
        <f>'[1]TMC Master - Lake County'!J191</f>
        <v>C2T</v>
      </c>
      <c r="L194" s="33">
        <f>'[1]TMC Master - Lake County'!N191</f>
        <v>17010</v>
      </c>
      <c r="M194" s="33"/>
      <c r="N194" s="33">
        <f>'[1]TMC Master - Lake County'!O191</f>
        <v>888</v>
      </c>
      <c r="O194" s="33"/>
      <c r="P194" s="33"/>
      <c r="Q194" s="33"/>
      <c r="R194" s="33">
        <f>'[1]TMC Master - Lake County'!R191</f>
        <v>16730.8416</v>
      </c>
      <c r="S194" s="34">
        <f>'[1]TMC Master - Lake County'!S191</f>
        <v>0.98</v>
      </c>
      <c r="T194" s="33" t="str">
        <f>'[1]TMC Master - Lake County'!T191</f>
        <v>D</v>
      </c>
      <c r="U194" s="33"/>
      <c r="V194" s="33"/>
      <c r="W194" s="33"/>
      <c r="X194" s="33"/>
      <c r="Y194" s="33"/>
      <c r="Z194" s="33"/>
      <c r="AA194" s="33"/>
      <c r="AB194" s="33"/>
      <c r="AC194" s="34"/>
      <c r="AD194" s="33"/>
      <c r="AE194" s="33">
        <f>'[1]TMC Master - Lake County'!U191</f>
        <v>929.49119999999994</v>
      </c>
      <c r="AF194" s="33">
        <f>'[1]TMC Master - Lake County'!V191</f>
        <v>487.55519999999996</v>
      </c>
      <c r="AG194" s="34">
        <f>'[1]TMC Master - Lake County'!W191</f>
        <v>1.05</v>
      </c>
      <c r="AH194" s="33" t="str">
        <f>'[1]TMC Master - Lake County'!X191</f>
        <v>F</v>
      </c>
      <c r="AI194" s="292">
        <f>'[1]TMC Master - Lake County'!Y191*100</f>
        <v>22.030605345435127</v>
      </c>
      <c r="AJ194" s="35">
        <f>'[1]TMC Master - Lake County'!AE191</f>
        <v>0</v>
      </c>
      <c r="AK194" s="35">
        <f>'[1]TMC Master - Lake County'!AF191</f>
        <v>680</v>
      </c>
      <c r="AL194" s="35">
        <f>'[1]TMC Master - Lake County'!AG191</f>
        <v>888</v>
      </c>
      <c r="AM194" s="35">
        <f>'[1]TMC Master - Lake County'!AH191</f>
        <v>889</v>
      </c>
    </row>
    <row r="195" spans="2:39" x14ac:dyDescent="0.25">
      <c r="B195" s="31">
        <f>'[1]TMC Master - Lake County'!C192</f>
        <v>1820</v>
      </c>
      <c r="C195" s="32" t="str">
        <f>'[1]TMC Master - Lake County'!D192</f>
        <v>EMERALDA AVE</v>
      </c>
      <c r="D195" s="32" t="str">
        <f>'[1]TMC Master - Lake County'!E192</f>
        <v>EMERALDA ISLAND RD</v>
      </c>
      <c r="E195" s="32" t="str">
        <f>'[1]TMC Master - Lake County'!F192</f>
        <v>CR 44</v>
      </c>
      <c r="F195" s="33" t="str">
        <f>'[1]TMC Master - Lake County'!K192</f>
        <v>2L</v>
      </c>
      <c r="G195" s="33">
        <f>'[1]TMC Master - Lake County'!L192</f>
        <v>0</v>
      </c>
      <c r="H195" s="33" t="str">
        <f>'[1]TMC Master - Lake County'!M192</f>
        <v>D</v>
      </c>
      <c r="I195" s="33"/>
      <c r="J195" s="33"/>
      <c r="K195" s="33" t="str">
        <f>'[1]TMC Master - Lake County'!J192</f>
        <v>C2T</v>
      </c>
      <c r="L195" s="33">
        <f>'[1]TMC Master - Lake County'!N192</f>
        <v>12960</v>
      </c>
      <c r="M195" s="33"/>
      <c r="N195" s="33">
        <f>'[1]TMC Master - Lake County'!O192</f>
        <v>676.80000000000007</v>
      </c>
      <c r="O195" s="33"/>
      <c r="P195" s="33"/>
      <c r="Q195" s="33"/>
      <c r="R195" s="33">
        <f>'[1]TMC Master - Lake County'!R192</f>
        <v>4284.4032000000007</v>
      </c>
      <c r="S195" s="34">
        <f>'[1]TMC Master - Lake County'!S192</f>
        <v>0.33</v>
      </c>
      <c r="T195" s="33" t="str">
        <f>'[1]TMC Master - Lake County'!T192</f>
        <v>C</v>
      </c>
      <c r="U195" s="33"/>
      <c r="V195" s="33"/>
      <c r="W195" s="33"/>
      <c r="X195" s="33"/>
      <c r="Y195" s="33"/>
      <c r="Z195" s="33"/>
      <c r="AA195" s="33"/>
      <c r="AB195" s="33"/>
      <c r="AC195" s="34"/>
      <c r="AD195" s="33"/>
      <c r="AE195" s="33">
        <f>'[1]TMC Master - Lake County'!U192</f>
        <v>268.01279999999997</v>
      </c>
      <c r="AF195" s="33">
        <f>'[1]TMC Master - Lake County'!V192</f>
        <v>148.26239999999999</v>
      </c>
      <c r="AG195" s="34">
        <f>'[1]TMC Master - Lake County'!W192</f>
        <v>0.4</v>
      </c>
      <c r="AH195" s="33" t="str">
        <f>'[1]TMC Master - Lake County'!X192</f>
        <v>C</v>
      </c>
      <c r="AI195" s="292">
        <f>'[1]TMC Master - Lake County'!Y192*100</f>
        <v>-7.0727093684859854</v>
      </c>
      <c r="AJ195" s="35">
        <f>'[1]TMC Master - Lake County'!AE192</f>
        <v>0</v>
      </c>
      <c r="AK195" s="35">
        <f>'[1]TMC Master - Lake County'!AF192</f>
        <v>518.4</v>
      </c>
      <c r="AL195" s="35">
        <f>'[1]TMC Master - Lake County'!AG192</f>
        <v>676.80000000000007</v>
      </c>
      <c r="AM195" s="35">
        <f>'[1]TMC Master - Lake County'!AH192</f>
        <v>677.6</v>
      </c>
    </row>
    <row r="196" spans="2:39" x14ac:dyDescent="0.25">
      <c r="B196" s="31">
        <f>'[1]TMC Master - Lake County'!C193</f>
        <v>500</v>
      </c>
      <c r="C196" s="32" t="str">
        <f>'[1]TMC Master - Lake County'!D193</f>
        <v>CR 44</v>
      </c>
      <c r="D196" s="32" t="str">
        <f>'[1]TMC Master - Lake County'!E193</f>
        <v>CR 452</v>
      </c>
      <c r="E196" s="32" t="str">
        <f>'[1]TMC Master - Lake County'!F193</f>
        <v>SR 19</v>
      </c>
      <c r="F196" s="33" t="str">
        <f>'[1]TMC Master - Lake County'!K193</f>
        <v>2L</v>
      </c>
      <c r="G196" s="33">
        <f>'[1]TMC Master - Lake County'!L193</f>
        <v>0</v>
      </c>
      <c r="H196" s="33" t="str">
        <f>'[1]TMC Master - Lake County'!M193</f>
        <v>D</v>
      </c>
      <c r="I196" s="33"/>
      <c r="J196" s="33"/>
      <c r="K196" s="33" t="str">
        <f>'[1]TMC Master - Lake County'!J193</f>
        <v>C3R</v>
      </c>
      <c r="L196" s="33">
        <f>'[1]TMC Master - Lake County'!N193</f>
        <v>21168</v>
      </c>
      <c r="M196" s="33"/>
      <c r="N196" s="33">
        <f>'[1]TMC Master - Lake County'!O193</f>
        <v>1048.95</v>
      </c>
      <c r="O196" s="33"/>
      <c r="P196" s="33"/>
      <c r="Q196" s="33"/>
      <c r="R196" s="33">
        <f>'[1]TMC Master - Lake County'!R193</f>
        <v>13884.825599999998</v>
      </c>
      <c r="S196" s="34">
        <f>'[1]TMC Master - Lake County'!S193</f>
        <v>0.66</v>
      </c>
      <c r="T196" s="33" t="str">
        <f>'[1]TMC Master - Lake County'!T193</f>
        <v>C</v>
      </c>
      <c r="U196" s="33"/>
      <c r="V196" s="33"/>
      <c r="W196" s="33"/>
      <c r="X196" s="33"/>
      <c r="Y196" s="33"/>
      <c r="Z196" s="33"/>
      <c r="AA196" s="33"/>
      <c r="AB196" s="33"/>
      <c r="AC196" s="34"/>
      <c r="AD196" s="33"/>
      <c r="AE196" s="33">
        <f>'[1]TMC Master - Lake County'!U193</f>
        <v>557.56799999999998</v>
      </c>
      <c r="AF196" s="33">
        <f>'[1]TMC Master - Lake County'!V193</f>
        <v>602.72640000000001</v>
      </c>
      <c r="AG196" s="34">
        <f>'[1]TMC Master - Lake County'!W193</f>
        <v>0.56999999999999995</v>
      </c>
      <c r="AH196" s="33" t="str">
        <f>'[1]TMC Master - Lake County'!X193</f>
        <v>C</v>
      </c>
      <c r="AI196" s="292">
        <f>'[1]TMC Master - Lake County'!Y193*100</f>
        <v>17.563713022690465</v>
      </c>
      <c r="AJ196" s="35">
        <f>'[1]TMC Master - Lake County'!AE193</f>
        <v>0</v>
      </c>
      <c r="AK196" s="35">
        <f>'[1]TMC Master - Lake County'!AF193</f>
        <v>916.65000000000009</v>
      </c>
      <c r="AL196" s="35">
        <f>'[1]TMC Master - Lake County'!AG193</f>
        <v>1048.95</v>
      </c>
      <c r="AM196" s="35">
        <f>'[1]TMC Master - Lake County'!AH193</f>
        <v>1050</v>
      </c>
    </row>
    <row r="197" spans="2:39" x14ac:dyDescent="0.25">
      <c r="B197" s="31">
        <f>'[1]TMC Master - Lake County'!C194</f>
        <v>510</v>
      </c>
      <c r="C197" s="32" t="str">
        <f>'[1]TMC Master - Lake County'!D194</f>
        <v>CR 44</v>
      </c>
      <c r="D197" s="32" t="str">
        <f>'[1]TMC Master - Lake County'!E194</f>
        <v>SR 19</v>
      </c>
      <c r="E197" s="32" t="str">
        <f>'[1]TMC Master - Lake County'!F194</f>
        <v>HICKS DITCH RD</v>
      </c>
      <c r="F197" s="33" t="str">
        <f>'[1]TMC Master - Lake County'!K194</f>
        <v>2L</v>
      </c>
      <c r="G197" s="33">
        <f>'[1]TMC Master - Lake County'!L194</f>
        <v>0</v>
      </c>
      <c r="H197" s="33" t="str">
        <f>'[1]TMC Master - Lake County'!M194</f>
        <v>D</v>
      </c>
      <c r="I197" s="33"/>
      <c r="J197" s="33"/>
      <c r="K197" s="33" t="str">
        <f>'[1]TMC Master - Lake County'!J194</f>
        <v>C3R</v>
      </c>
      <c r="L197" s="33">
        <f>'[1]TMC Master - Lake County'!N194</f>
        <v>21168</v>
      </c>
      <c r="M197" s="33"/>
      <c r="N197" s="33">
        <f>'[1]TMC Master - Lake County'!O194</f>
        <v>1048.95</v>
      </c>
      <c r="O197" s="33"/>
      <c r="P197" s="33"/>
      <c r="Q197" s="33"/>
      <c r="R197" s="33">
        <f>'[1]TMC Master - Lake County'!R194</f>
        <v>11450.4192</v>
      </c>
      <c r="S197" s="34">
        <f>'[1]TMC Master - Lake County'!S194</f>
        <v>0.54</v>
      </c>
      <c r="T197" s="33" t="str">
        <f>'[1]TMC Master - Lake County'!T194</f>
        <v>C</v>
      </c>
      <c r="U197" s="33"/>
      <c r="V197" s="33"/>
      <c r="W197" s="33"/>
      <c r="X197" s="33"/>
      <c r="Y197" s="33"/>
      <c r="Z197" s="33"/>
      <c r="AA197" s="33"/>
      <c r="AB197" s="33"/>
      <c r="AC197" s="34"/>
      <c r="AD197" s="33"/>
      <c r="AE197" s="33">
        <f>'[1]TMC Master - Lake County'!U194</f>
        <v>446.68799999999999</v>
      </c>
      <c r="AF197" s="33">
        <f>'[1]TMC Master - Lake County'!V194</f>
        <v>525.57119999999998</v>
      </c>
      <c r="AG197" s="34">
        <f>'[1]TMC Master - Lake County'!W194</f>
        <v>0.5</v>
      </c>
      <c r="AH197" s="33" t="str">
        <f>'[1]TMC Master - Lake County'!X194</f>
        <v>C</v>
      </c>
      <c r="AI197" s="292">
        <f>'[1]TMC Master - Lake County'!Y194*100</f>
        <v>13.117418521660241</v>
      </c>
      <c r="AJ197" s="35">
        <f>'[1]TMC Master - Lake County'!AE194</f>
        <v>0</v>
      </c>
      <c r="AK197" s="35">
        <f>'[1]TMC Master - Lake County'!AF194</f>
        <v>916.65000000000009</v>
      </c>
      <c r="AL197" s="35">
        <f>'[1]TMC Master - Lake County'!AG194</f>
        <v>1048.95</v>
      </c>
      <c r="AM197" s="35">
        <f>'[1]TMC Master - Lake County'!AH194</f>
        <v>1050</v>
      </c>
    </row>
    <row r="198" spans="2:39" x14ac:dyDescent="0.25">
      <c r="B198" s="31">
        <f>'[1]TMC Master - Lake County'!C195</f>
        <v>850</v>
      </c>
      <c r="C198" s="32" t="str">
        <f>'[1]TMC Master - Lake County'!D195</f>
        <v>CR 452</v>
      </c>
      <c r="D198" s="32" t="str">
        <f>'[1]TMC Master - Lake County'!E195</f>
        <v>SANDY LANE</v>
      </c>
      <c r="E198" s="32" t="str">
        <f>'[1]TMC Master - Lake County'!F195</f>
        <v>LAKE LANDING BLVD</v>
      </c>
      <c r="F198" s="33" t="str">
        <f>'[1]TMC Master - Lake County'!K195</f>
        <v>2L</v>
      </c>
      <c r="G198" s="33">
        <f>'[1]TMC Master - Lake County'!L195</f>
        <v>0</v>
      </c>
      <c r="H198" s="33" t="str">
        <f>'[1]TMC Master - Lake County'!M195</f>
        <v>D</v>
      </c>
      <c r="I198" s="33"/>
      <c r="J198" s="33"/>
      <c r="K198" s="33" t="str">
        <f>'[1]TMC Master - Lake County'!J195</f>
        <v>C2T</v>
      </c>
      <c r="L198" s="33">
        <f>'[1]TMC Master - Lake County'!N195</f>
        <v>16200</v>
      </c>
      <c r="M198" s="33"/>
      <c r="N198" s="33">
        <f>'[1]TMC Master - Lake County'!O195</f>
        <v>846</v>
      </c>
      <c r="O198" s="33"/>
      <c r="P198" s="33"/>
      <c r="Q198" s="33"/>
      <c r="R198" s="33">
        <f>'[1]TMC Master - Lake County'!R195</f>
        <v>10399.2768</v>
      </c>
      <c r="S198" s="34">
        <f>'[1]TMC Master - Lake County'!S195</f>
        <v>0.64</v>
      </c>
      <c r="T198" s="33" t="str">
        <f>'[1]TMC Master - Lake County'!T195</f>
        <v>C</v>
      </c>
      <c r="U198" s="33"/>
      <c r="V198" s="33"/>
      <c r="W198" s="33"/>
      <c r="X198" s="33"/>
      <c r="Y198" s="33"/>
      <c r="Z198" s="33"/>
      <c r="AA198" s="33"/>
      <c r="AB198" s="33"/>
      <c r="AC198" s="34"/>
      <c r="AD198" s="33"/>
      <c r="AE198" s="33">
        <f>'[1]TMC Master - Lake County'!U195</f>
        <v>521.76959999999997</v>
      </c>
      <c r="AF198" s="33">
        <f>'[1]TMC Master - Lake County'!V195</f>
        <v>347.84640000000002</v>
      </c>
      <c r="AG198" s="34">
        <f>'[1]TMC Master - Lake County'!W195</f>
        <v>0.62</v>
      </c>
      <c r="AH198" s="33" t="str">
        <f>'[1]TMC Master - Lake County'!X195</f>
        <v>C</v>
      </c>
      <c r="AI198" s="292">
        <f>'[1]TMC Master - Lake County'!Y195*100</f>
        <v>10.95984355665518</v>
      </c>
      <c r="AJ198" s="35">
        <f>'[1]TMC Master - Lake County'!AE195</f>
        <v>0</v>
      </c>
      <c r="AK198" s="35">
        <f>'[1]TMC Master - Lake County'!AF195</f>
        <v>648</v>
      </c>
      <c r="AL198" s="35">
        <f>'[1]TMC Master - Lake County'!AG195</f>
        <v>846</v>
      </c>
      <c r="AM198" s="35">
        <f>'[1]TMC Master - Lake County'!AH195</f>
        <v>847</v>
      </c>
    </row>
    <row r="199" spans="2:39" x14ac:dyDescent="0.25">
      <c r="B199" s="31">
        <f>'[1]TMC Master - Lake County'!C196</f>
        <v>490</v>
      </c>
      <c r="C199" s="32" t="str">
        <f>'[1]TMC Master - Lake County'!D196</f>
        <v>CR 44</v>
      </c>
      <c r="D199" s="32" t="str">
        <f>'[1]TMC Master - Lake County'!E196</f>
        <v>APIARY RD</v>
      </c>
      <c r="E199" s="32" t="str">
        <f>'[1]TMC Master - Lake County'!F196</f>
        <v>CR 452</v>
      </c>
      <c r="F199" s="33" t="str">
        <f>'[1]TMC Master - Lake County'!K196</f>
        <v>2L</v>
      </c>
      <c r="G199" s="33">
        <f>'[1]TMC Master - Lake County'!L196</f>
        <v>0</v>
      </c>
      <c r="H199" s="33" t="str">
        <f>'[1]TMC Master - Lake County'!M196</f>
        <v>D</v>
      </c>
      <c r="I199" s="33"/>
      <c r="J199" s="33"/>
      <c r="K199" s="33" t="str">
        <f>'[1]TMC Master - Lake County'!J196</f>
        <v>C3R</v>
      </c>
      <c r="L199" s="33">
        <f>'[1]TMC Master - Lake County'!N196</f>
        <v>20160</v>
      </c>
      <c r="M199" s="33"/>
      <c r="N199" s="33">
        <f>'[1]TMC Master - Lake County'!O196</f>
        <v>999</v>
      </c>
      <c r="O199" s="33"/>
      <c r="P199" s="33"/>
      <c r="Q199" s="33"/>
      <c r="R199" s="33">
        <f>'[1]TMC Master - Lake County'!R196</f>
        <v>13017.628799999999</v>
      </c>
      <c r="S199" s="34">
        <f>'[1]TMC Master - Lake County'!S196</f>
        <v>0.65</v>
      </c>
      <c r="T199" s="33" t="str">
        <f>'[1]TMC Master - Lake County'!T196</f>
        <v>C</v>
      </c>
      <c r="U199" s="33"/>
      <c r="V199" s="33"/>
      <c r="W199" s="33"/>
      <c r="X199" s="33"/>
      <c r="Y199" s="33"/>
      <c r="Z199" s="33"/>
      <c r="AA199" s="33"/>
      <c r="AB199" s="33"/>
      <c r="AC199" s="34"/>
      <c r="AD199" s="33"/>
      <c r="AE199" s="33">
        <f>'[1]TMC Master - Lake County'!U196</f>
        <v>496.10879999999997</v>
      </c>
      <c r="AF199" s="33">
        <f>'[1]TMC Master - Lake County'!V196</f>
        <v>577.84319999999991</v>
      </c>
      <c r="AG199" s="34">
        <f>'[1]TMC Master - Lake County'!W196</f>
        <v>0.57999999999999996</v>
      </c>
      <c r="AH199" s="33" t="str">
        <f>'[1]TMC Master - Lake County'!X196</f>
        <v>C</v>
      </c>
      <c r="AI199" s="292">
        <f>'[1]TMC Master - Lake County'!Y196*100</f>
        <v>16.0570653854627</v>
      </c>
      <c r="AJ199" s="35">
        <f>'[1]TMC Master - Lake County'!AE196</f>
        <v>0</v>
      </c>
      <c r="AK199" s="35">
        <f>'[1]TMC Master - Lake County'!AF196</f>
        <v>873</v>
      </c>
      <c r="AL199" s="35">
        <f>'[1]TMC Master - Lake County'!AG196</f>
        <v>999</v>
      </c>
      <c r="AM199" s="35">
        <f>'[1]TMC Master - Lake County'!AH196</f>
        <v>1000</v>
      </c>
    </row>
    <row r="200" spans="2:39" x14ac:dyDescent="0.25">
      <c r="B200" s="31">
        <f>'[1]TMC Master - Lake County'!C197</f>
        <v>170</v>
      </c>
      <c r="C200" s="32" t="str">
        <f>'[1]TMC Master - Lake County'!D197</f>
        <v>CR 19A</v>
      </c>
      <c r="D200" s="32" t="str">
        <f>'[1]TMC Master - Lake County'!E197</f>
        <v>CR 452</v>
      </c>
      <c r="E200" s="32" t="str">
        <f>'[1]TMC Master - Lake County'!F197</f>
        <v>CR 44</v>
      </c>
      <c r="F200" s="33" t="str">
        <f>'[1]TMC Master - Lake County'!K197</f>
        <v>2L</v>
      </c>
      <c r="G200" s="33">
        <f>'[1]TMC Master - Lake County'!L197</f>
        <v>0</v>
      </c>
      <c r="H200" s="33" t="str">
        <f>'[1]TMC Master - Lake County'!M197</f>
        <v>D</v>
      </c>
      <c r="I200" s="33"/>
      <c r="J200" s="33"/>
      <c r="K200" s="33" t="str">
        <f>'[1]TMC Master - Lake County'!J197</f>
        <v>C3R</v>
      </c>
      <c r="L200" s="33">
        <f>'[1]TMC Master - Lake County'!N197</f>
        <v>16128</v>
      </c>
      <c r="M200" s="33"/>
      <c r="N200" s="33">
        <f>'[1]TMC Master - Lake County'!O197</f>
        <v>799.2</v>
      </c>
      <c r="O200" s="33"/>
      <c r="P200" s="33"/>
      <c r="Q200" s="33"/>
      <c r="R200" s="33">
        <f>'[1]TMC Master - Lake County'!R197</f>
        <v>2929.1327999999999</v>
      </c>
      <c r="S200" s="34">
        <f>'[1]TMC Master - Lake County'!S197</f>
        <v>0.18</v>
      </c>
      <c r="T200" s="33" t="str">
        <f>'[1]TMC Master - Lake County'!T197</f>
        <v>C</v>
      </c>
      <c r="U200" s="33"/>
      <c r="V200" s="33"/>
      <c r="W200" s="33"/>
      <c r="X200" s="33"/>
      <c r="Y200" s="33"/>
      <c r="Z200" s="33"/>
      <c r="AA200" s="33"/>
      <c r="AB200" s="33"/>
      <c r="AC200" s="34"/>
      <c r="AD200" s="33"/>
      <c r="AE200" s="33">
        <f>'[1]TMC Master - Lake County'!U197</f>
        <v>157.76639999999998</v>
      </c>
      <c r="AF200" s="33">
        <f>'[1]TMC Master - Lake County'!V197</f>
        <v>100.74239999999999</v>
      </c>
      <c r="AG200" s="34">
        <f>'[1]TMC Master - Lake County'!W197</f>
        <v>0.2</v>
      </c>
      <c r="AH200" s="33" t="str">
        <f>'[1]TMC Master - Lake County'!X197</f>
        <v>C</v>
      </c>
      <c r="AI200" s="292">
        <f>'[1]TMC Master - Lake County'!Y197*100</f>
        <v>-13.878215415521122</v>
      </c>
      <c r="AJ200" s="35">
        <f>'[1]TMC Master - Lake County'!AE197</f>
        <v>0</v>
      </c>
      <c r="AK200" s="35">
        <f>'[1]TMC Master - Lake County'!AF197</f>
        <v>698.40000000000009</v>
      </c>
      <c r="AL200" s="35">
        <f>'[1]TMC Master - Lake County'!AG197</f>
        <v>799.2</v>
      </c>
      <c r="AM200" s="35">
        <f>'[1]TMC Master - Lake County'!AH197</f>
        <v>800</v>
      </c>
    </row>
    <row r="201" spans="2:39" x14ac:dyDescent="0.25">
      <c r="B201" s="31">
        <f>'[1]TMC Master - Lake County'!C198</f>
        <v>1870</v>
      </c>
      <c r="C201" s="32" t="str">
        <f>'[1]TMC Master - Lake County'!D198</f>
        <v>FISH CAMP RD</v>
      </c>
      <c r="D201" s="32" t="str">
        <f>'[1]TMC Master - Lake County'!E198</f>
        <v>CR 452</v>
      </c>
      <c r="E201" s="32" t="str">
        <f>'[1]TMC Master - Lake County'!F198</f>
        <v>CR 44</v>
      </c>
      <c r="F201" s="33" t="str">
        <f>'[1]TMC Master - Lake County'!K198</f>
        <v>2L</v>
      </c>
      <c r="G201" s="33">
        <f>'[1]TMC Master - Lake County'!L198</f>
        <v>0</v>
      </c>
      <c r="H201" s="33" t="str">
        <f>'[1]TMC Master - Lake County'!M198</f>
        <v>D</v>
      </c>
      <c r="I201" s="33"/>
      <c r="J201" s="33"/>
      <c r="K201" s="33" t="str">
        <f>'[1]TMC Master - Lake County'!J198</f>
        <v>C3R</v>
      </c>
      <c r="L201" s="33">
        <f>'[1]TMC Master - Lake County'!N198</f>
        <v>16128</v>
      </c>
      <c r="M201" s="33"/>
      <c r="N201" s="33">
        <f>'[1]TMC Master - Lake County'!O198</f>
        <v>799.2</v>
      </c>
      <c r="O201" s="33"/>
      <c r="P201" s="33"/>
      <c r="Q201" s="33"/>
      <c r="R201" s="33">
        <f>'[1]TMC Master - Lake County'!R198</f>
        <v>1640.3904</v>
      </c>
      <c r="S201" s="34">
        <f>'[1]TMC Master - Lake County'!S198</f>
        <v>0.1</v>
      </c>
      <c r="T201" s="33" t="str">
        <f>'[1]TMC Master - Lake County'!T198</f>
        <v>C</v>
      </c>
      <c r="U201" s="33"/>
      <c r="V201" s="33"/>
      <c r="W201" s="33"/>
      <c r="X201" s="33"/>
      <c r="Y201" s="33"/>
      <c r="Z201" s="33"/>
      <c r="AA201" s="33"/>
      <c r="AB201" s="33"/>
      <c r="AC201" s="34"/>
      <c r="AD201" s="33"/>
      <c r="AE201" s="33">
        <f>'[1]TMC Master - Lake County'!U198</f>
        <v>95.039999999999992</v>
      </c>
      <c r="AF201" s="33">
        <f>'[1]TMC Master - Lake County'!V198</f>
        <v>66.528000000000006</v>
      </c>
      <c r="AG201" s="34">
        <f>'[1]TMC Master - Lake County'!W198</f>
        <v>0.12</v>
      </c>
      <c r="AH201" s="33" t="str">
        <f>'[1]TMC Master - Lake County'!X198</f>
        <v>C</v>
      </c>
      <c r="AI201" s="292">
        <f>'[1]TMC Master - Lake County'!Y198*100</f>
        <v>-23.307189741228839</v>
      </c>
      <c r="AJ201" s="35">
        <f>'[1]TMC Master - Lake County'!AE198</f>
        <v>0</v>
      </c>
      <c r="AK201" s="35">
        <f>'[1]TMC Master - Lake County'!AF198</f>
        <v>698.40000000000009</v>
      </c>
      <c r="AL201" s="35">
        <f>'[1]TMC Master - Lake County'!AG198</f>
        <v>799.2</v>
      </c>
      <c r="AM201" s="35">
        <f>'[1]TMC Master - Lake County'!AH198</f>
        <v>800</v>
      </c>
    </row>
    <row r="202" spans="2:39" x14ac:dyDescent="0.25">
      <c r="B202" s="31">
        <f>'[1]TMC Master - Lake County'!C199</f>
        <v>2250</v>
      </c>
      <c r="C202" s="32" t="str">
        <f>'[1]TMC Master - Lake County'!D199</f>
        <v>LAKE ELLA RD</v>
      </c>
      <c r="D202" s="32" t="str">
        <f>'[1]TMC Master - Lake County'!E199</f>
        <v>SUMTER COUNTY LINE</v>
      </c>
      <c r="E202" s="32" t="str">
        <f>'[1]TMC Master - Lake County'!F199</f>
        <v>MICRO RACETRACK RD</v>
      </c>
      <c r="F202" s="33" t="str">
        <f>'[1]TMC Master - Lake County'!K199</f>
        <v>2L</v>
      </c>
      <c r="G202" s="33">
        <f>'[1]TMC Master - Lake County'!L199</f>
        <v>0</v>
      </c>
      <c r="H202" s="33" t="str">
        <f>'[1]TMC Master - Lake County'!M199</f>
        <v>D</v>
      </c>
      <c r="I202" s="33"/>
      <c r="J202" s="33"/>
      <c r="K202" s="33" t="str">
        <f>'[1]TMC Master - Lake County'!J199</f>
        <v>C2T</v>
      </c>
      <c r="L202" s="33">
        <f>'[1]TMC Master - Lake County'!N199</f>
        <v>12960</v>
      </c>
      <c r="M202" s="33"/>
      <c r="N202" s="33">
        <f>'[1]TMC Master - Lake County'!O199</f>
        <v>676.80000000000007</v>
      </c>
      <c r="O202" s="33"/>
      <c r="P202" s="33"/>
      <c r="Q202" s="33"/>
      <c r="R202" s="33">
        <f>'[1]TMC Master - Lake County'!R199</f>
        <v>2459.52</v>
      </c>
      <c r="S202" s="34">
        <f>'[1]TMC Master - Lake County'!S199</f>
        <v>0.19</v>
      </c>
      <c r="T202" s="33" t="str">
        <f>'[1]TMC Master - Lake County'!T199</f>
        <v>C</v>
      </c>
      <c r="U202" s="33"/>
      <c r="V202" s="33"/>
      <c r="W202" s="33"/>
      <c r="X202" s="33"/>
      <c r="Y202" s="33"/>
      <c r="Z202" s="33"/>
      <c r="AA202" s="33"/>
      <c r="AB202" s="33"/>
      <c r="AC202" s="34"/>
      <c r="AD202" s="33"/>
      <c r="AE202" s="33">
        <f>'[1]TMC Master - Lake County'!U199</f>
        <v>133.05600000000001</v>
      </c>
      <c r="AF202" s="33">
        <f>'[1]TMC Master - Lake County'!V199</f>
        <v>109.872</v>
      </c>
      <c r="AG202" s="34">
        <f>'[1]TMC Master - Lake County'!W199</f>
        <v>0.2</v>
      </c>
      <c r="AH202" s="33" t="str">
        <f>'[1]TMC Master - Lake County'!X199</f>
        <v>C</v>
      </c>
      <c r="AI202" s="292">
        <f>'[1]TMC Master - Lake County'!Y199*100</f>
        <v>-16.836017218759746</v>
      </c>
      <c r="AJ202" s="35">
        <f>'[1]TMC Master - Lake County'!AE199</f>
        <v>0</v>
      </c>
      <c r="AK202" s="35">
        <f>'[1]TMC Master - Lake County'!AF199</f>
        <v>518.4</v>
      </c>
      <c r="AL202" s="35">
        <f>'[1]TMC Master - Lake County'!AG199</f>
        <v>676.80000000000007</v>
      </c>
      <c r="AM202" s="35">
        <f>'[1]TMC Master - Lake County'!AH199</f>
        <v>677.6</v>
      </c>
    </row>
    <row r="203" spans="2:39" x14ac:dyDescent="0.25">
      <c r="B203" s="31">
        <f>'[1]TMC Master - Lake County'!C200</f>
        <v>1780</v>
      </c>
      <c r="C203" s="32" t="str">
        <f>'[1]TMC Master - Lake County'!D200</f>
        <v>EAGLES NEST RD</v>
      </c>
      <c r="D203" s="32" t="str">
        <f>'[1]TMC Master - Lake County'!E200</f>
        <v>US 27</v>
      </c>
      <c r="E203" s="32" t="str">
        <f>'[1]TMC Master - Lake County'!F200</f>
        <v>CR 466B</v>
      </c>
      <c r="F203" s="33" t="str">
        <f>'[1]TMC Master - Lake County'!K200</f>
        <v>2L</v>
      </c>
      <c r="G203" s="33">
        <f>'[1]TMC Master - Lake County'!L200</f>
        <v>0</v>
      </c>
      <c r="H203" s="33" t="str">
        <f>'[1]TMC Master - Lake County'!M200</f>
        <v>D</v>
      </c>
      <c r="I203" s="33"/>
      <c r="J203" s="33"/>
      <c r="K203" s="33" t="str">
        <f>'[1]TMC Master - Lake County'!J200</f>
        <v>C2T</v>
      </c>
      <c r="L203" s="33">
        <f>'[1]TMC Master - Lake County'!N200</f>
        <v>12960</v>
      </c>
      <c r="M203" s="33"/>
      <c r="N203" s="33">
        <f>'[1]TMC Master - Lake County'!O200</f>
        <v>676.80000000000007</v>
      </c>
      <c r="O203" s="33"/>
      <c r="P203" s="33"/>
      <c r="Q203" s="33"/>
      <c r="R203" s="33">
        <f>'[1]TMC Master - Lake County'!R200</f>
        <v>4311.2160000000003</v>
      </c>
      <c r="S203" s="34">
        <f>'[1]TMC Master - Lake County'!S200</f>
        <v>0.33</v>
      </c>
      <c r="T203" s="33" t="str">
        <f>'[1]TMC Master - Lake County'!T200</f>
        <v>C</v>
      </c>
      <c r="U203" s="33"/>
      <c r="V203" s="33"/>
      <c r="W203" s="33"/>
      <c r="X203" s="33"/>
      <c r="Y203" s="33"/>
      <c r="Z203" s="33"/>
      <c r="AA203" s="33"/>
      <c r="AB203" s="33"/>
      <c r="AC203" s="34"/>
      <c r="AD203" s="33"/>
      <c r="AE203" s="33">
        <f>'[1]TMC Master - Lake County'!U200</f>
        <v>256.03200000000004</v>
      </c>
      <c r="AF203" s="33">
        <f>'[1]TMC Master - Lake County'!V200</f>
        <v>145.15200000000002</v>
      </c>
      <c r="AG203" s="34">
        <f>'[1]TMC Master - Lake County'!W200</f>
        <v>0.38</v>
      </c>
      <c r="AH203" s="33" t="str">
        <f>'[1]TMC Master - Lake County'!X200</f>
        <v>C</v>
      </c>
      <c r="AI203" s="292">
        <f>'[1]TMC Master - Lake County'!Y200*100</f>
        <v>-6.9566872878506159</v>
      </c>
      <c r="AJ203" s="35">
        <f>'[1]TMC Master - Lake County'!AE200</f>
        <v>0</v>
      </c>
      <c r="AK203" s="35">
        <f>'[1]TMC Master - Lake County'!AF200</f>
        <v>518.4</v>
      </c>
      <c r="AL203" s="35">
        <f>'[1]TMC Master - Lake County'!AG200</f>
        <v>676.80000000000007</v>
      </c>
      <c r="AM203" s="35">
        <f>'[1]TMC Master - Lake County'!AH200</f>
        <v>677.6</v>
      </c>
    </row>
    <row r="204" spans="2:39" x14ac:dyDescent="0.25">
      <c r="B204" s="31">
        <f>'[1]TMC Master - Lake County'!C201</f>
        <v>2254</v>
      </c>
      <c r="C204" s="32" t="str">
        <f>'[1]TMC Master - Lake County'!D201</f>
        <v>LAKE ELLA RD</v>
      </c>
      <c r="D204" s="32" t="str">
        <f>'[1]TMC Master - Lake County'!E201</f>
        <v>MICRO RACETRACK RD</v>
      </c>
      <c r="E204" s="32" t="str">
        <f>'[1]TMC Master - Lake County'!F201</f>
        <v>ROLLING ACRES RD</v>
      </c>
      <c r="F204" s="33" t="str">
        <f>'[1]TMC Master - Lake County'!K201</f>
        <v>2L</v>
      </c>
      <c r="G204" s="33">
        <f>'[1]TMC Master - Lake County'!L201</f>
        <v>0</v>
      </c>
      <c r="H204" s="33" t="str">
        <f>'[1]TMC Master - Lake County'!M201</f>
        <v>D</v>
      </c>
      <c r="I204" s="33"/>
      <c r="J204" s="33"/>
      <c r="K204" s="33" t="str">
        <f>'[1]TMC Master - Lake County'!J201</f>
        <v>C2T</v>
      </c>
      <c r="L204" s="33">
        <f>'[1]TMC Master - Lake County'!N201</f>
        <v>12960</v>
      </c>
      <c r="M204" s="33"/>
      <c r="N204" s="33">
        <f>'[1]TMC Master - Lake County'!O201</f>
        <v>676.80000000000007</v>
      </c>
      <c r="O204" s="33"/>
      <c r="P204" s="33"/>
      <c r="Q204" s="33"/>
      <c r="R204" s="33">
        <f>'[1]TMC Master - Lake County'!R201</f>
        <v>1836.3263999999999</v>
      </c>
      <c r="S204" s="34">
        <f>'[1]TMC Master - Lake County'!S201</f>
        <v>0.14000000000000001</v>
      </c>
      <c r="T204" s="33" t="str">
        <f>'[1]TMC Master - Lake County'!T201</f>
        <v>C</v>
      </c>
      <c r="U204" s="33"/>
      <c r="V204" s="33"/>
      <c r="W204" s="33"/>
      <c r="X204" s="33"/>
      <c r="Y204" s="33"/>
      <c r="Z204" s="33"/>
      <c r="AA204" s="33"/>
      <c r="AB204" s="33"/>
      <c r="AC204" s="34"/>
      <c r="AD204" s="33"/>
      <c r="AE204" s="33">
        <f>'[1]TMC Master - Lake County'!U201</f>
        <v>80.083200000000005</v>
      </c>
      <c r="AF204" s="33">
        <f>'[1]TMC Master - Lake County'!V201</f>
        <v>76.358400000000003</v>
      </c>
      <c r="AG204" s="34">
        <f>'[1]TMC Master - Lake County'!W201</f>
        <v>0.12</v>
      </c>
      <c r="AH204" s="33" t="str">
        <f>'[1]TMC Master - Lake County'!X201</f>
        <v>C</v>
      </c>
      <c r="AI204" s="292">
        <f>'[1]TMC Master - Lake County'!Y201*100</f>
        <v>-21.556821346666656</v>
      </c>
      <c r="AJ204" s="35">
        <f>'[1]TMC Master - Lake County'!AE201</f>
        <v>0</v>
      </c>
      <c r="AK204" s="35">
        <f>'[1]TMC Master - Lake County'!AF201</f>
        <v>518.4</v>
      </c>
      <c r="AL204" s="35">
        <f>'[1]TMC Master - Lake County'!AG201</f>
        <v>676.80000000000007</v>
      </c>
      <c r="AM204" s="35">
        <f>'[1]TMC Master - Lake County'!AH201</f>
        <v>677.6</v>
      </c>
    </row>
    <row r="205" spans="2:39" x14ac:dyDescent="0.25">
      <c r="B205" s="31">
        <f>'[1]TMC Master - Lake County'!C202</f>
        <v>1950</v>
      </c>
      <c r="C205" s="32" t="str">
        <f>'[1]TMC Master - Lake County'!D202</f>
        <v>S GRAYS AIRPORT RD</v>
      </c>
      <c r="D205" s="32" t="str">
        <f>'[1]TMC Master - Lake County'!E202</f>
        <v>GRIFFIN VIEW DR</v>
      </c>
      <c r="E205" s="32" t="str">
        <f>'[1]TMC Master - Lake County'!F202</f>
        <v>EAGLES NEST RD</v>
      </c>
      <c r="F205" s="33" t="str">
        <f>'[1]TMC Master - Lake County'!K202</f>
        <v>2L</v>
      </c>
      <c r="G205" s="33">
        <f>'[1]TMC Master - Lake County'!L202</f>
        <v>0</v>
      </c>
      <c r="H205" s="33" t="str">
        <f>'[1]TMC Master - Lake County'!M202</f>
        <v>D</v>
      </c>
      <c r="I205" s="33"/>
      <c r="J205" s="33"/>
      <c r="K205" s="33" t="str">
        <f>'[1]TMC Master - Lake County'!J202</f>
        <v>C2T</v>
      </c>
      <c r="L205" s="33">
        <f>'[1]TMC Master - Lake County'!N202</f>
        <v>12960</v>
      </c>
      <c r="M205" s="33"/>
      <c r="N205" s="33">
        <f>'[1]TMC Master - Lake County'!O202</f>
        <v>676.80000000000007</v>
      </c>
      <c r="O205" s="33"/>
      <c r="P205" s="33"/>
      <c r="Q205" s="33"/>
      <c r="R205" s="33">
        <f>'[1]TMC Master - Lake County'!R202</f>
        <v>2816.88</v>
      </c>
      <c r="S205" s="34">
        <f>'[1]TMC Master - Lake County'!S202</f>
        <v>0.22</v>
      </c>
      <c r="T205" s="33" t="str">
        <f>'[1]TMC Master - Lake County'!T202</f>
        <v>C</v>
      </c>
      <c r="U205" s="33"/>
      <c r="V205" s="33"/>
      <c r="W205" s="33"/>
      <c r="X205" s="33"/>
      <c r="Y205" s="33"/>
      <c r="Z205" s="33"/>
      <c r="AA205" s="33"/>
      <c r="AB205" s="33"/>
      <c r="AC205" s="34"/>
      <c r="AD205" s="33"/>
      <c r="AE205" s="33">
        <f>'[1]TMC Master - Lake County'!U202</f>
        <v>96.844800000000006</v>
      </c>
      <c r="AF205" s="33">
        <f>'[1]TMC Master - Lake County'!V202</f>
        <v>178.79039999999998</v>
      </c>
      <c r="AG205" s="34">
        <f>'[1]TMC Master - Lake County'!W202</f>
        <v>0.26</v>
      </c>
      <c r="AH205" s="33" t="str">
        <f>'[1]TMC Master - Lake County'!X202</f>
        <v>C</v>
      </c>
      <c r="AI205" s="292">
        <f>'[1]TMC Master - Lake County'!Y202*100</f>
        <v>-14.548660015709569</v>
      </c>
      <c r="AJ205" s="35">
        <f>'[1]TMC Master - Lake County'!AE202</f>
        <v>0</v>
      </c>
      <c r="AK205" s="35">
        <f>'[1]TMC Master - Lake County'!AF202</f>
        <v>518.4</v>
      </c>
      <c r="AL205" s="35">
        <f>'[1]TMC Master - Lake County'!AG202</f>
        <v>676.80000000000007</v>
      </c>
      <c r="AM205" s="35">
        <f>'[1]TMC Master - Lake County'!AH202</f>
        <v>677.6</v>
      </c>
    </row>
    <row r="206" spans="2:39" x14ac:dyDescent="0.25">
      <c r="B206" s="31">
        <f>'[1]TMC Master - Lake County'!C203</f>
        <v>2770</v>
      </c>
      <c r="C206" s="32" t="str">
        <f>'[1]TMC Master - Lake County'!D203</f>
        <v>ROLLING ACRES RD</v>
      </c>
      <c r="D206" s="32" t="str">
        <f>'[1]TMC Master - Lake County'!E203</f>
        <v>CR 466</v>
      </c>
      <c r="E206" s="32" t="str">
        <f>'[1]TMC Master - Lake County'!F203</f>
        <v>LAKE ELLA RD</v>
      </c>
      <c r="F206" s="33" t="str">
        <f>'[1]TMC Master - Lake County'!K203</f>
        <v>2L</v>
      </c>
      <c r="G206" s="33">
        <f>'[1]TMC Master - Lake County'!L203</f>
        <v>0</v>
      </c>
      <c r="H206" s="33" t="str">
        <f>'[1]TMC Master - Lake County'!M203</f>
        <v>D</v>
      </c>
      <c r="I206" s="33"/>
      <c r="J206" s="33"/>
      <c r="K206" s="33" t="str">
        <f>'[1]TMC Master - Lake County'!J203</f>
        <v>C2T</v>
      </c>
      <c r="L206" s="33">
        <f>'[1]TMC Master - Lake County'!N203</f>
        <v>16200</v>
      </c>
      <c r="M206" s="33"/>
      <c r="N206" s="33">
        <f>'[1]TMC Master - Lake County'!O203</f>
        <v>846</v>
      </c>
      <c r="O206" s="33"/>
      <c r="P206" s="33"/>
      <c r="Q206" s="33"/>
      <c r="R206" s="33">
        <f>'[1]TMC Master - Lake County'!R203</f>
        <v>7734.384</v>
      </c>
      <c r="S206" s="34">
        <f>'[1]TMC Master - Lake County'!S203</f>
        <v>0.48</v>
      </c>
      <c r="T206" s="33" t="str">
        <f>'[1]TMC Master - Lake County'!T203</f>
        <v>C</v>
      </c>
      <c r="U206" s="33"/>
      <c r="V206" s="33"/>
      <c r="W206" s="33"/>
      <c r="X206" s="33"/>
      <c r="Y206" s="33"/>
      <c r="Z206" s="33"/>
      <c r="AA206" s="33"/>
      <c r="AB206" s="33"/>
      <c r="AC206" s="34"/>
      <c r="AD206" s="33"/>
      <c r="AE206" s="33">
        <f>'[1]TMC Master - Lake County'!U203</f>
        <v>348.76799999999997</v>
      </c>
      <c r="AF206" s="33">
        <f>'[1]TMC Master - Lake County'!V203</f>
        <v>327.60000000000002</v>
      </c>
      <c r="AG206" s="34">
        <f>'[1]TMC Master - Lake County'!W203</f>
        <v>0.41</v>
      </c>
      <c r="AH206" s="33" t="str">
        <f>'[1]TMC Master - Lake County'!X203</f>
        <v>C</v>
      </c>
      <c r="AI206" s="292">
        <f>'[1]TMC Master - Lake County'!Y203*100</f>
        <v>4.5804133902240807</v>
      </c>
      <c r="AJ206" s="35">
        <f>'[1]TMC Master - Lake County'!AE203</f>
        <v>0</v>
      </c>
      <c r="AK206" s="35">
        <f>'[1]TMC Master - Lake County'!AF203</f>
        <v>648</v>
      </c>
      <c r="AL206" s="35">
        <f>'[1]TMC Master - Lake County'!AG203</f>
        <v>846</v>
      </c>
      <c r="AM206" s="35">
        <f>'[1]TMC Master - Lake County'!AH203</f>
        <v>847</v>
      </c>
    </row>
    <row r="207" spans="2:39" x14ac:dyDescent="0.25">
      <c r="B207" s="31">
        <f>'[1]TMC Master - Lake County'!C204</f>
        <v>1900</v>
      </c>
      <c r="C207" s="32" t="str">
        <f>'[1]TMC Master - Lake County'!D204</f>
        <v>GOOSE PRAIRIE RD</v>
      </c>
      <c r="D207" s="32" t="str">
        <f>'[1]TMC Master - Lake County'!E204</f>
        <v>EMERALDA AVE</v>
      </c>
      <c r="E207" s="32" t="str">
        <f>'[1]TMC Master - Lake County'!F204</f>
        <v>CR 452</v>
      </c>
      <c r="F207" s="33" t="str">
        <f>'[1]TMC Master - Lake County'!K204</f>
        <v>2L</v>
      </c>
      <c r="G207" s="33">
        <f>'[1]TMC Master - Lake County'!L204</f>
        <v>0</v>
      </c>
      <c r="H207" s="33" t="str">
        <f>'[1]TMC Master - Lake County'!M204</f>
        <v>D</v>
      </c>
      <c r="I207" s="33"/>
      <c r="J207" s="33"/>
      <c r="K207" s="33" t="str">
        <f>'[1]TMC Master - Lake County'!J204</f>
        <v>C2T</v>
      </c>
      <c r="L207" s="33">
        <f>'[1]TMC Master - Lake County'!N204</f>
        <v>12960</v>
      </c>
      <c r="M207" s="33"/>
      <c r="N207" s="33">
        <f>'[1]TMC Master - Lake County'!O204</f>
        <v>676.80000000000007</v>
      </c>
      <c r="O207" s="33"/>
      <c r="P207" s="33"/>
      <c r="Q207" s="33"/>
      <c r="R207" s="33">
        <f>'[1]TMC Master - Lake County'!R204</f>
        <v>3266.5248000000001</v>
      </c>
      <c r="S207" s="34">
        <f>'[1]TMC Master - Lake County'!S204</f>
        <v>0.25</v>
      </c>
      <c r="T207" s="33" t="str">
        <f>'[1]TMC Master - Lake County'!T204</f>
        <v>C</v>
      </c>
      <c r="U207" s="33"/>
      <c r="V207" s="33"/>
      <c r="W207" s="33"/>
      <c r="X207" s="33"/>
      <c r="Y207" s="33"/>
      <c r="Z207" s="33"/>
      <c r="AA207" s="33"/>
      <c r="AB207" s="33"/>
      <c r="AC207" s="34"/>
      <c r="AD207" s="33"/>
      <c r="AE207" s="33">
        <f>'[1]TMC Master - Lake County'!U204</f>
        <v>204.33600000000001</v>
      </c>
      <c r="AF207" s="33">
        <f>'[1]TMC Master - Lake County'!V204</f>
        <v>114.99839999999999</v>
      </c>
      <c r="AG207" s="34">
        <f>'[1]TMC Master - Lake County'!W204</f>
        <v>0.3</v>
      </c>
      <c r="AH207" s="33" t="str">
        <f>'[1]TMC Master - Lake County'!X204</f>
        <v>C</v>
      </c>
      <c r="AI207" s="292">
        <f>'[1]TMC Master - Lake County'!Y204*100</f>
        <v>-11.979790057942507</v>
      </c>
      <c r="AJ207" s="35">
        <f>'[1]TMC Master - Lake County'!AE204</f>
        <v>0</v>
      </c>
      <c r="AK207" s="35">
        <f>'[1]TMC Master - Lake County'!AF204</f>
        <v>518.4</v>
      </c>
      <c r="AL207" s="35">
        <f>'[1]TMC Master - Lake County'!AG204</f>
        <v>676.80000000000007</v>
      </c>
      <c r="AM207" s="35">
        <f>'[1]TMC Master - Lake County'!AH204</f>
        <v>677.6</v>
      </c>
    </row>
    <row r="208" spans="2:39" x14ac:dyDescent="0.25">
      <c r="B208" s="31">
        <f>'[1]TMC Master - Lake County'!C205</f>
        <v>2010</v>
      </c>
      <c r="C208" s="32" t="str">
        <f>'[1]TMC Master - Lake County'!D205</f>
        <v>GRIFFIN VIEW DR</v>
      </c>
      <c r="D208" s="32" t="str">
        <f>'[1]TMC Master - Lake County'!E205</f>
        <v>US 27</v>
      </c>
      <c r="E208" s="32" t="str">
        <f>'[1]TMC Master - Lake County'!F205</f>
        <v>GRAYS AIRPORT RD</v>
      </c>
      <c r="F208" s="33" t="str">
        <f>'[1]TMC Master - Lake County'!K205</f>
        <v>2L</v>
      </c>
      <c r="G208" s="33">
        <f>'[1]TMC Master - Lake County'!L205</f>
        <v>0</v>
      </c>
      <c r="H208" s="33" t="str">
        <f>'[1]TMC Master - Lake County'!M205</f>
        <v>D</v>
      </c>
      <c r="I208" s="33"/>
      <c r="J208" s="33"/>
      <c r="K208" s="33" t="str">
        <f>'[1]TMC Master - Lake County'!J205</f>
        <v>C2T</v>
      </c>
      <c r="L208" s="33">
        <f>'[1]TMC Master - Lake County'!N205</f>
        <v>12960</v>
      </c>
      <c r="M208" s="33"/>
      <c r="N208" s="33">
        <f>'[1]TMC Master - Lake County'!O205</f>
        <v>676.80000000000007</v>
      </c>
      <c r="O208" s="33"/>
      <c r="P208" s="33"/>
      <c r="Q208" s="33"/>
      <c r="R208" s="33">
        <f>'[1]TMC Master - Lake County'!R205</f>
        <v>3281.5488</v>
      </c>
      <c r="S208" s="34">
        <f>'[1]TMC Master - Lake County'!S205</f>
        <v>0.25</v>
      </c>
      <c r="T208" s="33" t="str">
        <f>'[1]TMC Master - Lake County'!T205</f>
        <v>C</v>
      </c>
      <c r="U208" s="33"/>
      <c r="V208" s="33"/>
      <c r="W208" s="33"/>
      <c r="X208" s="33"/>
      <c r="Y208" s="33"/>
      <c r="Z208" s="33"/>
      <c r="AA208" s="33"/>
      <c r="AB208" s="33"/>
      <c r="AC208" s="34"/>
      <c r="AD208" s="33"/>
      <c r="AE208" s="33">
        <f>'[1]TMC Master - Lake County'!U205</f>
        <v>183.44640000000001</v>
      </c>
      <c r="AF208" s="33">
        <f>'[1]TMC Master - Lake County'!V205</f>
        <v>123.8496</v>
      </c>
      <c r="AG208" s="34">
        <f>'[1]TMC Master - Lake County'!W205</f>
        <v>0.27</v>
      </c>
      <c r="AH208" s="33" t="str">
        <f>'[1]TMC Master - Lake County'!X205</f>
        <v>C</v>
      </c>
      <c r="AI208" s="292">
        <f>'[1]TMC Master - Lake County'!Y205*100</f>
        <v>-11.898970870041769</v>
      </c>
      <c r="AJ208" s="35">
        <f>'[1]TMC Master - Lake County'!AE205</f>
        <v>0</v>
      </c>
      <c r="AK208" s="35">
        <f>'[1]TMC Master - Lake County'!AF205</f>
        <v>518.4</v>
      </c>
      <c r="AL208" s="35">
        <f>'[1]TMC Master - Lake County'!AG205</f>
        <v>676.80000000000007</v>
      </c>
      <c r="AM208" s="35">
        <f>'[1]TMC Master - Lake County'!AH205</f>
        <v>677.6</v>
      </c>
    </row>
    <row r="209" spans="2:39" x14ac:dyDescent="0.25">
      <c r="B209" s="31">
        <f>'[1]TMC Master - Lake County'!C206</f>
        <v>1930</v>
      </c>
      <c r="C209" s="32" t="str">
        <f>'[1]TMC Master - Lake County'!D206</f>
        <v>GRAYS AIRPORT RD</v>
      </c>
      <c r="D209" s="32" t="str">
        <f>'[1]TMC Master - Lake County'!E206</f>
        <v>MARION COUNTY RD</v>
      </c>
      <c r="E209" s="32" t="str">
        <f>'[1]TMC Master - Lake County'!F206</f>
        <v>CR 466</v>
      </c>
      <c r="F209" s="33" t="str">
        <f>'[1]TMC Master - Lake County'!K206</f>
        <v>2L</v>
      </c>
      <c r="G209" s="33">
        <f>'[1]TMC Master - Lake County'!L206</f>
        <v>0</v>
      </c>
      <c r="H209" s="33" t="str">
        <f>'[1]TMC Master - Lake County'!M206</f>
        <v>D</v>
      </c>
      <c r="I209" s="33"/>
      <c r="J209" s="33"/>
      <c r="K209" s="33" t="str">
        <f>'[1]TMC Master - Lake County'!J206</f>
        <v>C2T</v>
      </c>
      <c r="L209" s="33">
        <f>'[1]TMC Master - Lake County'!N206</f>
        <v>12960</v>
      </c>
      <c r="M209" s="33"/>
      <c r="N209" s="33">
        <f>'[1]TMC Master - Lake County'!O206</f>
        <v>676.80000000000007</v>
      </c>
      <c r="O209" s="33"/>
      <c r="P209" s="33"/>
      <c r="Q209" s="33"/>
      <c r="R209" s="33">
        <f>'[1]TMC Master - Lake County'!R206</f>
        <v>2796.192</v>
      </c>
      <c r="S209" s="34">
        <f>'[1]TMC Master - Lake County'!S206</f>
        <v>0.22</v>
      </c>
      <c r="T209" s="33" t="str">
        <f>'[1]TMC Master - Lake County'!T206</f>
        <v>C</v>
      </c>
      <c r="U209" s="33"/>
      <c r="V209" s="33"/>
      <c r="W209" s="33"/>
      <c r="X209" s="33"/>
      <c r="Y209" s="33"/>
      <c r="Z209" s="33"/>
      <c r="AA209" s="33"/>
      <c r="AB209" s="33"/>
      <c r="AC209" s="34"/>
      <c r="AD209" s="33"/>
      <c r="AE209" s="33">
        <f>'[1]TMC Master - Lake County'!U206</f>
        <v>168.33600000000001</v>
      </c>
      <c r="AF209" s="33">
        <f>'[1]TMC Master - Lake County'!V206</f>
        <v>81.647999999999996</v>
      </c>
      <c r="AG209" s="34">
        <f>'[1]TMC Master - Lake County'!W206</f>
        <v>0.25</v>
      </c>
      <c r="AH209" s="33" t="str">
        <f>'[1]TMC Master - Lake County'!X206</f>
        <v>C</v>
      </c>
      <c r="AI209" s="292">
        <f>'[1]TMC Master - Lake County'!Y206*100</f>
        <v>-14.67454636331026</v>
      </c>
      <c r="AJ209" s="35">
        <f>'[1]TMC Master - Lake County'!AE206</f>
        <v>0</v>
      </c>
      <c r="AK209" s="35">
        <f>'[1]TMC Master - Lake County'!AF206</f>
        <v>518.4</v>
      </c>
      <c r="AL209" s="35">
        <f>'[1]TMC Master - Lake County'!AG206</f>
        <v>676.80000000000007</v>
      </c>
      <c r="AM209" s="35">
        <f>'[1]TMC Master - Lake County'!AH206</f>
        <v>677.6</v>
      </c>
    </row>
    <row r="210" spans="2:39" x14ac:dyDescent="0.25">
      <c r="B210" s="31">
        <f>'[1]TMC Master - Lake County'!C207</f>
        <v>40</v>
      </c>
      <c r="C210" s="32" t="str">
        <f>'[1]TMC Master - Lake County'!D207</f>
        <v>ARLINGTON AVE</v>
      </c>
      <c r="D210" s="32" t="str">
        <f>'[1]TMC Master - Lake County'!E207</f>
        <v>W LADY LAKE BLVD</v>
      </c>
      <c r="E210" s="32" t="str">
        <f>'[1]TMC Master - Lake County'!F207</f>
        <v>SOUTH TERMINI</v>
      </c>
      <c r="F210" s="33" t="str">
        <f>'[1]TMC Master - Lake County'!K207</f>
        <v>2L</v>
      </c>
      <c r="G210" s="33">
        <f>'[1]TMC Master - Lake County'!L207</f>
        <v>0</v>
      </c>
      <c r="H210" s="33" t="str">
        <f>'[1]TMC Master - Lake County'!M207</f>
        <v>D</v>
      </c>
      <c r="I210" s="33"/>
      <c r="J210" s="33"/>
      <c r="K210" s="33" t="str">
        <f>'[1]TMC Master - Lake County'!J207</f>
        <v>C2T</v>
      </c>
      <c r="L210" s="33">
        <f>'[1]TMC Master - Lake County'!N207</f>
        <v>12960</v>
      </c>
      <c r="M210" s="33"/>
      <c r="N210" s="33">
        <f>'[1]TMC Master - Lake County'!O207</f>
        <v>676.80000000000007</v>
      </c>
      <c r="O210" s="33"/>
      <c r="P210" s="33"/>
      <c r="Q210" s="33"/>
      <c r="R210" s="33">
        <f>'[1]TMC Master - Lake County'!R207</f>
        <v>1934.4384</v>
      </c>
      <c r="S210" s="34">
        <f>'[1]TMC Master - Lake County'!S207</f>
        <v>0.15</v>
      </c>
      <c r="T210" s="33" t="str">
        <f>'[1]TMC Master - Lake County'!T207</f>
        <v>C</v>
      </c>
      <c r="U210" s="33"/>
      <c r="V210" s="33"/>
      <c r="W210" s="33"/>
      <c r="X210" s="33"/>
      <c r="Y210" s="33"/>
      <c r="Z210" s="33"/>
      <c r="AA210" s="33"/>
      <c r="AB210" s="33"/>
      <c r="AC210" s="34"/>
      <c r="AD210" s="33"/>
      <c r="AE210" s="33">
        <f>'[1]TMC Master - Lake County'!U207</f>
        <v>85.708799999999997</v>
      </c>
      <c r="AF210" s="33">
        <f>'[1]TMC Master - Lake County'!V207</f>
        <v>98.611199999999997</v>
      </c>
      <c r="AG210" s="34">
        <f>'[1]TMC Master - Lake County'!W207</f>
        <v>0.15</v>
      </c>
      <c r="AH210" s="33" t="str">
        <f>'[1]TMC Master - Lake County'!X207</f>
        <v>C</v>
      </c>
      <c r="AI210" s="292">
        <f>'[1]TMC Master - Lake County'!Y207*100</f>
        <v>-20.735962738216518</v>
      </c>
      <c r="AJ210" s="35">
        <f>'[1]TMC Master - Lake County'!AE207</f>
        <v>0</v>
      </c>
      <c r="AK210" s="35">
        <f>'[1]TMC Master - Lake County'!AF207</f>
        <v>518.4</v>
      </c>
      <c r="AL210" s="35">
        <f>'[1]TMC Master - Lake County'!AG207</f>
        <v>676.80000000000007</v>
      </c>
      <c r="AM210" s="35">
        <f>'[1]TMC Master - Lake County'!AH207</f>
        <v>677.6</v>
      </c>
    </row>
    <row r="211" spans="2:39" x14ac:dyDescent="0.25">
      <c r="B211" s="31">
        <f>'[1]TMC Master - Lake County'!C208</f>
        <v>2220</v>
      </c>
      <c r="C211" s="32" t="str">
        <f>'[1]TMC Master - Lake County'!D208</f>
        <v>E LADY LAKE BLVD</v>
      </c>
      <c r="D211" s="32" t="str">
        <f>'[1]TMC Master - Lake County'!E208</f>
        <v>US 27/US441</v>
      </c>
      <c r="E211" s="32" t="str">
        <f>'[1]TMC Master - Lake County'!F208</f>
        <v>BERCHFIELD RD</v>
      </c>
      <c r="F211" s="33" t="str">
        <f>'[1]TMC Master - Lake County'!K208</f>
        <v>2L</v>
      </c>
      <c r="G211" s="33">
        <f>'[1]TMC Master - Lake County'!L208</f>
        <v>0</v>
      </c>
      <c r="H211" s="33" t="str">
        <f>'[1]TMC Master - Lake County'!M208</f>
        <v>D</v>
      </c>
      <c r="I211" s="33"/>
      <c r="J211" s="33"/>
      <c r="K211" s="33" t="str">
        <f>'[1]TMC Master - Lake County'!J208</f>
        <v>C2T</v>
      </c>
      <c r="L211" s="33">
        <f>'[1]TMC Master - Lake County'!N208</f>
        <v>12960</v>
      </c>
      <c r="M211" s="33"/>
      <c r="N211" s="33">
        <f>'[1]TMC Master - Lake County'!O208</f>
        <v>676.80000000000007</v>
      </c>
      <c r="O211" s="33"/>
      <c r="P211" s="33"/>
      <c r="Q211" s="33"/>
      <c r="R211" s="33">
        <f>'[1]TMC Master - Lake County'!R208</f>
        <v>419.32800000000003</v>
      </c>
      <c r="S211" s="34">
        <f>'[1]TMC Master - Lake County'!S208</f>
        <v>0.03</v>
      </c>
      <c r="T211" s="33" t="str">
        <f>'[1]TMC Master - Lake County'!T208</f>
        <v>C</v>
      </c>
      <c r="U211" s="33"/>
      <c r="V211" s="33"/>
      <c r="W211" s="33"/>
      <c r="X211" s="33"/>
      <c r="Y211" s="33"/>
      <c r="Z211" s="33"/>
      <c r="AA211" s="33"/>
      <c r="AB211" s="33"/>
      <c r="AC211" s="34"/>
      <c r="AD211" s="33"/>
      <c r="AE211" s="33">
        <f>'[1]TMC Master - Lake County'!U208</f>
        <v>33.264000000000003</v>
      </c>
      <c r="AF211" s="33">
        <f>'[1]TMC Master - Lake County'!V208</f>
        <v>6.048</v>
      </c>
      <c r="AG211" s="34">
        <f>'[1]TMC Master - Lake County'!W208</f>
        <v>0.05</v>
      </c>
      <c r="AH211" s="33" t="str">
        <f>'[1]TMC Master - Lake County'!X208</f>
        <v>C</v>
      </c>
      <c r="AI211" s="292">
        <f>'[1]TMC Master - Lake County'!Y208*100</f>
        <v>-41.618401661916003</v>
      </c>
      <c r="AJ211" s="35">
        <f>'[1]TMC Master - Lake County'!AE208</f>
        <v>0</v>
      </c>
      <c r="AK211" s="35">
        <f>'[1]TMC Master - Lake County'!AF208</f>
        <v>518.4</v>
      </c>
      <c r="AL211" s="35">
        <f>'[1]TMC Master - Lake County'!AG208</f>
        <v>676.80000000000007</v>
      </c>
      <c r="AM211" s="35">
        <f>'[1]TMC Master - Lake County'!AH208</f>
        <v>677.6</v>
      </c>
    </row>
    <row r="212" spans="2:39" x14ac:dyDescent="0.25">
      <c r="B212" s="31">
        <f>'[1]TMC Master - Lake County'!C209</f>
        <v>1020</v>
      </c>
      <c r="C212" s="32" t="str">
        <f>'[1]TMC Master - Lake County'!D209</f>
        <v>CR 466</v>
      </c>
      <c r="D212" s="32" t="str">
        <f>'[1]TMC Master - Lake County'!E209</f>
        <v>SUMTER COUNTY LINE RD</v>
      </c>
      <c r="E212" s="32" t="str">
        <f>'[1]TMC Master - Lake County'!F209</f>
        <v>ROLLING ACRES RD</v>
      </c>
      <c r="F212" s="33" t="str">
        <f>'[1]TMC Master - Lake County'!K209</f>
        <v>4L</v>
      </c>
      <c r="G212" s="33">
        <f>'[1]TMC Master - Lake County'!L209</f>
        <v>0</v>
      </c>
      <c r="H212" s="33" t="str">
        <f>'[1]TMC Master - Lake County'!M209</f>
        <v>D</v>
      </c>
      <c r="I212" s="33"/>
      <c r="J212" s="33"/>
      <c r="K212" s="33" t="str">
        <f>'[1]TMC Master - Lake County'!J209</f>
        <v>C3R</v>
      </c>
      <c r="L212" s="33">
        <f>'[1]TMC Master - Lake County'!N209</f>
        <v>33570</v>
      </c>
      <c r="M212" s="33"/>
      <c r="N212" s="33">
        <f>'[1]TMC Master - Lake County'!O209</f>
        <v>1665</v>
      </c>
      <c r="O212" s="33"/>
      <c r="P212" s="33"/>
      <c r="Q212" s="33"/>
      <c r="R212" s="33">
        <f>'[1]TMC Master - Lake County'!R209</f>
        <v>20479.881599999997</v>
      </c>
      <c r="S212" s="34">
        <f>'[1]TMC Master - Lake County'!S209</f>
        <v>0.61</v>
      </c>
      <c r="T212" s="33" t="str">
        <f>'[1]TMC Master - Lake County'!T209</f>
        <v>C</v>
      </c>
      <c r="U212" s="33"/>
      <c r="V212" s="33"/>
      <c r="W212" s="33"/>
      <c r="X212" s="33"/>
      <c r="Y212" s="33"/>
      <c r="Z212" s="33"/>
      <c r="AA212" s="33"/>
      <c r="AB212" s="33"/>
      <c r="AC212" s="34"/>
      <c r="AD212" s="33"/>
      <c r="AE212" s="33">
        <f>'[1]TMC Master - Lake County'!U209</f>
        <v>859.49759999999992</v>
      </c>
      <c r="AF212" s="33">
        <f>'[1]TMC Master - Lake County'!V209</f>
        <v>871.6031999999999</v>
      </c>
      <c r="AG212" s="34">
        <f>'[1]TMC Master - Lake County'!W209</f>
        <v>0.52</v>
      </c>
      <c r="AH212" s="33" t="str">
        <f>'[1]TMC Master - Lake County'!X209</f>
        <v>C</v>
      </c>
      <c r="AI212" s="292">
        <f>'[1]TMC Master - Lake County'!Y209*100</f>
        <v>27.066391404148881</v>
      </c>
      <c r="AJ212" s="35">
        <f>'[1]TMC Master - Lake County'!AE209</f>
        <v>0</v>
      </c>
      <c r="AK212" s="35">
        <f>'[1]TMC Master - Lake County'!AF209</f>
        <v>1530</v>
      </c>
      <c r="AL212" s="35">
        <f>'[1]TMC Master - Lake County'!AG209</f>
        <v>1665</v>
      </c>
      <c r="AM212" s="35">
        <f>'[1]TMC Master - Lake County'!AH209</f>
        <v>1666</v>
      </c>
    </row>
    <row r="213" spans="2:39" x14ac:dyDescent="0.25">
      <c r="B213" s="31">
        <f>'[1]TMC Master - Lake County'!C210</f>
        <v>1030</v>
      </c>
      <c r="C213" s="32" t="str">
        <f>'[1]TMC Master - Lake County'!D210</f>
        <v>CR 466</v>
      </c>
      <c r="D213" s="32" t="str">
        <f>'[1]TMC Master - Lake County'!E210</f>
        <v>ROLLING ACRES RD</v>
      </c>
      <c r="E213" s="32" t="str">
        <f>'[1]TMC Master - Lake County'!F210</f>
        <v>US 27</v>
      </c>
      <c r="F213" s="33" t="str">
        <f>'[1]TMC Master - Lake County'!K210</f>
        <v>4L</v>
      </c>
      <c r="G213" s="33">
        <f>'[1]TMC Master - Lake County'!L210</f>
        <v>0</v>
      </c>
      <c r="H213" s="33" t="str">
        <f>'[1]TMC Master - Lake County'!M210</f>
        <v>D</v>
      </c>
      <c r="I213" s="33"/>
      <c r="J213" s="33"/>
      <c r="K213" s="33" t="str">
        <f>'[1]TMC Master - Lake County'!J210</f>
        <v>C3R</v>
      </c>
      <c r="L213" s="33">
        <f>'[1]TMC Master - Lake County'!N210</f>
        <v>33570</v>
      </c>
      <c r="M213" s="33"/>
      <c r="N213" s="33">
        <f>'[1]TMC Master - Lake County'!O210</f>
        <v>1665</v>
      </c>
      <c r="O213" s="33"/>
      <c r="P213" s="33"/>
      <c r="Q213" s="33"/>
      <c r="R213" s="33">
        <f>'[1]TMC Master - Lake County'!R210</f>
        <v>15786.288</v>
      </c>
      <c r="S213" s="34">
        <f>'[1]TMC Master - Lake County'!S210</f>
        <v>0.47</v>
      </c>
      <c r="T213" s="33" t="str">
        <f>'[1]TMC Master - Lake County'!T210</f>
        <v>C</v>
      </c>
      <c r="U213" s="33"/>
      <c r="V213" s="33"/>
      <c r="W213" s="33"/>
      <c r="X213" s="33"/>
      <c r="Y213" s="33"/>
      <c r="Z213" s="33"/>
      <c r="AA213" s="33"/>
      <c r="AB213" s="33"/>
      <c r="AC213" s="34"/>
      <c r="AD213" s="33"/>
      <c r="AE213" s="33">
        <f>'[1]TMC Master - Lake County'!U210</f>
        <v>686.44799999999998</v>
      </c>
      <c r="AF213" s="33">
        <f>'[1]TMC Master - Lake County'!V210</f>
        <v>614.88</v>
      </c>
      <c r="AG213" s="34">
        <f>'[1]TMC Master - Lake County'!W210</f>
        <v>0.41</v>
      </c>
      <c r="AH213" s="33" t="str">
        <f>'[1]TMC Master - Lake County'!X210</f>
        <v>C</v>
      </c>
      <c r="AI213" s="292">
        <f>'[1]TMC Master - Lake County'!Y210*100</f>
        <v>20.620524462724088</v>
      </c>
      <c r="AJ213" s="35">
        <f>'[1]TMC Master - Lake County'!AE210</f>
        <v>0</v>
      </c>
      <c r="AK213" s="35">
        <f>'[1]TMC Master - Lake County'!AF210</f>
        <v>1530</v>
      </c>
      <c r="AL213" s="35">
        <f>'[1]TMC Master - Lake County'!AG210</f>
        <v>1665</v>
      </c>
      <c r="AM213" s="35">
        <f>'[1]TMC Master - Lake County'!AH210</f>
        <v>1666</v>
      </c>
    </row>
    <row r="214" spans="2:39" x14ac:dyDescent="0.25">
      <c r="B214" s="31">
        <f>'[1]TMC Master - Lake County'!C211</f>
        <v>2760</v>
      </c>
      <c r="C214" s="32" t="str">
        <f>'[1]TMC Master - Lake County'!D211</f>
        <v>ROLLING ACRES RD</v>
      </c>
      <c r="D214" s="32" t="str">
        <f>'[1]TMC Master - Lake County'!E211</f>
        <v>OAK ST</v>
      </c>
      <c r="E214" s="32" t="str">
        <f>'[1]TMC Master - Lake County'!F211</f>
        <v>CR 466</v>
      </c>
      <c r="F214" s="33" t="str">
        <f>'[1]TMC Master - Lake County'!K211</f>
        <v>2L</v>
      </c>
      <c r="G214" s="33">
        <f>'[1]TMC Master - Lake County'!L211</f>
        <v>0</v>
      </c>
      <c r="H214" s="33" t="str">
        <f>'[1]TMC Master - Lake County'!M211</f>
        <v>D</v>
      </c>
      <c r="I214" s="33"/>
      <c r="J214" s="33"/>
      <c r="K214" s="33" t="str">
        <f>'[1]TMC Master - Lake County'!J211</f>
        <v>C3R</v>
      </c>
      <c r="L214" s="33">
        <f>'[1]TMC Master - Lake County'!N211</f>
        <v>20160</v>
      </c>
      <c r="M214" s="33"/>
      <c r="N214" s="33">
        <f>'[1]TMC Master - Lake County'!O211</f>
        <v>999</v>
      </c>
      <c r="O214" s="33"/>
      <c r="P214" s="33"/>
      <c r="Q214" s="33"/>
      <c r="R214" s="33">
        <f>'[1]TMC Master - Lake County'!R211</f>
        <v>16045.343999999999</v>
      </c>
      <c r="S214" s="34">
        <f>'[1]TMC Master - Lake County'!S211</f>
        <v>0.8</v>
      </c>
      <c r="T214" s="33" t="str">
        <f>'[1]TMC Master - Lake County'!T211</f>
        <v>C</v>
      </c>
      <c r="U214" s="33"/>
      <c r="V214" s="33"/>
      <c r="W214" s="33"/>
      <c r="X214" s="33"/>
      <c r="Y214" s="33"/>
      <c r="Z214" s="33"/>
      <c r="AA214" s="33"/>
      <c r="AB214" s="33"/>
      <c r="AC214" s="34"/>
      <c r="AD214" s="33"/>
      <c r="AE214" s="33">
        <f>'[1]TMC Master - Lake County'!U211</f>
        <v>702.57600000000002</v>
      </c>
      <c r="AF214" s="33">
        <f>'[1]TMC Master - Lake County'!V211</f>
        <v>636.048</v>
      </c>
      <c r="AG214" s="34">
        <f>'[1]TMC Master - Lake County'!W211</f>
        <v>0.7</v>
      </c>
      <c r="AH214" s="33" t="str">
        <f>'[1]TMC Master - Lake County'!X211</f>
        <v>C</v>
      </c>
      <c r="AI214" s="292">
        <f>'[1]TMC Master - Lake County'!Y211*100</f>
        <v>21.013832331338421</v>
      </c>
      <c r="AJ214" s="35">
        <f>'[1]TMC Master - Lake County'!AE211</f>
        <v>0</v>
      </c>
      <c r="AK214" s="35">
        <f>'[1]TMC Master - Lake County'!AF211</f>
        <v>873</v>
      </c>
      <c r="AL214" s="35">
        <f>'[1]TMC Master - Lake County'!AG211</f>
        <v>999</v>
      </c>
      <c r="AM214" s="35">
        <f>'[1]TMC Master - Lake County'!AH211</f>
        <v>1000</v>
      </c>
    </row>
    <row r="215" spans="2:39" x14ac:dyDescent="0.25">
      <c r="B215" s="31">
        <f>'[1]TMC Master - Lake County'!C212</f>
        <v>1040</v>
      </c>
      <c r="C215" s="32" t="str">
        <f>'[1]TMC Master - Lake County'!D212</f>
        <v>CR 466 / LAKE GRIFFIN RD</v>
      </c>
      <c r="D215" s="32" t="str">
        <f>'[1]TMC Master - Lake County'!E212</f>
        <v>US 27/ US 441</v>
      </c>
      <c r="E215" s="32" t="str">
        <f>'[1]TMC Master - Lake County'!F212</f>
        <v>GRAYS AIRPORT RD</v>
      </c>
      <c r="F215" s="33" t="str">
        <f>'[1]TMC Master - Lake County'!K212</f>
        <v>2L</v>
      </c>
      <c r="G215" s="33">
        <f>'[1]TMC Master - Lake County'!L212</f>
        <v>0</v>
      </c>
      <c r="H215" s="33" t="str">
        <f>'[1]TMC Master - Lake County'!M212</f>
        <v>D</v>
      </c>
      <c r="I215" s="33"/>
      <c r="J215" s="33"/>
      <c r="K215" s="33" t="str">
        <f>'[1]TMC Master - Lake County'!J212</f>
        <v>C2T</v>
      </c>
      <c r="L215" s="33">
        <f>'[1]TMC Master - Lake County'!N212</f>
        <v>16200</v>
      </c>
      <c r="M215" s="33"/>
      <c r="N215" s="33">
        <f>'[1]TMC Master - Lake County'!O212</f>
        <v>846</v>
      </c>
      <c r="O215" s="33"/>
      <c r="P215" s="33"/>
      <c r="Q215" s="33"/>
      <c r="R215" s="33">
        <f>'[1]TMC Master - Lake County'!R212</f>
        <v>2983.68</v>
      </c>
      <c r="S215" s="34">
        <f>'[1]TMC Master - Lake County'!S212</f>
        <v>0.18</v>
      </c>
      <c r="T215" s="33" t="str">
        <f>'[1]TMC Master - Lake County'!T212</f>
        <v>C</v>
      </c>
      <c r="U215" s="33"/>
      <c r="V215" s="33"/>
      <c r="W215" s="33"/>
      <c r="X215" s="33"/>
      <c r="Y215" s="33"/>
      <c r="Z215" s="33"/>
      <c r="AA215" s="33"/>
      <c r="AB215" s="33"/>
      <c r="AC215" s="34"/>
      <c r="AD215" s="33"/>
      <c r="AE215" s="33">
        <f>'[1]TMC Master - Lake County'!U212</f>
        <v>166.32000000000002</v>
      </c>
      <c r="AF215" s="33">
        <f>'[1]TMC Master - Lake County'!V212</f>
        <v>99.792000000000002</v>
      </c>
      <c r="AG215" s="34">
        <f>'[1]TMC Master - Lake County'!W212</f>
        <v>0.2</v>
      </c>
      <c r="AH215" s="33" t="str">
        <f>'[1]TMC Master - Lake County'!X212</f>
        <v>C</v>
      </c>
      <c r="AI215" s="292">
        <f>'[1]TMC Master - Lake County'!Y212*100</f>
        <v>-13.559821155215291</v>
      </c>
      <c r="AJ215" s="35">
        <f>'[1]TMC Master - Lake County'!AE212</f>
        <v>0</v>
      </c>
      <c r="AK215" s="35">
        <f>'[1]TMC Master - Lake County'!AF212</f>
        <v>648</v>
      </c>
      <c r="AL215" s="35">
        <f>'[1]TMC Master - Lake County'!AG212</f>
        <v>846</v>
      </c>
      <c r="AM215" s="35">
        <f>'[1]TMC Master - Lake County'!AH212</f>
        <v>847</v>
      </c>
    </row>
    <row r="216" spans="2:39" x14ac:dyDescent="0.25">
      <c r="B216" s="31">
        <f>'[1]TMC Master - Lake County'!C213</f>
        <v>2750</v>
      </c>
      <c r="C216" s="32" t="str">
        <f>'[1]TMC Master - Lake County'!D213</f>
        <v>ROLLING ACRES RD</v>
      </c>
      <c r="D216" s="32" t="str">
        <f>'[1]TMC Master - Lake County'!E213</f>
        <v>US 27 / US 441</v>
      </c>
      <c r="E216" s="32" t="str">
        <f>'[1]TMC Master - Lake County'!F213</f>
        <v>OAK ST</v>
      </c>
      <c r="F216" s="33" t="str">
        <f>'[1]TMC Master - Lake County'!K213</f>
        <v>4L</v>
      </c>
      <c r="G216" s="33">
        <f>'[1]TMC Master - Lake County'!L213</f>
        <v>0</v>
      </c>
      <c r="H216" s="33" t="str">
        <f>'[1]TMC Master - Lake County'!M213</f>
        <v>D</v>
      </c>
      <c r="I216" s="33"/>
      <c r="J216" s="33"/>
      <c r="K216" s="33" t="str">
        <f>'[1]TMC Master - Lake County'!J213</f>
        <v>C4</v>
      </c>
      <c r="L216" s="33">
        <f>'[1]TMC Master - Lake County'!N213</f>
        <v>32408.775000000001</v>
      </c>
      <c r="M216" s="33"/>
      <c r="N216" s="33">
        <f>'[1]TMC Master - Lake County'!O213</f>
        <v>1407.4725000000001</v>
      </c>
      <c r="O216" s="33"/>
      <c r="P216" s="33"/>
      <c r="Q216" s="33"/>
      <c r="R216" s="33">
        <f>'[1]TMC Master - Lake County'!R213</f>
        <v>17012.016</v>
      </c>
      <c r="S216" s="34">
        <f>'[1]TMC Master - Lake County'!S213</f>
        <v>0.52</v>
      </c>
      <c r="T216" s="33" t="str">
        <f>'[1]TMC Master - Lake County'!T213</f>
        <v>C</v>
      </c>
      <c r="U216" s="33"/>
      <c r="V216" s="33"/>
      <c r="W216" s="33"/>
      <c r="X216" s="33"/>
      <c r="Y216" s="33"/>
      <c r="Z216" s="33"/>
      <c r="AA216" s="33"/>
      <c r="AB216" s="33"/>
      <c r="AC216" s="34"/>
      <c r="AD216" s="33"/>
      <c r="AE216" s="33">
        <f>'[1]TMC Master - Lake County'!U213</f>
        <v>825.55200000000002</v>
      </c>
      <c r="AF216" s="33">
        <f>'[1]TMC Master - Lake County'!V213</f>
        <v>705.6</v>
      </c>
      <c r="AG216" s="34">
        <f>'[1]TMC Master - Lake County'!W213</f>
        <v>0.59</v>
      </c>
      <c r="AH216" s="33" t="str">
        <f>'[1]TMC Master - Lake County'!X213</f>
        <v>C</v>
      </c>
      <c r="AI216" s="292">
        <f>'[1]TMC Master - Lake County'!Y213*100</f>
        <v>22.438038838874029</v>
      </c>
      <c r="AJ216" s="35">
        <f>'[1]TMC Master - Lake County'!AE213</f>
        <v>0</v>
      </c>
      <c r="AK216" s="35">
        <f>'[1]TMC Master - Lake County'!AF213</f>
        <v>1086.2774999999999</v>
      </c>
      <c r="AL216" s="35">
        <f>'[1]TMC Master - Lake County'!AG213</f>
        <v>1407.4725000000001</v>
      </c>
      <c r="AM216" s="35">
        <f>'[1]TMC Master - Lake County'!AH213</f>
        <v>1813.4549999999999</v>
      </c>
    </row>
    <row r="217" spans="2:39" x14ac:dyDescent="0.25">
      <c r="B217" s="31">
        <f>'[1]TMC Master - Lake County'!C214</f>
        <v>790</v>
      </c>
      <c r="C217" s="32" t="str">
        <f>'[1]TMC Master - Lake County'!D214</f>
        <v>CR 450</v>
      </c>
      <c r="D217" s="32" t="str">
        <f>'[1]TMC Master - Lake County'!E214</f>
        <v>BABB RD</v>
      </c>
      <c r="E217" s="32" t="str">
        <f>'[1]TMC Master - Lake County'!F214</f>
        <v>SR 19</v>
      </c>
      <c r="F217" s="33" t="str">
        <f>'[1]TMC Master - Lake County'!K214</f>
        <v>2L</v>
      </c>
      <c r="G217" s="33">
        <f>'[1]TMC Master - Lake County'!L214</f>
        <v>0</v>
      </c>
      <c r="H217" s="33" t="str">
        <f>'[1]TMC Master - Lake County'!M214</f>
        <v>D</v>
      </c>
      <c r="I217" s="33"/>
      <c r="J217" s="33"/>
      <c r="K217" s="33" t="str">
        <f>'[1]TMC Master - Lake County'!J214</f>
        <v>C2T</v>
      </c>
      <c r="L217" s="33">
        <f>'[1]TMC Master - Lake County'!N214</f>
        <v>12960</v>
      </c>
      <c r="M217" s="33"/>
      <c r="N217" s="33">
        <f>'[1]TMC Master - Lake County'!O214</f>
        <v>676.80000000000007</v>
      </c>
      <c r="O217" s="33"/>
      <c r="P217" s="33"/>
      <c r="Q217" s="33"/>
      <c r="R217" s="33">
        <f>'[1]TMC Master - Lake County'!R214</f>
        <v>2939.5871999999999</v>
      </c>
      <c r="S217" s="34">
        <f>'[1]TMC Master - Lake County'!S214</f>
        <v>0.23</v>
      </c>
      <c r="T217" s="33" t="str">
        <f>'[1]TMC Master - Lake County'!T214</f>
        <v>C</v>
      </c>
      <c r="U217" s="33"/>
      <c r="V217" s="33"/>
      <c r="W217" s="33"/>
      <c r="X217" s="33"/>
      <c r="Y217" s="33"/>
      <c r="Z217" s="33"/>
      <c r="AA217" s="33"/>
      <c r="AB217" s="33"/>
      <c r="AC217" s="34"/>
      <c r="AD217" s="33"/>
      <c r="AE217" s="33">
        <f>'[1]TMC Master - Lake County'!U214</f>
        <v>154.9152</v>
      </c>
      <c r="AF217" s="33">
        <f>'[1]TMC Master - Lake County'!V214</f>
        <v>127.35359999999999</v>
      </c>
      <c r="AG217" s="34">
        <f>'[1]TMC Master - Lake County'!W214</f>
        <v>0.23</v>
      </c>
      <c r="AH217" s="33" t="str">
        <f>'[1]TMC Master - Lake County'!X214</f>
        <v>C</v>
      </c>
      <c r="AI217" s="292">
        <f>'[1]TMC Master - Lake County'!Y214*100</f>
        <v>-13.816827352226912</v>
      </c>
      <c r="AJ217" s="35">
        <f>'[1]TMC Master - Lake County'!AE214</f>
        <v>0</v>
      </c>
      <c r="AK217" s="35">
        <f>'[1]TMC Master - Lake County'!AF214</f>
        <v>518.4</v>
      </c>
      <c r="AL217" s="35">
        <f>'[1]TMC Master - Lake County'!AG214</f>
        <v>676.80000000000007</v>
      </c>
      <c r="AM217" s="35">
        <f>'[1]TMC Master - Lake County'!AH214</f>
        <v>677.6</v>
      </c>
    </row>
    <row r="218" spans="2:39" x14ac:dyDescent="0.25">
      <c r="B218" s="31">
        <f>'[1]TMC Master - Lake County'!C215</f>
        <v>830</v>
      </c>
      <c r="C218" s="32" t="str">
        <f>'[1]TMC Master - Lake County'!D215</f>
        <v>CR 452</v>
      </c>
      <c r="D218" s="32" t="str">
        <f>'[1]TMC Master - Lake County'!E215</f>
        <v>MARION COUNTY LINE</v>
      </c>
      <c r="E218" s="32" t="str">
        <f>'[1]TMC Master - Lake County'!F215</f>
        <v>FELKINS RD</v>
      </c>
      <c r="F218" s="33" t="str">
        <f>'[1]TMC Master - Lake County'!K215</f>
        <v>2L</v>
      </c>
      <c r="G218" s="33">
        <f>'[1]TMC Master - Lake County'!L215</f>
        <v>0</v>
      </c>
      <c r="H218" s="33" t="str">
        <f>'[1]TMC Master - Lake County'!M215</f>
        <v>C</v>
      </c>
      <c r="I218" s="33"/>
      <c r="J218" s="33"/>
      <c r="K218" s="33" t="str">
        <f>'[1]TMC Master - Lake County'!J215</f>
        <v>C2T</v>
      </c>
      <c r="L218" s="33">
        <f>'[1]TMC Master - Lake County'!N215</f>
        <v>12420</v>
      </c>
      <c r="M218" s="33"/>
      <c r="N218" s="33">
        <f>'[1]TMC Master - Lake County'!O215</f>
        <v>648</v>
      </c>
      <c r="O218" s="33"/>
      <c r="P218" s="33"/>
      <c r="Q218" s="33"/>
      <c r="R218" s="33">
        <f>'[1]TMC Master - Lake County'!R215</f>
        <v>8731.2383999999984</v>
      </c>
      <c r="S218" s="34">
        <f>'[1]TMC Master - Lake County'!S215</f>
        <v>0.7</v>
      </c>
      <c r="T218" s="33" t="str">
        <f>'[1]TMC Master - Lake County'!T215</f>
        <v>C</v>
      </c>
      <c r="U218" s="33"/>
      <c r="V218" s="33"/>
      <c r="W218" s="33"/>
      <c r="X218" s="33"/>
      <c r="Y218" s="33"/>
      <c r="Z218" s="33"/>
      <c r="AA218" s="33"/>
      <c r="AB218" s="33"/>
      <c r="AC218" s="34"/>
      <c r="AD218" s="33"/>
      <c r="AE218" s="33">
        <f>'[1]TMC Master - Lake County'!U215</f>
        <v>409.19040000000001</v>
      </c>
      <c r="AF218" s="33">
        <f>'[1]TMC Master - Lake County'!V215</f>
        <v>337.30560000000003</v>
      </c>
      <c r="AG218" s="34">
        <f>'[1]TMC Master - Lake County'!W215</f>
        <v>0.63</v>
      </c>
      <c r="AH218" s="33" t="str">
        <f>'[1]TMC Master - Lake County'!X215</f>
        <v>C</v>
      </c>
      <c r="AI218" s="292">
        <f>'[1]TMC Master - Lake County'!Y215*100</f>
        <v>7.1470892258941321</v>
      </c>
      <c r="AJ218" s="35">
        <f>'[1]TMC Master - Lake County'!AE215</f>
        <v>0</v>
      </c>
      <c r="AK218" s="35">
        <f>'[1]TMC Master - Lake County'!AF215</f>
        <v>648</v>
      </c>
      <c r="AL218" s="35">
        <f>'[1]TMC Master - Lake County'!AG215</f>
        <v>846</v>
      </c>
      <c r="AM218" s="35">
        <f>'[1]TMC Master - Lake County'!AH215</f>
        <v>847</v>
      </c>
    </row>
    <row r="219" spans="2:39" x14ac:dyDescent="0.25">
      <c r="B219" s="31">
        <f>'[1]TMC Master - Lake County'!C216</f>
        <v>800</v>
      </c>
      <c r="C219" s="32" t="str">
        <f>'[1]TMC Master - Lake County'!D216</f>
        <v>CR 450</v>
      </c>
      <c r="D219" s="32" t="str">
        <f>'[1]TMC Master - Lake County'!E216</f>
        <v>SR 19</v>
      </c>
      <c r="E219" s="32" t="str">
        <f>'[1]TMC Master - Lake County'!F216</f>
        <v>E UMATILLA BLVD/ W 7TH ST</v>
      </c>
      <c r="F219" s="33" t="str">
        <f>'[1]TMC Master - Lake County'!K216</f>
        <v>2L</v>
      </c>
      <c r="G219" s="33">
        <f>'[1]TMC Master - Lake County'!L216</f>
        <v>0</v>
      </c>
      <c r="H219" s="33" t="str">
        <f>'[1]TMC Master - Lake County'!M216</f>
        <v>D</v>
      </c>
      <c r="I219" s="33"/>
      <c r="J219" s="33"/>
      <c r="K219" s="33" t="str">
        <f>'[1]TMC Master - Lake County'!J216</f>
        <v>C3R</v>
      </c>
      <c r="L219" s="33">
        <f>'[1]TMC Master - Lake County'!N216</f>
        <v>20160</v>
      </c>
      <c r="M219" s="33"/>
      <c r="N219" s="33">
        <f>'[1]TMC Master - Lake County'!O216</f>
        <v>999</v>
      </c>
      <c r="O219" s="33"/>
      <c r="P219" s="33"/>
      <c r="Q219" s="33"/>
      <c r="R219" s="33">
        <f>'[1]TMC Master - Lake County'!R216</f>
        <v>5273.7695999999996</v>
      </c>
      <c r="S219" s="34">
        <f>'[1]TMC Master - Lake County'!S216</f>
        <v>0.26</v>
      </c>
      <c r="T219" s="33" t="str">
        <f>'[1]TMC Master - Lake County'!T216</f>
        <v>C</v>
      </c>
      <c r="U219" s="33"/>
      <c r="V219" s="33"/>
      <c r="W219" s="33"/>
      <c r="X219" s="33"/>
      <c r="Y219" s="33"/>
      <c r="Z219" s="33"/>
      <c r="AA219" s="33"/>
      <c r="AB219" s="33"/>
      <c r="AC219" s="34"/>
      <c r="AD219" s="33"/>
      <c r="AE219" s="33">
        <f>'[1]TMC Master - Lake County'!U216</f>
        <v>207.18719999999999</v>
      </c>
      <c r="AF219" s="33">
        <f>'[1]TMC Master - Lake County'!V216</f>
        <v>322.18560000000002</v>
      </c>
      <c r="AG219" s="34">
        <f>'[1]TMC Master - Lake County'!W216</f>
        <v>0.32</v>
      </c>
      <c r="AH219" s="33" t="str">
        <f>'[1]TMC Master - Lake County'!X216</f>
        <v>C</v>
      </c>
      <c r="AI219" s="292">
        <f>'[1]TMC Master - Lake County'!Y216*100</f>
        <v>-3.1299690209557696</v>
      </c>
      <c r="AJ219" s="35">
        <f>'[1]TMC Master - Lake County'!AE216</f>
        <v>0</v>
      </c>
      <c r="AK219" s="35">
        <f>'[1]TMC Master - Lake County'!AF216</f>
        <v>873</v>
      </c>
      <c r="AL219" s="35">
        <f>'[1]TMC Master - Lake County'!AG216</f>
        <v>999</v>
      </c>
      <c r="AM219" s="35">
        <f>'[1]TMC Master - Lake County'!AH216</f>
        <v>1000</v>
      </c>
    </row>
    <row r="220" spans="2:39" x14ac:dyDescent="0.25">
      <c r="B220" s="31">
        <f>'[1]TMC Master - Lake County'!C217</f>
        <v>220</v>
      </c>
      <c r="C220" s="32" t="str">
        <f>'[1]TMC Master - Lake County'!D217</f>
        <v>CR 25</v>
      </c>
      <c r="D220" s="32" t="str">
        <f>'[1]TMC Master - Lake County'!E217</f>
        <v>GRIFFIN AVE</v>
      </c>
      <c r="E220" s="32" t="str">
        <f>'[1]TMC Master - Lake County'!F217</f>
        <v>US 27 / US 441</v>
      </c>
      <c r="F220" s="33" t="str">
        <f>'[1]TMC Master - Lake County'!K217</f>
        <v>2L</v>
      </c>
      <c r="G220" s="33">
        <f>'[1]TMC Master - Lake County'!L217</f>
        <v>0</v>
      </c>
      <c r="H220" s="33" t="str">
        <f>'[1]TMC Master - Lake County'!M217</f>
        <v>D</v>
      </c>
      <c r="I220" s="33"/>
      <c r="J220" s="33"/>
      <c r="K220" s="33" t="str">
        <f>'[1]TMC Master - Lake County'!J217</f>
        <v>C3R</v>
      </c>
      <c r="L220" s="33">
        <f>'[1]TMC Master - Lake County'!N217</f>
        <v>21168</v>
      </c>
      <c r="M220" s="33"/>
      <c r="N220" s="33">
        <f>'[1]TMC Master - Lake County'!O217</f>
        <v>1048.95</v>
      </c>
      <c r="O220" s="33"/>
      <c r="P220" s="33"/>
      <c r="Q220" s="33"/>
      <c r="R220" s="33">
        <f>'[1]TMC Master - Lake County'!R217</f>
        <v>9760.4639999999999</v>
      </c>
      <c r="S220" s="34">
        <f>'[1]TMC Master - Lake County'!S217</f>
        <v>0.46</v>
      </c>
      <c r="T220" s="33" t="str">
        <f>'[1]TMC Master - Lake County'!T217</f>
        <v>C</v>
      </c>
      <c r="U220" s="33"/>
      <c r="V220" s="33"/>
      <c r="W220" s="33"/>
      <c r="X220" s="33"/>
      <c r="Y220" s="33"/>
      <c r="Z220" s="33"/>
      <c r="AA220" s="33"/>
      <c r="AB220" s="33"/>
      <c r="AC220" s="34"/>
      <c r="AD220" s="33"/>
      <c r="AE220" s="33">
        <f>'[1]TMC Master - Lake County'!U217</f>
        <v>291.31200000000001</v>
      </c>
      <c r="AF220" s="33">
        <f>'[1]TMC Master - Lake County'!V217</f>
        <v>576.57600000000002</v>
      </c>
      <c r="AG220" s="34">
        <f>'[1]TMC Master - Lake County'!W217</f>
        <v>0.55000000000000004</v>
      </c>
      <c r="AH220" s="33" t="str">
        <f>'[1]TMC Master - Lake County'!X217</f>
        <v>C</v>
      </c>
      <c r="AI220" s="292">
        <f>'[1]TMC Master - Lake County'!Y217*100</f>
        <v>9.5618358800105376</v>
      </c>
      <c r="AJ220" s="35">
        <f>'[1]TMC Master - Lake County'!AE217</f>
        <v>0</v>
      </c>
      <c r="AK220" s="35">
        <f>'[1]TMC Master - Lake County'!AF217</f>
        <v>916.65000000000009</v>
      </c>
      <c r="AL220" s="35">
        <f>'[1]TMC Master - Lake County'!AG217</f>
        <v>1048.95</v>
      </c>
      <c r="AM220" s="35">
        <f>'[1]TMC Master - Lake County'!AH217</f>
        <v>1050</v>
      </c>
    </row>
    <row r="221" spans="2:39" x14ac:dyDescent="0.25">
      <c r="B221" s="31">
        <f>'[1]TMC Master - Lake County'!C218</f>
        <v>1980</v>
      </c>
      <c r="C221" s="32" t="str">
        <f>'[1]TMC Master - Lake County'!D218</f>
        <v>GRIFFIN AVE</v>
      </c>
      <c r="D221" s="32" t="str">
        <f>'[1]TMC Master - Lake County'!E218</f>
        <v>CR 25</v>
      </c>
      <c r="E221" s="32" t="str">
        <f>'[1]TMC Master - Lake County'!F218</f>
        <v>UNCLE DONALDS LANE</v>
      </c>
      <c r="F221" s="33" t="str">
        <f>'[1]TMC Master - Lake County'!K218</f>
        <v>2L</v>
      </c>
      <c r="G221" s="33">
        <f>'[1]TMC Master - Lake County'!L218</f>
        <v>0</v>
      </c>
      <c r="H221" s="33" t="str">
        <f>'[1]TMC Master - Lake County'!M218</f>
        <v>D</v>
      </c>
      <c r="I221" s="33"/>
      <c r="J221" s="33"/>
      <c r="K221" s="33" t="str">
        <f>'[1]TMC Master - Lake County'!J218</f>
        <v>C2T</v>
      </c>
      <c r="L221" s="33">
        <f>'[1]TMC Master - Lake County'!N218</f>
        <v>12960</v>
      </c>
      <c r="M221" s="33"/>
      <c r="N221" s="33">
        <f>'[1]TMC Master - Lake County'!O218</f>
        <v>676.80000000000007</v>
      </c>
      <c r="O221" s="33"/>
      <c r="P221" s="33"/>
      <c r="Q221" s="33"/>
      <c r="R221" s="33">
        <f>'[1]TMC Master - Lake County'!R218</f>
        <v>2825.4240000000004</v>
      </c>
      <c r="S221" s="34">
        <f>'[1]TMC Master - Lake County'!S218</f>
        <v>0.22</v>
      </c>
      <c r="T221" s="33" t="str">
        <f>'[1]TMC Master - Lake County'!T218</f>
        <v>C</v>
      </c>
      <c r="U221" s="33"/>
      <c r="V221" s="33"/>
      <c r="W221" s="33"/>
      <c r="X221" s="33"/>
      <c r="Y221" s="33"/>
      <c r="Z221" s="33"/>
      <c r="AA221" s="33"/>
      <c r="AB221" s="33"/>
      <c r="AC221" s="34"/>
      <c r="AD221" s="33"/>
      <c r="AE221" s="33">
        <f>'[1]TMC Master - Lake County'!U218</f>
        <v>159.26400000000001</v>
      </c>
      <c r="AF221" s="33">
        <f>'[1]TMC Master - Lake County'!V218</f>
        <v>105.84</v>
      </c>
      <c r="AG221" s="34">
        <f>'[1]TMC Master - Lake County'!W218</f>
        <v>0.24</v>
      </c>
      <c r="AH221" s="33" t="str">
        <f>'[1]TMC Master - Lake County'!X218</f>
        <v>C</v>
      </c>
      <c r="AI221" s="292">
        <f>'[1]TMC Master - Lake County'!Y218*100</f>
        <v>-14.496885565757134</v>
      </c>
      <c r="AJ221" s="35">
        <f>'[1]TMC Master - Lake County'!AE218</f>
        <v>0</v>
      </c>
      <c r="AK221" s="35">
        <f>'[1]TMC Master - Lake County'!AF218</f>
        <v>518.4</v>
      </c>
      <c r="AL221" s="35">
        <f>'[1]TMC Master - Lake County'!AG218</f>
        <v>676.80000000000007</v>
      </c>
      <c r="AM221" s="35">
        <f>'[1]TMC Master - Lake County'!AH218</f>
        <v>677.6</v>
      </c>
    </row>
    <row r="222" spans="2:39" x14ac:dyDescent="0.25">
      <c r="B222" s="31">
        <f>'[1]TMC Master - Lake County'!C219</f>
        <v>1970</v>
      </c>
      <c r="C222" s="32" t="str">
        <f>'[1]TMC Master - Lake County'!D219</f>
        <v>GRIFFIN AVE</v>
      </c>
      <c r="D222" s="32" t="str">
        <f>'[1]TMC Master - Lake County'!E219</f>
        <v>US 27 / US 411</v>
      </c>
      <c r="E222" s="32" t="str">
        <f>'[1]TMC Master - Lake County'!F219</f>
        <v>CR 25</v>
      </c>
      <c r="F222" s="33" t="str">
        <f>'[1]TMC Master - Lake County'!K219</f>
        <v>2L</v>
      </c>
      <c r="G222" s="33">
        <f>'[1]TMC Master - Lake County'!L219</f>
        <v>0</v>
      </c>
      <c r="H222" s="33" t="str">
        <f>'[1]TMC Master - Lake County'!M219</f>
        <v>D</v>
      </c>
      <c r="I222" s="33"/>
      <c r="J222" s="33"/>
      <c r="K222" s="33" t="str">
        <f>'[1]TMC Master - Lake County'!J219</f>
        <v>C2T</v>
      </c>
      <c r="L222" s="33">
        <f>'[1]TMC Master - Lake County'!N219</f>
        <v>16200</v>
      </c>
      <c r="M222" s="33"/>
      <c r="N222" s="33">
        <f>'[1]TMC Master - Lake County'!O219</f>
        <v>846</v>
      </c>
      <c r="O222" s="33"/>
      <c r="P222" s="33"/>
      <c r="Q222" s="33"/>
      <c r="R222" s="33">
        <f>'[1]TMC Master - Lake County'!R219</f>
        <v>8867.6351999999988</v>
      </c>
      <c r="S222" s="34">
        <f>'[1]TMC Master - Lake County'!S219</f>
        <v>0.55000000000000004</v>
      </c>
      <c r="T222" s="33" t="str">
        <f>'[1]TMC Master - Lake County'!T219</f>
        <v>C</v>
      </c>
      <c r="U222" s="33"/>
      <c r="V222" s="33"/>
      <c r="W222" s="33"/>
      <c r="X222" s="33"/>
      <c r="Y222" s="33"/>
      <c r="Z222" s="33"/>
      <c r="AA222" s="33"/>
      <c r="AB222" s="33"/>
      <c r="AC222" s="34"/>
      <c r="AD222" s="33"/>
      <c r="AE222" s="33">
        <f>'[1]TMC Master - Lake County'!U219</f>
        <v>460.79999999999995</v>
      </c>
      <c r="AF222" s="33">
        <f>'[1]TMC Master - Lake County'!V219</f>
        <v>258.048</v>
      </c>
      <c r="AG222" s="34">
        <f>'[1]TMC Master - Lake County'!W219</f>
        <v>0.54</v>
      </c>
      <c r="AH222" s="33" t="str">
        <f>'[1]TMC Master - Lake County'!X219</f>
        <v>C</v>
      </c>
      <c r="AI222" s="292">
        <f>'[1]TMC Master - Lake County'!Y219*100</f>
        <v>7.479780756553267</v>
      </c>
      <c r="AJ222" s="35">
        <f>'[1]TMC Master - Lake County'!AE219</f>
        <v>0</v>
      </c>
      <c r="AK222" s="35">
        <f>'[1]TMC Master - Lake County'!AF219</f>
        <v>648</v>
      </c>
      <c r="AL222" s="35">
        <f>'[1]TMC Master - Lake County'!AG219</f>
        <v>846</v>
      </c>
      <c r="AM222" s="35">
        <f>'[1]TMC Master - Lake County'!AH219</f>
        <v>847</v>
      </c>
    </row>
    <row r="223" spans="2:39" x14ac:dyDescent="0.25">
      <c r="B223" s="31">
        <f>'[1]TMC Master - Lake County'!C220</f>
        <v>2810</v>
      </c>
      <c r="C223" s="32" t="str">
        <f>'[1]TMC Master - Lake County'!D220</f>
        <v>SHAY BLVD</v>
      </c>
      <c r="D223" s="32" t="str">
        <f>'[1]TMC Master - Lake County'!E220</f>
        <v>TARRSON BLVD</v>
      </c>
      <c r="E223" s="32" t="str">
        <f>'[1]TMC Master - Lake County'!F220</f>
        <v>GRIFFIN AVE</v>
      </c>
      <c r="F223" s="33" t="str">
        <f>'[1]TMC Master - Lake County'!K220</f>
        <v>2L</v>
      </c>
      <c r="G223" s="33">
        <f>'[1]TMC Master - Lake County'!L220</f>
        <v>0</v>
      </c>
      <c r="H223" s="33" t="str">
        <f>'[1]TMC Master - Lake County'!M220</f>
        <v>D</v>
      </c>
      <c r="I223" s="33"/>
      <c r="J223" s="33"/>
      <c r="K223" s="33" t="str">
        <f>'[1]TMC Master - Lake County'!J220</f>
        <v>C3R</v>
      </c>
      <c r="L223" s="33">
        <f>'[1]TMC Master - Lake County'!N220</f>
        <v>16128</v>
      </c>
      <c r="M223" s="33"/>
      <c r="N223" s="33">
        <f>'[1]TMC Master - Lake County'!O220</f>
        <v>799.2</v>
      </c>
      <c r="O223" s="33"/>
      <c r="P223" s="33"/>
      <c r="Q223" s="33"/>
      <c r="R223" s="33">
        <f>'[1]TMC Master - Lake County'!R220</f>
        <v>2051.4335999999998</v>
      </c>
      <c r="S223" s="34">
        <f>'[1]TMC Master - Lake County'!S220</f>
        <v>0.13</v>
      </c>
      <c r="T223" s="33" t="str">
        <f>'[1]TMC Master - Lake County'!T220</f>
        <v>C</v>
      </c>
      <c r="U223" s="33"/>
      <c r="V223" s="33"/>
      <c r="W223" s="33"/>
      <c r="X223" s="33"/>
      <c r="Y223" s="33"/>
      <c r="Z223" s="33"/>
      <c r="AA223" s="33"/>
      <c r="AB223" s="33"/>
      <c r="AC223" s="34"/>
      <c r="AD223" s="33"/>
      <c r="AE223" s="33">
        <f>'[1]TMC Master - Lake County'!U220</f>
        <v>124.78079999999999</v>
      </c>
      <c r="AF223" s="33">
        <f>'[1]TMC Master - Lake County'!V220</f>
        <v>97.775999999999996</v>
      </c>
      <c r="AG223" s="34">
        <f>'[1]TMC Master - Lake County'!W220</f>
        <v>0.16</v>
      </c>
      <c r="AH223" s="33" t="str">
        <f>'[1]TMC Master - Lake County'!X220</f>
        <v>C</v>
      </c>
      <c r="AI223" s="292">
        <f>'[1]TMC Master - Lake County'!Y220*100</f>
        <v>-19.799569217775371</v>
      </c>
      <c r="AJ223" s="35">
        <f>'[1]TMC Master - Lake County'!AE220</f>
        <v>0</v>
      </c>
      <c r="AK223" s="35">
        <f>'[1]TMC Master - Lake County'!AF220</f>
        <v>698.40000000000009</v>
      </c>
      <c r="AL223" s="35">
        <f>'[1]TMC Master - Lake County'!AG220</f>
        <v>799.2</v>
      </c>
      <c r="AM223" s="35">
        <f>'[1]TMC Master - Lake County'!AH220</f>
        <v>800</v>
      </c>
    </row>
    <row r="224" spans="2:39" x14ac:dyDescent="0.25">
      <c r="B224" s="31">
        <f>'[1]TMC Master - Lake County'!C221</f>
        <v>3670</v>
      </c>
      <c r="C224" s="32" t="str">
        <f>'[1]TMC Master - Lake County'!D221</f>
        <v>US 27/US441</v>
      </c>
      <c r="D224" s="32" t="str">
        <f>'[1]TMC Master - Lake County'!E221</f>
        <v>SUMTER COUNTY LINE</v>
      </c>
      <c r="E224" s="32" t="str">
        <f>'[1]TMC Master - Lake County'!F221</f>
        <v>GRIFFIN AVE</v>
      </c>
      <c r="F224" s="33" t="str">
        <f>'[1]TMC Master - Lake County'!K221</f>
        <v>6L</v>
      </c>
      <c r="G224" s="33">
        <f>'[1]TMC Master - Lake County'!L221</f>
        <v>0</v>
      </c>
      <c r="H224" s="33" t="str">
        <f>'[1]TMC Master - Lake County'!M221</f>
        <v>D</v>
      </c>
      <c r="I224" s="33"/>
      <c r="J224" s="33"/>
      <c r="K224" s="33" t="str">
        <f>'[1]TMC Master - Lake County'!J221</f>
        <v>C4</v>
      </c>
      <c r="L224" s="33">
        <f>'[1]TMC Master - Lake County'!N221</f>
        <v>51120</v>
      </c>
      <c r="M224" s="33"/>
      <c r="N224" s="33">
        <f>'[1]TMC Master - Lake County'!O221</f>
        <v>2529</v>
      </c>
      <c r="O224" s="33"/>
      <c r="P224" s="33"/>
      <c r="Q224" s="33"/>
      <c r="R224" s="33">
        <f>'[1]TMC Master - Lake County'!R221</f>
        <v>26710.4244</v>
      </c>
      <c r="S224" s="34">
        <f>'[1]TMC Master - Lake County'!S221</f>
        <v>0.52</v>
      </c>
      <c r="T224" s="33" t="str">
        <f>'[1]TMC Master - Lake County'!T221</f>
        <v>C</v>
      </c>
      <c r="U224" s="33"/>
      <c r="V224" s="33"/>
      <c r="W224" s="33"/>
      <c r="X224" s="33"/>
      <c r="Y224" s="33"/>
      <c r="Z224" s="33"/>
      <c r="AA224" s="33"/>
      <c r="AB224" s="33"/>
      <c r="AC224" s="34"/>
      <c r="AD224" s="33"/>
      <c r="AE224" s="33">
        <f>'[1]TMC Master - Lake County'!U221</f>
        <v>1107.4684</v>
      </c>
      <c r="AF224" s="33">
        <f>'[1]TMC Master - Lake County'!V221</f>
        <v>1009.3044</v>
      </c>
      <c r="AG224" s="34">
        <f>'[1]TMC Master - Lake County'!W221</f>
        <v>0.44</v>
      </c>
      <c r="AH224" s="33" t="str">
        <f>'[1]TMC Master - Lake County'!X221</f>
        <v>C</v>
      </c>
      <c r="AI224" s="292">
        <f>'[1]TMC Master - Lake County'!Y221*100</f>
        <v>33.998940912226018</v>
      </c>
      <c r="AJ224" s="35">
        <f>'[1]TMC Master - Lake County'!AE221</f>
        <v>0</v>
      </c>
      <c r="AK224" s="35">
        <f>'[1]TMC Master - Lake County'!AF221</f>
        <v>1989</v>
      </c>
      <c r="AL224" s="35">
        <f>'[1]TMC Master - Lake County'!AG221</f>
        <v>2529</v>
      </c>
      <c r="AM224" s="35">
        <f>'[1]TMC Master - Lake County'!AH221</f>
        <v>2691</v>
      </c>
    </row>
    <row r="225" spans="2:39" x14ac:dyDescent="0.25">
      <c r="B225" s="31">
        <f>'[1]TMC Master - Lake County'!C222</f>
        <v>2540</v>
      </c>
      <c r="C225" s="32" t="str">
        <f>'[1]TMC Master - Lake County'!D222</f>
        <v>MARION COUNTY RD</v>
      </c>
      <c r="D225" s="32" t="str">
        <f>'[1]TMC Master - Lake County'!E222</f>
        <v>CR 25</v>
      </c>
      <c r="E225" s="32" t="str">
        <f>'[1]TMC Master - Lake County'!F222</f>
        <v>GRAYS AIRPORT RD</v>
      </c>
      <c r="F225" s="33" t="str">
        <f>'[1]TMC Master - Lake County'!K222</f>
        <v>2L</v>
      </c>
      <c r="G225" s="33">
        <f>'[1]TMC Master - Lake County'!L222</f>
        <v>0</v>
      </c>
      <c r="H225" s="33" t="str">
        <f>'[1]TMC Master - Lake County'!M222</f>
        <v>D</v>
      </c>
      <c r="I225" s="33"/>
      <c r="J225" s="33"/>
      <c r="K225" s="33" t="str">
        <f>'[1]TMC Master - Lake County'!J222</f>
        <v>C2T</v>
      </c>
      <c r="L225" s="33">
        <f>'[1]TMC Master - Lake County'!N222</f>
        <v>16200</v>
      </c>
      <c r="M225" s="33"/>
      <c r="N225" s="33">
        <f>'[1]TMC Master - Lake County'!O222</f>
        <v>846</v>
      </c>
      <c r="O225" s="33"/>
      <c r="P225" s="33"/>
      <c r="Q225" s="33"/>
      <c r="R225" s="33">
        <f>'[1]TMC Master - Lake County'!R222</f>
        <v>2284.1280000000002</v>
      </c>
      <c r="S225" s="34">
        <f>'[1]TMC Master - Lake County'!S222</f>
        <v>0.14000000000000001</v>
      </c>
      <c r="T225" s="33" t="str">
        <f>'[1]TMC Master - Lake County'!T222</f>
        <v>C</v>
      </c>
      <c r="U225" s="33"/>
      <c r="V225" s="33"/>
      <c r="W225" s="33"/>
      <c r="X225" s="33"/>
      <c r="Y225" s="33"/>
      <c r="Z225" s="33"/>
      <c r="AA225" s="33"/>
      <c r="AB225" s="33"/>
      <c r="AC225" s="34"/>
      <c r="AD225" s="33"/>
      <c r="AE225" s="33">
        <f>'[1]TMC Master - Lake County'!U222</f>
        <v>157.24799999999999</v>
      </c>
      <c r="AF225" s="33">
        <f>'[1]TMC Master - Lake County'!V222</f>
        <v>65.52</v>
      </c>
      <c r="AG225" s="34">
        <f>'[1]TMC Master - Lake County'!W222</f>
        <v>0.19</v>
      </c>
      <c r="AH225" s="33" t="str">
        <f>'[1]TMC Master - Lake County'!X222</f>
        <v>C</v>
      </c>
      <c r="AI225" s="292">
        <f>'[1]TMC Master - Lake County'!Y222*100</f>
        <v>-18.057483798920249</v>
      </c>
      <c r="AJ225" s="35">
        <f>'[1]TMC Master - Lake County'!AE222</f>
        <v>0</v>
      </c>
      <c r="AK225" s="35">
        <f>'[1]TMC Master - Lake County'!AF222</f>
        <v>648</v>
      </c>
      <c r="AL225" s="35">
        <f>'[1]TMC Master - Lake County'!AG222</f>
        <v>846</v>
      </c>
      <c r="AM225" s="35">
        <f>'[1]TMC Master - Lake County'!AH222</f>
        <v>847</v>
      </c>
    </row>
    <row r="226" spans="2:39" x14ac:dyDescent="0.25">
      <c r="B226" s="31">
        <f>'[1]TMC Master - Lake County'!C223</f>
        <v>210</v>
      </c>
      <c r="C226" s="32" t="str">
        <f>'[1]TMC Master - Lake County'!D223</f>
        <v>CR 25</v>
      </c>
      <c r="D226" s="32" t="str">
        <f>'[1]TMC Master - Lake County'!E223</f>
        <v>MARION COUNTY LINE</v>
      </c>
      <c r="E226" s="32" t="str">
        <f>'[1]TMC Master - Lake County'!F223</f>
        <v>GRIFFIN AVE</v>
      </c>
      <c r="F226" s="33" t="str">
        <f>'[1]TMC Master - Lake County'!K223</f>
        <v>2L</v>
      </c>
      <c r="G226" s="33">
        <f>'[1]TMC Master - Lake County'!L223</f>
        <v>0</v>
      </c>
      <c r="H226" s="33" t="str">
        <f>'[1]TMC Master - Lake County'!M223</f>
        <v>D</v>
      </c>
      <c r="I226" s="33"/>
      <c r="J226" s="33"/>
      <c r="K226" s="33" t="str">
        <f>'[1]TMC Master - Lake County'!J223</f>
        <v>C2T</v>
      </c>
      <c r="L226" s="33">
        <f>'[1]TMC Master - Lake County'!N223</f>
        <v>17010</v>
      </c>
      <c r="M226" s="33"/>
      <c r="N226" s="33">
        <f>'[1]TMC Master - Lake County'!O223</f>
        <v>888</v>
      </c>
      <c r="O226" s="33"/>
      <c r="P226" s="33"/>
      <c r="Q226" s="33"/>
      <c r="R226" s="33">
        <f>'[1]TMC Master - Lake County'!R223</f>
        <v>11693.807999999999</v>
      </c>
      <c r="S226" s="34">
        <f>'[1]TMC Master - Lake County'!S223</f>
        <v>0.69</v>
      </c>
      <c r="T226" s="33" t="str">
        <f>'[1]TMC Master - Lake County'!T223</f>
        <v>C</v>
      </c>
      <c r="U226" s="33"/>
      <c r="V226" s="33"/>
      <c r="W226" s="33"/>
      <c r="X226" s="33"/>
      <c r="Y226" s="33"/>
      <c r="Z226" s="33"/>
      <c r="AA226" s="33"/>
      <c r="AB226" s="33"/>
      <c r="AC226" s="34"/>
      <c r="AD226" s="33"/>
      <c r="AE226" s="33">
        <f>'[1]TMC Master - Lake County'!U223</f>
        <v>712.65600000000006</v>
      </c>
      <c r="AF226" s="33">
        <f>'[1]TMC Master - Lake County'!V223</f>
        <v>321.55200000000002</v>
      </c>
      <c r="AG226" s="34">
        <f>'[1]TMC Master - Lake County'!W223</f>
        <v>0.8</v>
      </c>
      <c r="AH226" s="33" t="str">
        <f>'[1]TMC Master - Lake County'!X223</f>
        <v>D</v>
      </c>
      <c r="AI226" s="292">
        <f>'[1]TMC Master - Lake County'!Y223*100</f>
        <v>13.594263452296861</v>
      </c>
      <c r="AJ226" s="35">
        <f>'[1]TMC Master - Lake County'!AE223</f>
        <v>0</v>
      </c>
      <c r="AK226" s="35">
        <f>'[1]TMC Master - Lake County'!AF223</f>
        <v>680</v>
      </c>
      <c r="AL226" s="35">
        <f>'[1]TMC Master - Lake County'!AG223</f>
        <v>888</v>
      </c>
      <c r="AM226" s="35">
        <f>'[1]TMC Master - Lake County'!AH223</f>
        <v>889</v>
      </c>
    </row>
    <row r="227" spans="2:39" x14ac:dyDescent="0.25">
      <c r="B227" s="31">
        <f>'[1]TMC Master - Lake County'!C224</f>
        <v>780</v>
      </c>
      <c r="C227" s="32" t="str">
        <f>'[1]TMC Master - Lake County'!D224</f>
        <v>CR 450</v>
      </c>
      <c r="D227" s="32" t="str">
        <f>'[1]TMC Master - Lake County'!E224</f>
        <v>MARION COUNTY LINE</v>
      </c>
      <c r="E227" s="32" t="str">
        <f>'[1]TMC Master - Lake County'!F224</f>
        <v>BABB RD</v>
      </c>
      <c r="F227" s="33" t="str">
        <f>'[1]TMC Master - Lake County'!K224</f>
        <v>2L</v>
      </c>
      <c r="G227" s="33">
        <f>'[1]TMC Master - Lake County'!L224</f>
        <v>0</v>
      </c>
      <c r="H227" s="33" t="str">
        <f>'[1]TMC Master - Lake County'!M224</f>
        <v>C</v>
      </c>
      <c r="I227" s="33"/>
      <c r="J227" s="33"/>
      <c r="K227" s="33" t="str">
        <f>'[1]TMC Master - Lake County'!J224</f>
        <v>C2T</v>
      </c>
      <c r="L227" s="33">
        <f>'[1]TMC Master - Lake County'!N224</f>
        <v>12420</v>
      </c>
      <c r="M227" s="33"/>
      <c r="N227" s="33">
        <f>'[1]TMC Master - Lake County'!O224</f>
        <v>648</v>
      </c>
      <c r="O227" s="33"/>
      <c r="P227" s="33"/>
      <c r="Q227" s="33"/>
      <c r="R227" s="33">
        <f>'[1]TMC Master - Lake County'!R224</f>
        <v>2146.0031999999997</v>
      </c>
      <c r="S227" s="34">
        <f>'[1]TMC Master - Lake County'!S224</f>
        <v>0.17</v>
      </c>
      <c r="T227" s="33" t="str">
        <f>'[1]TMC Master - Lake County'!T224</f>
        <v>C</v>
      </c>
      <c r="U227" s="33"/>
      <c r="V227" s="33"/>
      <c r="W227" s="33"/>
      <c r="X227" s="33"/>
      <c r="Y227" s="33"/>
      <c r="Z227" s="33"/>
      <c r="AA227" s="33"/>
      <c r="AB227" s="33"/>
      <c r="AC227" s="34"/>
      <c r="AD227" s="33"/>
      <c r="AE227" s="33">
        <f>'[1]TMC Master - Lake County'!U224</f>
        <v>97.891199999999998</v>
      </c>
      <c r="AF227" s="33">
        <f>'[1]TMC Master - Lake County'!V224</f>
        <v>98.8416</v>
      </c>
      <c r="AG227" s="34">
        <f>'[1]TMC Master - Lake County'!W224</f>
        <v>0.15</v>
      </c>
      <c r="AH227" s="33" t="str">
        <f>'[1]TMC Master - Lake County'!X224</f>
        <v>C</v>
      </c>
      <c r="AI227" s="292">
        <f>'[1]TMC Master - Lake County'!Y224*100</f>
        <v>-19.073402500223246</v>
      </c>
      <c r="AJ227" s="35">
        <f>'[1]TMC Master - Lake County'!AE224</f>
        <v>0</v>
      </c>
      <c r="AK227" s="35">
        <f>'[1]TMC Master - Lake County'!AF224</f>
        <v>648</v>
      </c>
      <c r="AL227" s="35">
        <f>'[1]TMC Master - Lake County'!AG224</f>
        <v>846</v>
      </c>
      <c r="AM227" s="35">
        <f>'[1]TMC Master - Lake County'!AH224</f>
        <v>847</v>
      </c>
    </row>
    <row r="228" spans="2:39" x14ac:dyDescent="0.25">
      <c r="B228" s="31">
        <f>'[1]TMC Master - Lake County'!C225</f>
        <v>310</v>
      </c>
      <c r="C228" s="32" t="str">
        <f>'[1]TMC Master - Lake County'!D225</f>
        <v>CR 42</v>
      </c>
      <c r="D228" s="32" t="str">
        <f>'[1]TMC Master - Lake County'!E225</f>
        <v>MARION COUNTY LINE</v>
      </c>
      <c r="E228" s="32" t="str">
        <f>'[1]TMC Master - Lake County'!F225</f>
        <v>SR 19</v>
      </c>
      <c r="F228" s="33" t="str">
        <f>'[1]TMC Master - Lake County'!K225</f>
        <v>2L</v>
      </c>
      <c r="G228" s="33">
        <f>'[1]TMC Master - Lake County'!L225</f>
        <v>0</v>
      </c>
      <c r="H228" s="33" t="str">
        <f>'[1]TMC Master - Lake County'!M225</f>
        <v>D</v>
      </c>
      <c r="I228" s="33"/>
      <c r="J228" s="33"/>
      <c r="K228" s="33" t="str">
        <f>'[1]TMC Master - Lake County'!J225</f>
        <v>C2T</v>
      </c>
      <c r="L228" s="33">
        <f>'[1]TMC Master - Lake County'!N225</f>
        <v>16200</v>
      </c>
      <c r="M228" s="33"/>
      <c r="N228" s="33">
        <f>'[1]TMC Master - Lake County'!O225</f>
        <v>846</v>
      </c>
      <c r="O228" s="33"/>
      <c r="P228" s="33"/>
      <c r="Q228" s="33"/>
      <c r="R228" s="33">
        <f>'[1]TMC Master - Lake County'!R225</f>
        <v>5392.5695999999998</v>
      </c>
      <c r="S228" s="34">
        <f>'[1]TMC Master - Lake County'!S225</f>
        <v>0.33</v>
      </c>
      <c r="T228" s="33" t="str">
        <f>'[1]TMC Master - Lake County'!T225</f>
        <v>C</v>
      </c>
      <c r="U228" s="33"/>
      <c r="V228" s="33"/>
      <c r="W228" s="33"/>
      <c r="X228" s="33"/>
      <c r="Y228" s="33"/>
      <c r="Z228" s="33"/>
      <c r="AA228" s="33"/>
      <c r="AB228" s="33"/>
      <c r="AC228" s="34"/>
      <c r="AD228" s="33"/>
      <c r="AE228" s="33">
        <f>'[1]TMC Master - Lake County'!U225</f>
        <v>268.96320000000003</v>
      </c>
      <c r="AF228" s="33">
        <f>'[1]TMC Master - Lake County'!V225</f>
        <v>258.50880000000001</v>
      </c>
      <c r="AG228" s="34">
        <f>'[1]TMC Master - Lake County'!W225</f>
        <v>0.32</v>
      </c>
      <c r="AH228" s="33" t="str">
        <f>'[1]TMC Master - Lake County'!X225</f>
        <v>C</v>
      </c>
      <c r="AI228" s="292">
        <f>'[1]TMC Master - Lake County'!Y225*100</f>
        <v>-2.6974190779142093</v>
      </c>
      <c r="AJ228" s="35">
        <f>'[1]TMC Master - Lake County'!AE225</f>
        <v>0</v>
      </c>
      <c r="AK228" s="35">
        <f>'[1]TMC Master - Lake County'!AF225</f>
        <v>648</v>
      </c>
      <c r="AL228" s="35">
        <f>'[1]TMC Master - Lake County'!AG225</f>
        <v>846</v>
      </c>
      <c r="AM228" s="35">
        <f>'[1]TMC Master - Lake County'!AH225</f>
        <v>847</v>
      </c>
    </row>
    <row r="229" spans="2:39" x14ac:dyDescent="0.25">
      <c r="B229" s="31" t="e">
        <f>'[1]TMC Master - Lake County'!C226</f>
        <v>#N/A</v>
      </c>
      <c r="C229" s="32" t="str">
        <f>'[1]TMC Master - Lake County'!D226</f>
        <v>C.R. 44</v>
      </c>
      <c r="D229" s="32" t="str">
        <f>'[1]TMC Master - Lake County'!E226</f>
        <v>0.16 Mi E of Harbor Shores Rd</v>
      </c>
      <c r="E229" s="32" t="e">
        <f>'[1]TMC Master - Lake County'!F226</f>
        <v>#N/A</v>
      </c>
      <c r="F229" s="33" t="str">
        <f>'[1]TMC Master - Lake County'!K226</f>
        <v>2L</v>
      </c>
      <c r="G229" s="33">
        <f>'[1]TMC Master - Lake County'!L226</f>
        <v>0</v>
      </c>
      <c r="H229" s="33" t="str">
        <f>'[1]TMC Master - Lake County'!M226</f>
        <v>D</v>
      </c>
      <c r="I229" s="33"/>
      <c r="J229" s="33"/>
      <c r="K229" s="33" t="str">
        <f>'[1]TMC Master - Lake County'!J226</f>
        <v>C2T</v>
      </c>
      <c r="L229" s="33">
        <f>'[1]TMC Master - Lake County'!N226</f>
        <v>17010</v>
      </c>
      <c r="M229" s="33"/>
      <c r="N229" s="33">
        <f>'[1]TMC Master - Lake County'!O226</f>
        <v>888</v>
      </c>
      <c r="O229" s="33"/>
      <c r="P229" s="33"/>
      <c r="Q229" s="33"/>
      <c r="R229" s="33">
        <f>'[1]TMC Master - Lake County'!R226</f>
        <v>13786.502399999999</v>
      </c>
      <c r="S229" s="34">
        <f>'[1]TMC Master - Lake County'!S226</f>
        <v>0.81</v>
      </c>
      <c r="T229" s="33" t="str">
        <f>'[1]TMC Master - Lake County'!T226</f>
        <v>D</v>
      </c>
      <c r="U229" s="33"/>
      <c r="V229" s="33"/>
      <c r="W229" s="33"/>
      <c r="X229" s="33"/>
      <c r="Y229" s="33"/>
      <c r="Z229" s="33"/>
      <c r="AA229" s="33"/>
      <c r="AB229" s="33"/>
      <c r="AC229" s="34"/>
      <c r="AD229" s="33"/>
      <c r="AE229" s="33">
        <f>'[1]TMC Master - Lake County'!U226</f>
        <v>479.95199999999994</v>
      </c>
      <c r="AF229" s="33">
        <f>'[1]TMC Master - Lake County'!V226</f>
        <v>645.32159999999999</v>
      </c>
      <c r="AG229" s="34">
        <f>'[1]TMC Master - Lake County'!W226</f>
        <v>0.73</v>
      </c>
      <c r="AH229" s="33" t="str">
        <f>'[1]TMC Master - Lake County'!X226</f>
        <v>C</v>
      </c>
      <c r="AI229" s="292">
        <f>'[1]TMC Master - Lake County'!Y226*100</f>
        <v>17.396737612494405</v>
      </c>
      <c r="AJ229" s="35">
        <f>'[1]TMC Master - Lake County'!AE226</f>
        <v>0</v>
      </c>
      <c r="AK229" s="35">
        <f>'[1]TMC Master - Lake County'!AF226</f>
        <v>680</v>
      </c>
      <c r="AL229" s="35">
        <f>'[1]TMC Master - Lake County'!AG226</f>
        <v>888</v>
      </c>
      <c r="AM229" s="35">
        <f>'[1]TMC Master - Lake County'!AH226</f>
        <v>889</v>
      </c>
    </row>
    <row r="230" spans="2:39" x14ac:dyDescent="0.25">
      <c r="B230" s="31" t="e">
        <f>'[1]TMC Master - Lake County'!C227</f>
        <v>#N/A</v>
      </c>
      <c r="C230" s="32" t="str">
        <f>'[1]TMC Master - Lake County'!D227</f>
        <v>CHERRY LAKE RD (C.R. 100)/NE 90th ST</v>
      </c>
      <c r="D230" s="32" t="str">
        <f>'[1]TMC Master - Lake County'!E227</f>
        <v>0.05 Mi N of Lake Ella Rd</v>
      </c>
      <c r="E230" s="32" t="e">
        <f>'[1]TMC Master - Lake County'!F227</f>
        <v>#N/A</v>
      </c>
      <c r="F230" s="33" t="str">
        <f>'[1]TMC Master - Lake County'!K227</f>
        <v>2L</v>
      </c>
      <c r="G230" s="33">
        <f>'[1]TMC Master - Lake County'!L227</f>
        <v>0</v>
      </c>
      <c r="H230" s="33" t="str">
        <f>'[1]TMC Master - Lake County'!M227</f>
        <v>C</v>
      </c>
      <c r="I230" s="33"/>
      <c r="J230" s="33"/>
      <c r="K230" s="33" t="str">
        <f>'[1]TMC Master - Lake County'!J227</f>
        <v>C2T</v>
      </c>
      <c r="L230" s="33">
        <f>'[1]TMC Master - Lake County'!N227</f>
        <v>9936</v>
      </c>
      <c r="M230" s="33"/>
      <c r="N230" s="33">
        <f>'[1]TMC Master - Lake County'!O227</f>
        <v>518.4</v>
      </c>
      <c r="O230" s="33"/>
      <c r="P230" s="33"/>
      <c r="Q230" s="33"/>
      <c r="R230" s="33">
        <f>'[1]TMC Master - Lake County'!R227</f>
        <v>2276.7839999999997</v>
      </c>
      <c r="S230" s="34">
        <f>'[1]TMC Master - Lake County'!S227</f>
        <v>0.23</v>
      </c>
      <c r="T230" s="33" t="str">
        <f>'[1]TMC Master - Lake County'!T227</f>
        <v>C</v>
      </c>
      <c r="U230" s="33"/>
      <c r="V230" s="33"/>
      <c r="W230" s="33"/>
      <c r="X230" s="33"/>
      <c r="Y230" s="33"/>
      <c r="Z230" s="33"/>
      <c r="AA230" s="33"/>
      <c r="AB230" s="33"/>
      <c r="AC230" s="34"/>
      <c r="AD230" s="33"/>
      <c r="AE230" s="33">
        <f>'[1]TMC Master - Lake County'!U227</f>
        <v>127.57439999999998</v>
      </c>
      <c r="AF230" s="33">
        <f>'[1]TMC Master - Lake County'!V227</f>
        <v>103.36320000000001</v>
      </c>
      <c r="AG230" s="34">
        <f>'[1]TMC Master - Lake County'!W227</f>
        <v>0.25</v>
      </c>
      <c r="AH230" s="33" t="str">
        <f>'[1]TMC Master - Lake County'!X227</f>
        <v>C</v>
      </c>
      <c r="AI230" s="292">
        <f>'[1]TMC Master - Lake County'!Y227*100</f>
        <v>-18.11024452753912</v>
      </c>
      <c r="AJ230" s="35">
        <f>'[1]TMC Master - Lake County'!AE227</f>
        <v>0</v>
      </c>
      <c r="AK230" s="35">
        <f>'[1]TMC Master - Lake County'!AF227</f>
        <v>518.4</v>
      </c>
      <c r="AL230" s="35">
        <f>'[1]TMC Master - Lake County'!AG227</f>
        <v>676.80000000000007</v>
      </c>
      <c r="AM230" s="35">
        <f>'[1]TMC Master - Lake County'!AH227</f>
        <v>677.6</v>
      </c>
    </row>
    <row r="231" spans="2:39" x14ac:dyDescent="0.25">
      <c r="B231" s="31">
        <f>'[1]TMC Master - Lake County'!C228</f>
        <v>390</v>
      </c>
      <c r="C231" s="32" t="str">
        <f>'[1]TMC Master - Lake County'!D228</f>
        <v>CR 435</v>
      </c>
      <c r="D231" s="32" t="str">
        <f>'[1]TMC Master - Lake County'!E228</f>
        <v>DUBSDREAD DR</v>
      </c>
      <c r="E231" s="32" t="str">
        <f>'[1]TMC Master - Lake County'!F228</f>
        <v>ORANGE COUNTY LINE</v>
      </c>
      <c r="F231" s="33" t="str">
        <f>'[1]TMC Master - Lake County'!K228</f>
        <v>2L</v>
      </c>
      <c r="G231" s="33">
        <f>'[1]TMC Master - Lake County'!L228</f>
        <v>0</v>
      </c>
      <c r="H231" s="33" t="str">
        <f>'[1]TMC Master - Lake County'!M228</f>
        <v>D</v>
      </c>
      <c r="I231" s="33"/>
      <c r="J231" s="33"/>
      <c r="K231" s="33" t="str">
        <f>'[1]TMC Master - Lake County'!J228</f>
        <v>C2T</v>
      </c>
      <c r="L231" s="33">
        <f>'[1]TMC Master - Lake County'!N228</f>
        <v>17010</v>
      </c>
      <c r="M231" s="33"/>
      <c r="N231" s="33">
        <f>'[1]TMC Master - Lake County'!O228</f>
        <v>888</v>
      </c>
      <c r="O231" s="33"/>
      <c r="P231" s="33"/>
      <c r="Q231" s="33"/>
      <c r="R231" s="33">
        <f>'[1]TMC Master - Lake County'!R228</f>
        <v>5793.36</v>
      </c>
      <c r="S231" s="34">
        <f>'[1]TMC Master - Lake County'!S228</f>
        <v>0.34</v>
      </c>
      <c r="T231" s="33" t="str">
        <f>'[1]TMC Master - Lake County'!T228</f>
        <v>C</v>
      </c>
      <c r="U231" s="33"/>
      <c r="V231" s="33"/>
      <c r="W231" s="33"/>
      <c r="X231" s="33"/>
      <c r="Y231" s="33"/>
      <c r="Z231" s="33"/>
      <c r="AA231" s="33"/>
      <c r="AB231" s="33"/>
      <c r="AC231" s="34"/>
      <c r="AD231" s="33"/>
      <c r="AE231" s="33">
        <f>'[1]TMC Master - Lake County'!U228</f>
        <v>353.904</v>
      </c>
      <c r="AF231" s="33">
        <f>'[1]TMC Master - Lake County'!V228</f>
        <v>239.49120000000002</v>
      </c>
      <c r="AG231" s="34">
        <f>'[1]TMC Master - Lake County'!W228</f>
        <v>0.4</v>
      </c>
      <c r="AH231" s="33" t="str">
        <f>'[1]TMC Master - Lake County'!X228</f>
        <v>C</v>
      </c>
      <c r="AI231" s="292">
        <f>'[1]TMC Master - Lake County'!Y228*100</f>
        <v>-1.2922366006515529</v>
      </c>
      <c r="AJ231" s="35">
        <f>'[1]TMC Master - Lake County'!AE228</f>
        <v>0</v>
      </c>
      <c r="AK231" s="35">
        <f>'[1]TMC Master - Lake County'!AF228</f>
        <v>680</v>
      </c>
      <c r="AL231" s="35">
        <f>'[1]TMC Master - Lake County'!AG228</f>
        <v>888</v>
      </c>
      <c r="AM231" s="35">
        <f>'[1]TMC Master - Lake County'!AH228</f>
        <v>889</v>
      </c>
    </row>
    <row r="232" spans="2:39" x14ac:dyDescent="0.25">
      <c r="B232" s="31">
        <f>'[1]TMC Master - Lake County'!C229</f>
        <v>1390</v>
      </c>
      <c r="C232" s="32" t="str">
        <f>'[1]TMC Master - Lake County'!D229</f>
        <v>CR 500A/ OLD 441</v>
      </c>
      <c r="D232" s="32" t="str">
        <f>'[1]TMC Master - Lake County'!E229</f>
        <v>SR 46</v>
      </c>
      <c r="E232" s="32" t="str">
        <f>'[1]TMC Master - Lake County'!F229</f>
        <v>ORANGE COUNTY LINE</v>
      </c>
      <c r="F232" s="33" t="str">
        <f>'[1]TMC Master - Lake County'!K229</f>
        <v>2L</v>
      </c>
      <c r="G232" s="33">
        <f>'[1]TMC Master - Lake County'!L229</f>
        <v>0</v>
      </c>
      <c r="H232" s="33" t="str">
        <f>'[1]TMC Master - Lake County'!M229</f>
        <v>D</v>
      </c>
      <c r="I232" s="33"/>
      <c r="J232" s="33"/>
      <c r="K232" s="33" t="str">
        <f>'[1]TMC Master - Lake County'!J229</f>
        <v>C3R</v>
      </c>
      <c r="L232" s="33">
        <f>'[1]TMC Master - Lake County'!N229</f>
        <v>16128</v>
      </c>
      <c r="M232" s="33"/>
      <c r="N232" s="33">
        <f>'[1]TMC Master - Lake County'!O229</f>
        <v>799.2</v>
      </c>
      <c r="O232" s="33"/>
      <c r="P232" s="33"/>
      <c r="Q232" s="33"/>
      <c r="R232" s="33">
        <f>'[1]TMC Master - Lake County'!R229</f>
        <v>5517.9935999999998</v>
      </c>
      <c r="S232" s="34">
        <f>'[1]TMC Master - Lake County'!S229</f>
        <v>0.34</v>
      </c>
      <c r="T232" s="33" t="str">
        <f>'[1]TMC Master - Lake County'!T229</f>
        <v>C</v>
      </c>
      <c r="U232" s="33"/>
      <c r="V232" s="33"/>
      <c r="W232" s="33"/>
      <c r="X232" s="33"/>
      <c r="Y232" s="33"/>
      <c r="Z232" s="33"/>
      <c r="AA232" s="33"/>
      <c r="AB232" s="33"/>
      <c r="AC232" s="34"/>
      <c r="AD232" s="33"/>
      <c r="AE232" s="33">
        <f>'[1]TMC Master - Lake County'!U229</f>
        <v>299.60640000000001</v>
      </c>
      <c r="AF232" s="33">
        <f>'[1]TMC Master - Lake County'!V229</f>
        <v>209.43359999999998</v>
      </c>
      <c r="AG232" s="34">
        <f>'[1]TMC Master - Lake County'!W229</f>
        <v>0.37</v>
      </c>
      <c r="AH232" s="33" t="str">
        <f>'[1]TMC Master - Lake County'!X229</f>
        <v>C</v>
      </c>
      <c r="AI232" s="292">
        <f>'[1]TMC Master - Lake County'!Y229*100</f>
        <v>-2.2489465064315817</v>
      </c>
      <c r="AJ232" s="35">
        <f>'[1]TMC Master - Lake County'!AE229</f>
        <v>0</v>
      </c>
      <c r="AK232" s="35">
        <f>'[1]TMC Master - Lake County'!AF229</f>
        <v>698.40000000000009</v>
      </c>
      <c r="AL232" s="35">
        <f>'[1]TMC Master - Lake County'!AG229</f>
        <v>799.2</v>
      </c>
      <c r="AM232" s="35">
        <f>'[1]TMC Master - Lake County'!AH229</f>
        <v>800</v>
      </c>
    </row>
    <row r="233" spans="2:39" x14ac:dyDescent="0.25">
      <c r="B233" s="31">
        <f>'[1]TMC Master - Lake County'!C230</f>
        <v>1000</v>
      </c>
      <c r="C233" s="32" t="str">
        <f>'[1]TMC Master - Lake County'!D230</f>
        <v>CR 46 (SANFORD RD)</v>
      </c>
      <c r="D233" s="32" t="str">
        <f>'[1]TMC Master - Lake County'!E230</f>
        <v>HIGHLAND ST</v>
      </c>
      <c r="E233" s="32" t="str">
        <f>'[1]TMC Master - Lake County'!F230</f>
        <v>US 441</v>
      </c>
      <c r="F233" s="33" t="str">
        <f>'[1]TMC Master - Lake County'!K230</f>
        <v>2L</v>
      </c>
      <c r="G233" s="33">
        <f>'[1]TMC Master - Lake County'!L230</f>
        <v>0</v>
      </c>
      <c r="H233" s="33" t="str">
        <f>'[1]TMC Master - Lake County'!M230</f>
        <v>D</v>
      </c>
      <c r="I233" s="33"/>
      <c r="J233" s="33"/>
      <c r="K233" s="33" t="str">
        <f>'[1]TMC Master - Lake County'!J230</f>
        <v>C3R</v>
      </c>
      <c r="L233" s="33">
        <f>'[1]TMC Master - Lake County'!N230</f>
        <v>16128</v>
      </c>
      <c r="M233" s="33"/>
      <c r="N233" s="33">
        <f>'[1]TMC Master - Lake County'!O230</f>
        <v>799.2</v>
      </c>
      <c r="O233" s="33"/>
      <c r="P233" s="33"/>
      <c r="Q233" s="33"/>
      <c r="R233" s="33">
        <f>'[1]TMC Master - Lake County'!R230</f>
        <v>7251.6383999999998</v>
      </c>
      <c r="S233" s="34">
        <f>'[1]TMC Master - Lake County'!S230</f>
        <v>0.45</v>
      </c>
      <c r="T233" s="33" t="str">
        <f>'[1]TMC Master - Lake County'!T230</f>
        <v>C</v>
      </c>
      <c r="U233" s="33"/>
      <c r="V233" s="33"/>
      <c r="W233" s="33"/>
      <c r="X233" s="33"/>
      <c r="Y233" s="33"/>
      <c r="Z233" s="33"/>
      <c r="AA233" s="33"/>
      <c r="AB233" s="33"/>
      <c r="AC233" s="34"/>
      <c r="AD233" s="33"/>
      <c r="AE233" s="33">
        <f>'[1]TMC Master - Lake County'!U230</f>
        <v>235.61279999999999</v>
      </c>
      <c r="AF233" s="33">
        <f>'[1]TMC Master - Lake County'!V230</f>
        <v>342.2688</v>
      </c>
      <c r="AG233" s="34">
        <f>'[1]TMC Master - Lake County'!W230</f>
        <v>0.43</v>
      </c>
      <c r="AH233" s="33" t="str">
        <f>'[1]TMC Master - Lake County'!X230</f>
        <v>C</v>
      </c>
      <c r="AI233" s="292">
        <f>'[1]TMC Master - Lake County'!Y230*100</f>
        <v>3.2410555417385467</v>
      </c>
      <c r="AJ233" s="35">
        <f>'[1]TMC Master - Lake County'!AE230</f>
        <v>0</v>
      </c>
      <c r="AK233" s="35">
        <f>'[1]TMC Master - Lake County'!AF230</f>
        <v>698.40000000000009</v>
      </c>
      <c r="AL233" s="35">
        <f>'[1]TMC Master - Lake County'!AG230</f>
        <v>799.2</v>
      </c>
      <c r="AM233" s="35">
        <f>'[1]TMC Master - Lake County'!AH230</f>
        <v>800</v>
      </c>
    </row>
    <row r="234" spans="2:39" x14ac:dyDescent="0.25">
      <c r="B234" s="31">
        <f>'[1]TMC Master - Lake County'!C231</f>
        <v>2790</v>
      </c>
      <c r="C234" s="32" t="str">
        <f>'[1]TMC Master - Lake County'!D231</f>
        <v>ROUND LAKE RD</v>
      </c>
      <c r="D234" s="32" t="str">
        <f>'[1]TMC Master - Lake County'!E231</f>
        <v>SR 46</v>
      </c>
      <c r="E234" s="32" t="str">
        <f>'[1]TMC Master - Lake County'!F231</f>
        <v>ORANGE COUNTY LINE</v>
      </c>
      <c r="F234" s="33" t="str">
        <f>'[1]TMC Master - Lake County'!K231</f>
        <v>2L</v>
      </c>
      <c r="G234" s="33">
        <f>'[1]TMC Master - Lake County'!L231</f>
        <v>0</v>
      </c>
      <c r="H234" s="33" t="str">
        <f>'[1]TMC Master - Lake County'!M231</f>
        <v>D</v>
      </c>
      <c r="I234" s="33"/>
      <c r="J234" s="33"/>
      <c r="K234" s="33" t="str">
        <f>'[1]TMC Master - Lake County'!J231</f>
        <v>C3R</v>
      </c>
      <c r="L234" s="33">
        <f>'[1]TMC Master - Lake County'!N231</f>
        <v>21168</v>
      </c>
      <c r="M234" s="33"/>
      <c r="N234" s="33">
        <f>'[1]TMC Master - Lake County'!O231</f>
        <v>1048.95</v>
      </c>
      <c r="O234" s="33"/>
      <c r="P234" s="33"/>
      <c r="Q234" s="33"/>
      <c r="R234" s="33">
        <f>'[1]TMC Master - Lake County'!R231</f>
        <v>4996.3487999999998</v>
      </c>
      <c r="S234" s="34">
        <f>'[1]TMC Master - Lake County'!S231</f>
        <v>0.24</v>
      </c>
      <c r="T234" s="33" t="str">
        <f>'[1]TMC Master - Lake County'!T231</f>
        <v>C</v>
      </c>
      <c r="U234" s="33"/>
      <c r="V234" s="33"/>
      <c r="W234" s="33"/>
      <c r="X234" s="33"/>
      <c r="Y234" s="33"/>
      <c r="Z234" s="33"/>
      <c r="AA234" s="33"/>
      <c r="AB234" s="33"/>
      <c r="AC234" s="34"/>
      <c r="AD234" s="33"/>
      <c r="AE234" s="33">
        <f>'[1]TMC Master - Lake County'!U231</f>
        <v>221.06880000000001</v>
      </c>
      <c r="AF234" s="33">
        <f>'[1]TMC Master - Lake County'!V231</f>
        <v>228.82560000000001</v>
      </c>
      <c r="AG234" s="34">
        <f>'[1]TMC Master - Lake County'!W231</f>
        <v>0.22</v>
      </c>
      <c r="AH234" s="33" t="str">
        <f>'[1]TMC Master - Lake County'!X231</f>
        <v>C</v>
      </c>
      <c r="AI234" s="292">
        <f>'[1]TMC Master - Lake County'!Y231*100</f>
        <v>-4.1712643894912809</v>
      </c>
      <c r="AJ234" s="35">
        <f>'[1]TMC Master - Lake County'!AE231</f>
        <v>0</v>
      </c>
      <c r="AK234" s="35">
        <f>'[1]TMC Master - Lake County'!AF231</f>
        <v>916.65000000000009</v>
      </c>
      <c r="AL234" s="35">
        <f>'[1]TMC Master - Lake County'!AG231</f>
        <v>1048.95</v>
      </c>
      <c r="AM234" s="35">
        <f>'[1]TMC Master - Lake County'!AH231</f>
        <v>1050</v>
      </c>
    </row>
    <row r="235" spans="2:39" x14ac:dyDescent="0.25">
      <c r="B235" s="31">
        <f>'[1]TMC Master - Lake County'!C232</f>
        <v>1380</v>
      </c>
      <c r="C235" s="32" t="str">
        <f>'[1]TMC Master - Lake County'!D232</f>
        <v>CR 500A (HIGHLAND ST)</v>
      </c>
      <c r="D235" s="32" t="str">
        <f>'[1]TMC Master - Lake County'!E232</f>
        <v>5TH AVE</v>
      </c>
      <c r="E235" s="32" t="str">
        <f>'[1]TMC Master - Lake County'!F232</f>
        <v>SR 46</v>
      </c>
      <c r="F235" s="33" t="str">
        <f>'[1]TMC Master - Lake County'!K232</f>
        <v>2L</v>
      </c>
      <c r="G235" s="33">
        <f>'[1]TMC Master - Lake County'!L232</f>
        <v>0</v>
      </c>
      <c r="H235" s="33" t="str">
        <f>'[1]TMC Master - Lake County'!M232</f>
        <v>D</v>
      </c>
      <c r="I235" s="33"/>
      <c r="J235" s="33"/>
      <c r="K235" s="33" t="str">
        <f>'[1]TMC Master - Lake County'!J232</f>
        <v>C4</v>
      </c>
      <c r="L235" s="33">
        <f>'[1]TMC Master - Lake County'!N232</f>
        <v>15840</v>
      </c>
      <c r="M235" s="33"/>
      <c r="N235" s="33">
        <f>'[1]TMC Master - Lake County'!O232</f>
        <v>783</v>
      </c>
      <c r="O235" s="33"/>
      <c r="P235" s="33"/>
      <c r="Q235" s="33"/>
      <c r="R235" s="33">
        <f>'[1]TMC Master - Lake County'!R232</f>
        <v>2568.4704000000002</v>
      </c>
      <c r="S235" s="34">
        <f>'[1]TMC Master - Lake County'!S232</f>
        <v>0.16</v>
      </c>
      <c r="T235" s="33" t="str">
        <f>'[1]TMC Master - Lake County'!T232</f>
        <v>D</v>
      </c>
      <c r="U235" s="33"/>
      <c r="V235" s="33"/>
      <c r="W235" s="33"/>
      <c r="X235" s="33"/>
      <c r="Y235" s="33"/>
      <c r="Z235" s="33"/>
      <c r="AA235" s="33"/>
      <c r="AB235" s="33"/>
      <c r="AC235" s="34"/>
      <c r="AD235" s="33"/>
      <c r="AE235" s="33">
        <f>'[1]TMC Master - Lake County'!U232</f>
        <v>108.59519999999999</v>
      </c>
      <c r="AF235" s="33">
        <f>'[1]TMC Master - Lake County'!V232</f>
        <v>153.1968</v>
      </c>
      <c r="AG235" s="34">
        <f>'[1]TMC Master - Lake County'!W232</f>
        <v>0.2</v>
      </c>
      <c r="AH235" s="33" t="str">
        <f>'[1]TMC Master - Lake County'!X232</f>
        <v>D</v>
      </c>
      <c r="AI235" s="292">
        <f>'[1]TMC Master - Lake County'!Y232*100</f>
        <v>-16.111945763133839</v>
      </c>
      <c r="AJ235" s="35">
        <f>'[1]TMC Master - Lake County'!AE232</f>
        <v>0</v>
      </c>
      <c r="AK235" s="35">
        <f>'[1]TMC Master - Lake County'!AF232</f>
        <v>0</v>
      </c>
      <c r="AL235" s="35">
        <f>'[1]TMC Master - Lake County'!AG232</f>
        <v>783</v>
      </c>
      <c r="AM235" s="35">
        <f>'[1]TMC Master - Lake County'!AH232</f>
        <v>1071</v>
      </c>
    </row>
    <row r="236" spans="2:39" x14ac:dyDescent="0.25">
      <c r="B236" s="31">
        <f>'[1]TMC Master - Lake County'!C233</f>
        <v>430</v>
      </c>
      <c r="C236" s="32" t="str">
        <f>'[1]TMC Master - Lake County'!D233</f>
        <v>CR 437</v>
      </c>
      <c r="D236" s="32" t="str">
        <f>'[1]TMC Master - Lake County'!E233</f>
        <v>SR 46</v>
      </c>
      <c r="E236" s="32" t="str">
        <f>'[1]TMC Master - Lake County'!F233</f>
        <v>ORANGE COUNTY LINE</v>
      </c>
      <c r="F236" s="33" t="str">
        <f>'[1]TMC Master - Lake County'!K233</f>
        <v>2L</v>
      </c>
      <c r="G236" s="33">
        <f>'[1]TMC Master - Lake County'!L233</f>
        <v>0</v>
      </c>
      <c r="H236" s="33" t="str">
        <f>'[1]TMC Master - Lake County'!M233</f>
        <v>D</v>
      </c>
      <c r="I236" s="33"/>
      <c r="J236" s="33"/>
      <c r="K236" s="33" t="str">
        <f>'[1]TMC Master - Lake County'!J233</f>
        <v>C2T</v>
      </c>
      <c r="L236" s="33">
        <f>'[1]TMC Master - Lake County'!N233</f>
        <v>16200</v>
      </c>
      <c r="M236" s="33"/>
      <c r="N236" s="33">
        <f>'[1]TMC Master - Lake County'!O233</f>
        <v>846</v>
      </c>
      <c r="O236" s="33"/>
      <c r="P236" s="33"/>
      <c r="Q236" s="33"/>
      <c r="R236" s="33">
        <f>'[1]TMC Master - Lake County'!R233</f>
        <v>7753.420799999999</v>
      </c>
      <c r="S236" s="34">
        <f>'[1]TMC Master - Lake County'!S233</f>
        <v>0.48</v>
      </c>
      <c r="T236" s="33" t="str">
        <f>'[1]TMC Master - Lake County'!T233</f>
        <v>C</v>
      </c>
      <c r="U236" s="33"/>
      <c r="V236" s="33"/>
      <c r="W236" s="33"/>
      <c r="X236" s="33"/>
      <c r="Y236" s="33"/>
      <c r="Z236" s="33"/>
      <c r="AA236" s="33"/>
      <c r="AB236" s="33"/>
      <c r="AC236" s="34"/>
      <c r="AD236" s="33"/>
      <c r="AE236" s="33">
        <f>'[1]TMC Master - Lake County'!U233</f>
        <v>285.69599999999997</v>
      </c>
      <c r="AF236" s="33">
        <f>'[1]TMC Master - Lake County'!V233</f>
        <v>347.44319999999993</v>
      </c>
      <c r="AG236" s="34">
        <f>'[1]TMC Master - Lake County'!W233</f>
        <v>0.41</v>
      </c>
      <c r="AH236" s="33" t="str">
        <f>'[1]TMC Master - Lake County'!X233</f>
        <v>C</v>
      </c>
      <c r="AI236" s="292">
        <f>'[1]TMC Master - Lake County'!Y233*100</f>
        <v>4.6318439690286262</v>
      </c>
      <c r="AJ236" s="35">
        <f>'[1]TMC Master - Lake County'!AE233</f>
        <v>0</v>
      </c>
      <c r="AK236" s="35">
        <f>'[1]TMC Master - Lake County'!AF233</f>
        <v>648</v>
      </c>
      <c r="AL236" s="35">
        <f>'[1]TMC Master - Lake County'!AG233</f>
        <v>846</v>
      </c>
      <c r="AM236" s="35">
        <f>'[1]TMC Master - Lake County'!AH233</f>
        <v>847</v>
      </c>
    </row>
    <row r="237" spans="2:39" x14ac:dyDescent="0.25">
      <c r="B237" s="31">
        <f>'[1]TMC Master - Lake County'!C234</f>
        <v>380</v>
      </c>
      <c r="C237" s="32" t="str">
        <f>'[1]TMC Master - Lake County'!D234</f>
        <v>CR 435</v>
      </c>
      <c r="D237" s="32" t="str">
        <f>'[1]TMC Master - Lake County'!E234</f>
        <v>SR 46</v>
      </c>
      <c r="E237" s="32" t="str">
        <f>'[1]TMC Master - Lake County'!F234</f>
        <v>DUBSDREAD DR</v>
      </c>
      <c r="F237" s="33" t="str">
        <f>'[1]TMC Master - Lake County'!K234</f>
        <v>2L</v>
      </c>
      <c r="G237" s="33">
        <f>'[1]TMC Master - Lake County'!L234</f>
        <v>0</v>
      </c>
      <c r="H237" s="33" t="str">
        <f>'[1]TMC Master - Lake County'!M234</f>
        <v>D</v>
      </c>
      <c r="I237" s="33"/>
      <c r="J237" s="33"/>
      <c r="K237" s="33" t="str">
        <f>'[1]TMC Master - Lake County'!J234</f>
        <v>C3R</v>
      </c>
      <c r="L237" s="33">
        <f>'[1]TMC Master - Lake County'!N234</f>
        <v>20160</v>
      </c>
      <c r="M237" s="33"/>
      <c r="N237" s="33">
        <f>'[1]TMC Master - Lake County'!O234</f>
        <v>999</v>
      </c>
      <c r="O237" s="33"/>
      <c r="P237" s="33"/>
      <c r="Q237" s="33"/>
      <c r="R237" s="33">
        <f>'[1]TMC Master - Lake County'!R234</f>
        <v>7812.0671999999995</v>
      </c>
      <c r="S237" s="34">
        <f>'[1]TMC Master - Lake County'!S234</f>
        <v>0.39</v>
      </c>
      <c r="T237" s="33" t="str">
        <f>'[1]TMC Master - Lake County'!T234</f>
        <v>C</v>
      </c>
      <c r="U237" s="33"/>
      <c r="V237" s="33"/>
      <c r="W237" s="33"/>
      <c r="X237" s="33"/>
      <c r="Y237" s="33"/>
      <c r="Z237" s="33"/>
      <c r="AA237" s="33"/>
      <c r="AB237" s="33"/>
      <c r="AC237" s="34"/>
      <c r="AD237" s="33"/>
      <c r="AE237" s="33">
        <f>'[1]TMC Master - Lake County'!U234</f>
        <v>336.45120000000003</v>
      </c>
      <c r="AF237" s="33">
        <f>'[1]TMC Master - Lake County'!V234</f>
        <v>384.93119999999999</v>
      </c>
      <c r="AG237" s="34">
        <f>'[1]TMC Master - Lake County'!W234</f>
        <v>0.39</v>
      </c>
      <c r="AH237" s="33" t="str">
        <f>'[1]TMC Master - Lake County'!X234</f>
        <v>C</v>
      </c>
      <c r="AI237" s="292">
        <f>'[1]TMC Master - Lake County'!Y234*100</f>
        <v>4.7896529972052404</v>
      </c>
      <c r="AJ237" s="35">
        <f>'[1]TMC Master - Lake County'!AE234</f>
        <v>0</v>
      </c>
      <c r="AK237" s="35">
        <f>'[1]TMC Master - Lake County'!AF234</f>
        <v>873</v>
      </c>
      <c r="AL237" s="35">
        <f>'[1]TMC Master - Lake County'!AG234</f>
        <v>999</v>
      </c>
      <c r="AM237" s="35">
        <f>'[1]TMC Master - Lake County'!AH234</f>
        <v>1000</v>
      </c>
    </row>
    <row r="238" spans="2:39" x14ac:dyDescent="0.25">
      <c r="B238" s="31" t="e">
        <f>'[1]TMC Master - Lake County'!C235</f>
        <v>#N/A</v>
      </c>
      <c r="C238" s="32" t="str">
        <f>'[1]TMC Master - Lake County'!D235</f>
        <v xml:space="preserve">SR46 </v>
      </c>
      <c r="D238" s="32" t="str">
        <f>'[1]TMC Master - Lake County'!E235</f>
        <v>EAST OF NORTH CR437</v>
      </c>
      <c r="E238" s="32" t="e">
        <f>'[1]TMC Master - Lake County'!F235</f>
        <v>#N/A</v>
      </c>
      <c r="F238" s="33" t="str">
        <f>'[1]TMC Master - Lake County'!K235</f>
        <v>2L</v>
      </c>
      <c r="G238" s="33">
        <f>'[1]TMC Master - Lake County'!L235</f>
        <v>0</v>
      </c>
      <c r="H238" s="33" t="str">
        <f>'[1]TMC Master - Lake County'!M235</f>
        <v>C</v>
      </c>
      <c r="I238" s="33"/>
      <c r="J238" s="33"/>
      <c r="K238" s="33" t="str">
        <f>'[1]TMC Master - Lake County'!J235</f>
        <v>C3R</v>
      </c>
      <c r="L238" s="33">
        <f>'[1]TMC Master - Lake County'!N235</f>
        <v>17640</v>
      </c>
      <c r="M238" s="33"/>
      <c r="N238" s="33">
        <f>'[1]TMC Master - Lake County'!O235</f>
        <v>873</v>
      </c>
      <c r="O238" s="33"/>
      <c r="P238" s="33"/>
      <c r="Q238" s="33"/>
      <c r="R238" s="33">
        <f>'[1]TMC Master - Lake County'!R235</f>
        <v>11174.438</v>
      </c>
      <c r="S238" s="34">
        <f>'[1]TMC Master - Lake County'!S235</f>
        <v>0.63</v>
      </c>
      <c r="T238" s="33" t="str">
        <f>'[1]TMC Master - Lake County'!T235</f>
        <v>C</v>
      </c>
      <c r="U238" s="33"/>
      <c r="V238" s="33"/>
      <c r="W238" s="33"/>
      <c r="X238" s="33"/>
      <c r="Y238" s="33"/>
      <c r="Z238" s="33"/>
      <c r="AA238" s="33"/>
      <c r="AB238" s="33"/>
      <c r="AC238" s="34"/>
      <c r="AD238" s="33"/>
      <c r="AE238" s="33">
        <f>'[1]TMC Master - Lake County'!U235</f>
        <v>721.54399999999998</v>
      </c>
      <c r="AF238" s="33">
        <f>'[1]TMC Master - Lake County'!V235</f>
        <v>345.58159999999998</v>
      </c>
      <c r="AG238" s="34">
        <f>'[1]TMC Master - Lake County'!W235</f>
        <v>0.83</v>
      </c>
      <c r="AH238" s="33" t="str">
        <f>'[1]TMC Master - Lake County'!X235</f>
        <v>C</v>
      </c>
      <c r="AI238" s="292">
        <f>'[1]TMC Master - Lake County'!Y235*100</f>
        <v>12.566806699965127</v>
      </c>
      <c r="AJ238" s="35">
        <f>'[1]TMC Master - Lake County'!AE235</f>
        <v>0</v>
      </c>
      <c r="AK238" s="35">
        <f>'[1]TMC Master - Lake County'!AF235</f>
        <v>873</v>
      </c>
      <c r="AL238" s="35">
        <f>'[1]TMC Master - Lake County'!AG235</f>
        <v>999</v>
      </c>
      <c r="AM238" s="35">
        <f>'[1]TMC Master - Lake County'!AH235</f>
        <v>1000</v>
      </c>
    </row>
    <row r="239" spans="2:39" x14ac:dyDescent="0.25">
      <c r="B239" s="31">
        <f>'[1]TMC Master - Lake County'!C236</f>
        <v>420</v>
      </c>
      <c r="C239" s="32" t="str">
        <f>'[1]TMC Master - Lake County'!D236</f>
        <v>CR 437</v>
      </c>
      <c r="D239" s="32" t="str">
        <f>'[1]TMC Master - Lake County'!E236</f>
        <v>WOLF BRANCH RD</v>
      </c>
      <c r="E239" s="32" t="str">
        <f>'[1]TMC Master - Lake County'!F236</f>
        <v>SR 46</v>
      </c>
      <c r="F239" s="33" t="str">
        <f>'[1]TMC Master - Lake County'!K236</f>
        <v>2L</v>
      </c>
      <c r="G239" s="33">
        <f>'[1]TMC Master - Lake County'!L236</f>
        <v>0</v>
      </c>
      <c r="H239" s="33" t="str">
        <f>'[1]TMC Master - Lake County'!M236</f>
        <v>D</v>
      </c>
      <c r="I239" s="33"/>
      <c r="J239" s="33"/>
      <c r="K239" s="33" t="str">
        <f>'[1]TMC Master - Lake County'!J236</f>
        <v>C2T</v>
      </c>
      <c r="L239" s="33">
        <f>'[1]TMC Master - Lake County'!N236</f>
        <v>16200</v>
      </c>
      <c r="M239" s="33"/>
      <c r="N239" s="33">
        <f>'[1]TMC Master - Lake County'!O236</f>
        <v>846</v>
      </c>
      <c r="O239" s="33"/>
      <c r="P239" s="33"/>
      <c r="Q239" s="33"/>
      <c r="R239" s="33">
        <f>'[1]TMC Master - Lake County'!R236</f>
        <v>12157.814399999999</v>
      </c>
      <c r="S239" s="34">
        <f>'[1]TMC Master - Lake County'!S236</f>
        <v>0.75</v>
      </c>
      <c r="T239" s="33" t="str">
        <f>'[1]TMC Master - Lake County'!T236</f>
        <v>C</v>
      </c>
      <c r="U239" s="33"/>
      <c r="V239" s="33"/>
      <c r="W239" s="33"/>
      <c r="X239" s="33"/>
      <c r="Y239" s="33"/>
      <c r="Z239" s="33"/>
      <c r="AA239" s="33"/>
      <c r="AB239" s="33"/>
      <c r="AC239" s="34"/>
      <c r="AD239" s="33"/>
      <c r="AE239" s="33">
        <f>'[1]TMC Master - Lake County'!U236</f>
        <v>644.78399999999999</v>
      </c>
      <c r="AF239" s="33">
        <f>'[1]TMC Master - Lake County'!V236</f>
        <v>415.95839999999998</v>
      </c>
      <c r="AG239" s="34">
        <f>'[1]TMC Master - Lake County'!W236</f>
        <v>0.76</v>
      </c>
      <c r="AH239" s="33" t="str">
        <f>'[1]TMC Master - Lake County'!X236</f>
        <v>C</v>
      </c>
      <c r="AI239" s="292">
        <f>'[1]TMC Master - Lake County'!Y236*100</f>
        <v>14.48176329229427</v>
      </c>
      <c r="AJ239" s="35">
        <f>'[1]TMC Master - Lake County'!AE236</f>
        <v>0</v>
      </c>
      <c r="AK239" s="35">
        <f>'[1]TMC Master - Lake County'!AF236</f>
        <v>648</v>
      </c>
      <c r="AL239" s="35">
        <f>'[1]TMC Master - Lake County'!AG236</f>
        <v>846</v>
      </c>
      <c r="AM239" s="35">
        <f>'[1]TMC Master - Lake County'!AH236</f>
        <v>847</v>
      </c>
    </row>
    <row r="240" spans="2:39" x14ac:dyDescent="0.25">
      <c r="B240" s="31">
        <f>'[1]TMC Master - Lake County'!C237</f>
        <v>3345</v>
      </c>
      <c r="C240" s="32" t="str">
        <f>'[1]TMC Master - Lake County'!D237</f>
        <v>SR 46</v>
      </c>
      <c r="D240" s="32" t="str">
        <f>'[1]TMC Master - Lake County'!E237</f>
        <v>CR 46A (REALIGNED)</v>
      </c>
      <c r="E240" s="32" t="str">
        <f>'[1]TMC Master - Lake County'!F237</f>
        <v>SEMINOLE C/L</v>
      </c>
      <c r="F240" s="33" t="str">
        <f>'[1]TMC Master - Lake County'!K237</f>
        <v>2L</v>
      </c>
      <c r="G240" s="33">
        <f>'[1]TMC Master - Lake County'!L237</f>
        <v>0</v>
      </c>
      <c r="H240" s="33" t="str">
        <f>'[1]TMC Master - Lake County'!M237</f>
        <v>D</v>
      </c>
      <c r="I240" s="33"/>
      <c r="J240" s="33"/>
      <c r="K240" s="33" t="str">
        <f>'[1]TMC Master - Lake County'!J237</f>
        <v>C2T</v>
      </c>
      <c r="L240" s="33">
        <f>'[1]TMC Master - Lake County'!N237</f>
        <v>18900</v>
      </c>
      <c r="M240" s="33"/>
      <c r="N240" s="33">
        <f>'[1]TMC Master - Lake County'!O237</f>
        <v>987</v>
      </c>
      <c r="O240" s="33"/>
      <c r="P240" s="33"/>
      <c r="Q240" s="33"/>
      <c r="R240" s="33">
        <f>'[1]TMC Master - Lake County'!R237</f>
        <v>17677.113600000001</v>
      </c>
      <c r="S240" s="34">
        <f>'[1]TMC Master - Lake County'!S237</f>
        <v>0.94</v>
      </c>
      <c r="T240" s="33" t="str">
        <f>'[1]TMC Master - Lake County'!T237</f>
        <v>D</v>
      </c>
      <c r="U240" s="33"/>
      <c r="V240" s="33"/>
      <c r="W240" s="33"/>
      <c r="X240" s="33"/>
      <c r="Y240" s="33"/>
      <c r="Z240" s="33"/>
      <c r="AA240" s="33"/>
      <c r="AB240" s="33"/>
      <c r="AC240" s="34"/>
      <c r="AD240" s="33"/>
      <c r="AE240" s="33">
        <f>'[1]TMC Master - Lake County'!U237</f>
        <v>628.97279999999989</v>
      </c>
      <c r="AF240" s="33">
        <f>'[1]TMC Master - Lake County'!V237</f>
        <v>665.97119999999984</v>
      </c>
      <c r="AG240" s="34">
        <f>'[1]TMC Master - Lake County'!W237</f>
        <v>0.67</v>
      </c>
      <c r="AH240" s="33" t="str">
        <f>'[1]TMC Master - Lake County'!X237</f>
        <v>C</v>
      </c>
      <c r="AI240" s="292">
        <f>'[1]TMC Master - Lake County'!Y237*100</f>
        <v>23.380770690089172</v>
      </c>
      <c r="AJ240" s="35">
        <f>'[1]TMC Master - Lake County'!AE237</f>
        <v>0</v>
      </c>
      <c r="AK240" s="35">
        <f>'[1]TMC Master - Lake County'!AF237</f>
        <v>756</v>
      </c>
      <c r="AL240" s="35">
        <f>'[1]TMC Master - Lake County'!AG237</f>
        <v>987</v>
      </c>
      <c r="AM240" s="35">
        <f>'[1]TMC Master - Lake County'!AH237</f>
        <v>988</v>
      </c>
    </row>
    <row r="241" spans="2:39" x14ac:dyDescent="0.25">
      <c r="B241" s="31">
        <f>'[1]TMC Master - Lake County'!C238</f>
        <v>3395</v>
      </c>
      <c r="C241" s="32" t="str">
        <f>'[1]TMC Master - Lake County'!D238</f>
        <v>SR 46</v>
      </c>
      <c r="D241" s="32" t="str">
        <f>'[1]TMC Master - Lake County'!E238</f>
        <v>CR 435</v>
      </c>
      <c r="E241" s="32" t="str">
        <f>'[1]TMC Master - Lake County'!F238</f>
        <v>CR 46A (REALIGNED)</v>
      </c>
      <c r="F241" s="33" t="str">
        <f>'[1]TMC Master - Lake County'!K238</f>
        <v>2L</v>
      </c>
      <c r="G241" s="33">
        <f>'[1]TMC Master - Lake County'!L238</f>
        <v>0</v>
      </c>
      <c r="H241" s="33" t="str">
        <f>'[1]TMC Master - Lake County'!M238</f>
        <v>C</v>
      </c>
      <c r="I241" s="33"/>
      <c r="J241" s="33"/>
      <c r="K241" s="33" t="str">
        <f>'[1]TMC Master - Lake County'!J238</f>
        <v>C2T</v>
      </c>
      <c r="L241" s="33">
        <f>'[1]TMC Master - Lake County'!N238</f>
        <v>12420</v>
      </c>
      <c r="M241" s="33"/>
      <c r="N241" s="33">
        <f>'[1]TMC Master - Lake County'!O238</f>
        <v>648</v>
      </c>
      <c r="O241" s="33"/>
      <c r="P241" s="33"/>
      <c r="Q241" s="33"/>
      <c r="R241" s="33">
        <f>'[1]TMC Master - Lake County'!R238</f>
        <v>9617.4624000000003</v>
      </c>
      <c r="S241" s="34">
        <f>'[1]TMC Master - Lake County'!S238</f>
        <v>0.77</v>
      </c>
      <c r="T241" s="33" t="str">
        <f>'[1]TMC Master - Lake County'!T238</f>
        <v>C</v>
      </c>
      <c r="U241" s="33"/>
      <c r="V241" s="33"/>
      <c r="W241" s="33"/>
      <c r="X241" s="33"/>
      <c r="Y241" s="33"/>
      <c r="Z241" s="33"/>
      <c r="AA241" s="33"/>
      <c r="AB241" s="33"/>
      <c r="AC241" s="34"/>
      <c r="AD241" s="33"/>
      <c r="AE241" s="33">
        <f>'[1]TMC Master - Lake County'!U238</f>
        <v>337.42079999999999</v>
      </c>
      <c r="AF241" s="33">
        <f>'[1]TMC Master - Lake County'!V238</f>
        <v>571.09439999999995</v>
      </c>
      <c r="AG241" s="34">
        <f>'[1]TMC Master - Lake County'!W238</f>
        <v>0.88</v>
      </c>
      <c r="AH241" s="33" t="str">
        <f>'[1]TMC Master - Lake County'!X238</f>
        <v>C</v>
      </c>
      <c r="AI241" s="292">
        <f>'[1]TMC Master - Lake County'!Y238*100</f>
        <v>9.2388972996758856</v>
      </c>
      <c r="AJ241" s="35">
        <f>'[1]TMC Master - Lake County'!AE238</f>
        <v>0</v>
      </c>
      <c r="AK241" s="35">
        <f>'[1]TMC Master - Lake County'!AF238</f>
        <v>648</v>
      </c>
      <c r="AL241" s="35">
        <f>'[1]TMC Master - Lake County'!AG238</f>
        <v>846</v>
      </c>
      <c r="AM241" s="35">
        <f>'[1]TMC Master - Lake County'!AH238</f>
        <v>847</v>
      </c>
    </row>
    <row r="242" spans="2:39" x14ac:dyDescent="0.25">
      <c r="B242" s="31">
        <f>'[1]TMC Master - Lake County'!C239</f>
        <v>1145</v>
      </c>
      <c r="C242" s="32" t="str">
        <f>'[1]TMC Master - Lake County'!D239</f>
        <v>CR 46A REALIGNMENT</v>
      </c>
      <c r="D242" s="32" t="str">
        <f>'[1]TMC Master - Lake County'!E239</f>
        <v>SR 44</v>
      </c>
      <c r="E242" s="32" t="str">
        <f>'[1]TMC Master - Lake County'!F239</f>
        <v>SR 46</v>
      </c>
      <c r="F242" s="33" t="str">
        <f>'[1]TMC Master - Lake County'!K239</f>
        <v>2L</v>
      </c>
      <c r="G242" s="33">
        <f>'[1]TMC Master - Lake County'!L239</f>
        <v>0</v>
      </c>
      <c r="H242" s="33" t="str">
        <f>'[1]TMC Master - Lake County'!M239</f>
        <v>C</v>
      </c>
      <c r="I242" s="33"/>
      <c r="J242" s="33"/>
      <c r="K242" s="33" t="str">
        <f>'[1]TMC Master - Lake County'!J239</f>
        <v>C2T</v>
      </c>
      <c r="L242" s="33">
        <f>'[1]TMC Master - Lake County'!N239</f>
        <v>12420</v>
      </c>
      <c r="M242" s="33"/>
      <c r="N242" s="33">
        <f>'[1]TMC Master - Lake County'!O239</f>
        <v>648</v>
      </c>
      <c r="O242" s="33"/>
      <c r="P242" s="33"/>
      <c r="Q242" s="33"/>
      <c r="R242" s="33">
        <f>'[1]TMC Master - Lake County'!R239</f>
        <v>11936.7456</v>
      </c>
      <c r="S242" s="34">
        <f>'[1]TMC Master - Lake County'!S239</f>
        <v>0.96</v>
      </c>
      <c r="T242" s="33" t="str">
        <f>'[1]TMC Master - Lake County'!T239</f>
        <v>C</v>
      </c>
      <c r="U242" s="33"/>
      <c r="V242" s="33"/>
      <c r="W242" s="33"/>
      <c r="X242" s="33"/>
      <c r="Y242" s="33"/>
      <c r="Z242" s="33"/>
      <c r="AA242" s="33"/>
      <c r="AB242" s="33"/>
      <c r="AC242" s="34"/>
      <c r="AD242" s="33"/>
      <c r="AE242" s="33">
        <f>'[1]TMC Master - Lake County'!U239</f>
        <v>372.32639999999998</v>
      </c>
      <c r="AF242" s="33">
        <f>'[1]TMC Master - Lake County'!V239</f>
        <v>777.61919999999998</v>
      </c>
      <c r="AG242" s="34">
        <f>'[1]TMC Master - Lake County'!W239</f>
        <v>1.2</v>
      </c>
      <c r="AH242" s="33" t="str">
        <f>'[1]TMC Master - Lake County'!X239</f>
        <v>D</v>
      </c>
      <c r="AI242" s="292">
        <f>'[1]TMC Master - Lake County'!Y239*100</f>
        <v>14.062371208373726</v>
      </c>
      <c r="AJ242" s="35">
        <f>'[1]TMC Master - Lake County'!AE239</f>
        <v>0</v>
      </c>
      <c r="AK242" s="35">
        <f>'[1]TMC Master - Lake County'!AF239</f>
        <v>648</v>
      </c>
      <c r="AL242" s="35">
        <f>'[1]TMC Master - Lake County'!AG239</f>
        <v>846</v>
      </c>
      <c r="AM242" s="35">
        <f>'[1]TMC Master - Lake County'!AH239</f>
        <v>847</v>
      </c>
    </row>
    <row r="243" spans="2:39" x14ac:dyDescent="0.25">
      <c r="B243" s="31">
        <f>'[1]TMC Master - Lake County'!C240</f>
        <v>2780</v>
      </c>
      <c r="C243" s="32" t="str">
        <f>'[1]TMC Master - Lake County'!D240</f>
        <v>ROUND LAKE RD</v>
      </c>
      <c r="D243" s="32" t="str">
        <f>'[1]TMC Master - Lake County'!E240</f>
        <v>WOLF BRANCH RD</v>
      </c>
      <c r="E243" s="32" t="str">
        <f>'[1]TMC Master - Lake County'!F240</f>
        <v>SR 46</v>
      </c>
      <c r="F243" s="33" t="str">
        <f>'[1]TMC Master - Lake County'!K240</f>
        <v>2L</v>
      </c>
      <c r="G243" s="33">
        <f>'[1]TMC Master - Lake County'!L240</f>
        <v>0</v>
      </c>
      <c r="H243" s="33" t="str">
        <f>'[1]TMC Master - Lake County'!M240</f>
        <v>D</v>
      </c>
      <c r="I243" s="33"/>
      <c r="J243" s="33"/>
      <c r="K243" s="33" t="str">
        <f>'[1]TMC Master - Lake County'!J240</f>
        <v>C3R</v>
      </c>
      <c r="L243" s="33">
        <f>'[1]TMC Master - Lake County'!N240</f>
        <v>21168</v>
      </c>
      <c r="M243" s="33"/>
      <c r="N243" s="33">
        <f>'[1]TMC Master - Lake County'!O240</f>
        <v>1048.95</v>
      </c>
      <c r="O243" s="33"/>
      <c r="P243" s="33"/>
      <c r="Q243" s="33"/>
      <c r="R243" s="33">
        <f>'[1]TMC Master - Lake County'!R240</f>
        <v>4796.6112000000003</v>
      </c>
      <c r="S243" s="34">
        <f>'[1]TMC Master - Lake County'!S240</f>
        <v>0.23</v>
      </c>
      <c r="T243" s="33" t="str">
        <f>'[1]TMC Master - Lake County'!T240</f>
        <v>C</v>
      </c>
      <c r="U243" s="33"/>
      <c r="V243" s="33"/>
      <c r="W243" s="33"/>
      <c r="X243" s="33"/>
      <c r="Y243" s="33"/>
      <c r="Z243" s="33"/>
      <c r="AA243" s="33"/>
      <c r="AB243" s="33"/>
      <c r="AC243" s="34"/>
      <c r="AD243" s="33"/>
      <c r="AE243" s="33">
        <f>'[1]TMC Master - Lake County'!U240</f>
        <v>348.26879999999994</v>
      </c>
      <c r="AF243" s="33">
        <f>'[1]TMC Master - Lake County'!V240</f>
        <v>192.75839999999999</v>
      </c>
      <c r="AG243" s="34">
        <f>'[1]TMC Master - Lake County'!W240</f>
        <v>0.33</v>
      </c>
      <c r="AH243" s="33" t="str">
        <f>'[1]TMC Master - Lake County'!X240</f>
        <v>C</v>
      </c>
      <c r="AI243" s="292">
        <f>'[1]TMC Master - Lake County'!Y240*100</f>
        <v>-4.9500021076683502</v>
      </c>
      <c r="AJ243" s="35">
        <f>'[1]TMC Master - Lake County'!AE240</f>
        <v>0</v>
      </c>
      <c r="AK243" s="35">
        <f>'[1]TMC Master - Lake County'!AF240</f>
        <v>916.65000000000009</v>
      </c>
      <c r="AL243" s="35">
        <f>'[1]TMC Master - Lake County'!AG240</f>
        <v>1048.95</v>
      </c>
      <c r="AM243" s="35">
        <f>'[1]TMC Master - Lake County'!AH240</f>
        <v>1050</v>
      </c>
    </row>
    <row r="244" spans="2:39" x14ac:dyDescent="0.25">
      <c r="B244" s="31">
        <f>'[1]TMC Master - Lake County'!C241</f>
        <v>4170</v>
      </c>
      <c r="C244" s="32" t="str">
        <f>'[1]TMC Master - Lake County'!D241</f>
        <v>WOLF BRANCH RD</v>
      </c>
      <c r="D244" s="32" t="str">
        <f>'[1]TMC Master - Lake County'!E241</f>
        <v>BRITT RD</v>
      </c>
      <c r="E244" s="32" t="str">
        <f>'[1]TMC Master - Lake County'!F241</f>
        <v>CR 437</v>
      </c>
      <c r="F244" s="33" t="str">
        <f>'[1]TMC Master - Lake County'!K241</f>
        <v>2L</v>
      </c>
      <c r="G244" s="33">
        <f>'[1]TMC Master - Lake County'!L241</f>
        <v>0</v>
      </c>
      <c r="H244" s="33" t="str">
        <f>'[1]TMC Master - Lake County'!M241</f>
        <v>D</v>
      </c>
      <c r="I244" s="33"/>
      <c r="J244" s="33"/>
      <c r="K244" s="33" t="str">
        <f>'[1]TMC Master - Lake County'!J241</f>
        <v>C3R</v>
      </c>
      <c r="L244" s="33">
        <f>'[1]TMC Master - Lake County'!N241</f>
        <v>21168</v>
      </c>
      <c r="M244" s="33"/>
      <c r="N244" s="33">
        <f>'[1]TMC Master - Lake County'!O241</f>
        <v>1048.95</v>
      </c>
      <c r="O244" s="33"/>
      <c r="P244" s="33"/>
      <c r="Q244" s="33"/>
      <c r="R244" s="33">
        <f>'[1]TMC Master - Lake County'!R241</f>
        <v>6524.4384</v>
      </c>
      <c r="S244" s="34">
        <f>'[1]TMC Master - Lake County'!S241</f>
        <v>0.31</v>
      </c>
      <c r="T244" s="33" t="str">
        <f>'[1]TMC Master - Lake County'!T241</f>
        <v>C</v>
      </c>
      <c r="U244" s="33"/>
      <c r="V244" s="33"/>
      <c r="W244" s="33"/>
      <c r="X244" s="33"/>
      <c r="Y244" s="33"/>
      <c r="Z244" s="33"/>
      <c r="AA244" s="33"/>
      <c r="AB244" s="33"/>
      <c r="AC244" s="34"/>
      <c r="AD244" s="33"/>
      <c r="AE244" s="33">
        <f>'[1]TMC Master - Lake County'!U241</f>
        <v>307.36320000000001</v>
      </c>
      <c r="AF244" s="33">
        <f>'[1]TMC Master - Lake County'!V241</f>
        <v>267.6096</v>
      </c>
      <c r="AG244" s="34">
        <f>'[1]TMC Master - Lake County'!W241</f>
        <v>0.28999999999999998</v>
      </c>
      <c r="AH244" s="33" t="str">
        <f>'[1]TMC Master - Lake County'!X241</f>
        <v>C</v>
      </c>
      <c r="AI244" s="292">
        <f>'[1]TMC Master - Lake County'!Y241*100</f>
        <v>1.0820020742153824</v>
      </c>
      <c r="AJ244" s="35">
        <f>'[1]TMC Master - Lake County'!AE241</f>
        <v>0</v>
      </c>
      <c r="AK244" s="35">
        <f>'[1]TMC Master - Lake County'!AF241</f>
        <v>916.65000000000009</v>
      </c>
      <c r="AL244" s="35">
        <f>'[1]TMC Master - Lake County'!AG241</f>
        <v>1048.95</v>
      </c>
      <c r="AM244" s="35">
        <f>'[1]TMC Master - Lake County'!AH241</f>
        <v>1050</v>
      </c>
    </row>
    <row r="245" spans="2:39" x14ac:dyDescent="0.25">
      <c r="B245" s="31">
        <f>'[1]TMC Master - Lake County'!C242</f>
        <v>4160</v>
      </c>
      <c r="C245" s="32" t="str">
        <f>'[1]TMC Master - Lake County'!D242</f>
        <v>WOLF BRANCH RD</v>
      </c>
      <c r="D245" s="32" t="str">
        <f>'[1]TMC Master - Lake County'!E242</f>
        <v>US 441</v>
      </c>
      <c r="E245" s="32" t="str">
        <f>'[1]TMC Master - Lake County'!F242</f>
        <v>BRITT RD</v>
      </c>
      <c r="F245" s="33" t="str">
        <f>'[1]TMC Master - Lake County'!K242</f>
        <v>2L</v>
      </c>
      <c r="G245" s="33">
        <f>'[1]TMC Master - Lake County'!L242</f>
        <v>0</v>
      </c>
      <c r="H245" s="33" t="str">
        <f>'[1]TMC Master - Lake County'!M242</f>
        <v>D</v>
      </c>
      <c r="I245" s="33"/>
      <c r="J245" s="33"/>
      <c r="K245" s="33" t="str">
        <f>'[1]TMC Master - Lake County'!J242</f>
        <v>C3R</v>
      </c>
      <c r="L245" s="33">
        <f>'[1]TMC Master - Lake County'!N242</f>
        <v>21168</v>
      </c>
      <c r="M245" s="33"/>
      <c r="N245" s="33">
        <f>'[1]TMC Master - Lake County'!O242</f>
        <v>1048.95</v>
      </c>
      <c r="O245" s="33"/>
      <c r="P245" s="33"/>
      <c r="Q245" s="33"/>
      <c r="R245" s="33">
        <f>'[1]TMC Master - Lake County'!R242</f>
        <v>11399.270399999999</v>
      </c>
      <c r="S245" s="34">
        <f>'[1]TMC Master - Lake County'!S242</f>
        <v>0.54</v>
      </c>
      <c r="T245" s="33" t="str">
        <f>'[1]TMC Master - Lake County'!T242</f>
        <v>C</v>
      </c>
      <c r="U245" s="33"/>
      <c r="V245" s="33"/>
      <c r="W245" s="33"/>
      <c r="X245" s="33"/>
      <c r="Y245" s="33"/>
      <c r="Z245" s="33"/>
      <c r="AA245" s="33"/>
      <c r="AB245" s="33"/>
      <c r="AC245" s="34"/>
      <c r="AD245" s="33"/>
      <c r="AE245" s="33">
        <f>'[1]TMC Master - Lake County'!U242</f>
        <v>500.42879999999997</v>
      </c>
      <c r="AF245" s="33">
        <f>'[1]TMC Master - Lake County'!V242</f>
        <v>407.34719999999999</v>
      </c>
      <c r="AG245" s="34">
        <f>'[1]TMC Master - Lake County'!W242</f>
        <v>0.48</v>
      </c>
      <c r="AH245" s="33" t="str">
        <f>'[1]TMC Master - Lake County'!X242</f>
        <v>C</v>
      </c>
      <c r="AI245" s="292">
        <f>'[1]TMC Master - Lake County'!Y242*100</f>
        <v>13.016178803380974</v>
      </c>
      <c r="AJ245" s="35">
        <f>'[1]TMC Master - Lake County'!AE242</f>
        <v>0</v>
      </c>
      <c r="AK245" s="35">
        <f>'[1]TMC Master - Lake County'!AF242</f>
        <v>916.65000000000009</v>
      </c>
      <c r="AL245" s="35">
        <f>'[1]TMC Master - Lake County'!AG242</f>
        <v>1048.95</v>
      </c>
      <c r="AM245" s="35">
        <f>'[1]TMC Master - Lake County'!AH242</f>
        <v>1050</v>
      </c>
    </row>
    <row r="246" spans="2:39" x14ac:dyDescent="0.25">
      <c r="B246" s="31">
        <f>'[1]TMC Master - Lake County'!C243</f>
        <v>2430</v>
      </c>
      <c r="C246" s="32" t="str">
        <f>'[1]TMC Master - Lake County'!D243</f>
        <v>LIMIT AVE</v>
      </c>
      <c r="D246" s="32" t="str">
        <f>'[1]TMC Master - Lake County'!E243</f>
        <v>DONNELLY ST</v>
      </c>
      <c r="E246" s="32" t="str">
        <f>'[1]TMC Master - Lake County'!F243</f>
        <v>US 441</v>
      </c>
      <c r="F246" s="33" t="str">
        <f>'[1]TMC Master - Lake County'!K243</f>
        <v>2L</v>
      </c>
      <c r="G246" s="33">
        <f>'[1]TMC Master - Lake County'!L243</f>
        <v>0</v>
      </c>
      <c r="H246" s="33" t="str">
        <f>'[1]TMC Master - Lake County'!M243</f>
        <v>D</v>
      </c>
      <c r="I246" s="33"/>
      <c r="J246" s="33"/>
      <c r="K246" s="33" t="str">
        <f>'[1]TMC Master - Lake County'!J243</f>
        <v>C3R</v>
      </c>
      <c r="L246" s="33">
        <f>'[1]TMC Master - Lake County'!N243</f>
        <v>16128</v>
      </c>
      <c r="M246" s="33"/>
      <c r="N246" s="33">
        <f>'[1]TMC Master - Lake County'!O243</f>
        <v>799.2</v>
      </c>
      <c r="O246" s="33"/>
      <c r="P246" s="33"/>
      <c r="Q246" s="33"/>
      <c r="R246" s="33">
        <f>'[1]TMC Master - Lake County'!R243</f>
        <v>3636.9695999999999</v>
      </c>
      <c r="S246" s="34">
        <f>'[1]TMC Master - Lake County'!S243</f>
        <v>0.23</v>
      </c>
      <c r="T246" s="33" t="str">
        <f>'[1]TMC Master - Lake County'!T243</f>
        <v>C</v>
      </c>
      <c r="U246" s="33"/>
      <c r="V246" s="33"/>
      <c r="W246" s="33"/>
      <c r="X246" s="33"/>
      <c r="Y246" s="33"/>
      <c r="Z246" s="33"/>
      <c r="AA246" s="33"/>
      <c r="AB246" s="33"/>
      <c r="AC246" s="34"/>
      <c r="AD246" s="33"/>
      <c r="AE246" s="33">
        <f>'[1]TMC Master - Lake County'!U243</f>
        <v>165.80160000000001</v>
      </c>
      <c r="AF246" s="33">
        <f>'[1]TMC Master - Lake County'!V243</f>
        <v>169.68</v>
      </c>
      <c r="AG246" s="34">
        <f>'[1]TMC Master - Lake County'!W243</f>
        <v>0.21</v>
      </c>
      <c r="AH246" s="33" t="str">
        <f>'[1]TMC Master - Lake County'!X243</f>
        <v>C</v>
      </c>
      <c r="AI246" s="292">
        <f>'[1]TMC Master - Lake County'!Y243*100</f>
        <v>-10.068229746090617</v>
      </c>
      <c r="AJ246" s="35">
        <f>'[1]TMC Master - Lake County'!AE243</f>
        <v>0</v>
      </c>
      <c r="AK246" s="35">
        <f>'[1]TMC Master - Lake County'!AF243</f>
        <v>698.40000000000009</v>
      </c>
      <c r="AL246" s="35">
        <f>'[1]TMC Master - Lake County'!AG243</f>
        <v>799.2</v>
      </c>
      <c r="AM246" s="35">
        <f>'[1]TMC Master - Lake County'!AH243</f>
        <v>800</v>
      </c>
    </row>
    <row r="247" spans="2:39" x14ac:dyDescent="0.25">
      <c r="B247" s="31">
        <f>'[1]TMC Master - Lake County'!C244</f>
        <v>4140</v>
      </c>
      <c r="C247" s="32" t="str">
        <f>'[1]TMC Master - Lake County'!D244</f>
        <v>WAYCROSS AVE</v>
      </c>
      <c r="D247" s="32" t="str">
        <f>'[1]TMC Master - Lake County'!E244</f>
        <v>COUNTY CLUB RD</v>
      </c>
      <c r="E247" s="32" t="str">
        <f>'[1]TMC Master - Lake County'!F244</f>
        <v>SR 44 (OLD CR 44B)</v>
      </c>
      <c r="F247" s="33" t="str">
        <f>'[1]TMC Master - Lake County'!K244</f>
        <v>2L</v>
      </c>
      <c r="G247" s="33">
        <f>'[1]TMC Master - Lake County'!L244</f>
        <v>0</v>
      </c>
      <c r="H247" s="33" t="str">
        <f>'[1]TMC Master - Lake County'!M244</f>
        <v>D</v>
      </c>
      <c r="I247" s="33"/>
      <c r="J247" s="33"/>
      <c r="K247" s="33" t="str">
        <f>'[1]TMC Master - Lake County'!J244</f>
        <v>C3R</v>
      </c>
      <c r="L247" s="33">
        <f>'[1]TMC Master - Lake County'!N244</f>
        <v>21168</v>
      </c>
      <c r="M247" s="33"/>
      <c r="N247" s="33">
        <f>'[1]TMC Master - Lake County'!O244</f>
        <v>1048.95</v>
      </c>
      <c r="O247" s="33"/>
      <c r="P247" s="33"/>
      <c r="Q247" s="33"/>
      <c r="R247" s="33">
        <f>'[1]TMC Master - Lake County'!R244</f>
        <v>6355.3247999999994</v>
      </c>
      <c r="S247" s="34">
        <f>'[1]TMC Master - Lake County'!S244</f>
        <v>0.3</v>
      </c>
      <c r="T247" s="33" t="str">
        <f>'[1]TMC Master - Lake County'!T244</f>
        <v>C</v>
      </c>
      <c r="U247" s="33"/>
      <c r="V247" s="33"/>
      <c r="W247" s="33"/>
      <c r="X247" s="33"/>
      <c r="Y247" s="33"/>
      <c r="Z247" s="33"/>
      <c r="AA247" s="33"/>
      <c r="AB247" s="33"/>
      <c r="AC247" s="34"/>
      <c r="AD247" s="33"/>
      <c r="AE247" s="33">
        <f>'[1]TMC Master - Lake County'!U244</f>
        <v>196.7328</v>
      </c>
      <c r="AF247" s="33">
        <f>'[1]TMC Master - Lake County'!V244</f>
        <v>378.25919999999996</v>
      </c>
      <c r="AG247" s="34">
        <f>'[1]TMC Master - Lake County'!W244</f>
        <v>0.36</v>
      </c>
      <c r="AH247" s="33" t="str">
        <f>'[1]TMC Master - Lake County'!X244</f>
        <v>C</v>
      </c>
      <c r="AI247" s="292">
        <f>'[1]TMC Master - Lake County'!Y244*100</f>
        <v>0.55247349661255996</v>
      </c>
      <c r="AJ247" s="35">
        <f>'[1]TMC Master - Lake County'!AE244</f>
        <v>0</v>
      </c>
      <c r="AK247" s="35">
        <f>'[1]TMC Master - Lake County'!AF244</f>
        <v>916.65000000000009</v>
      </c>
      <c r="AL247" s="35">
        <f>'[1]TMC Master - Lake County'!AG244</f>
        <v>1048.95</v>
      </c>
      <c r="AM247" s="35">
        <f>'[1]TMC Master - Lake County'!AH244</f>
        <v>1050</v>
      </c>
    </row>
    <row r="248" spans="2:39" x14ac:dyDescent="0.25">
      <c r="B248" s="31">
        <f>'[1]TMC Master - Lake County'!C245</f>
        <v>410</v>
      </c>
      <c r="C248" s="32" t="str">
        <f>'[1]TMC Master - Lake County'!D245</f>
        <v>CR 437</v>
      </c>
      <c r="D248" s="32" t="str">
        <f>'[1]TMC Master - Lake County'!E245</f>
        <v>SR 44</v>
      </c>
      <c r="E248" s="32" t="str">
        <f>'[1]TMC Master - Lake County'!F245</f>
        <v>WOLF BRANCH RD</v>
      </c>
      <c r="F248" s="33" t="str">
        <f>'[1]TMC Master - Lake County'!K245</f>
        <v>2L</v>
      </c>
      <c r="G248" s="33">
        <f>'[1]TMC Master - Lake County'!L245</f>
        <v>0</v>
      </c>
      <c r="H248" s="33" t="str">
        <f>'[1]TMC Master - Lake County'!M245</f>
        <v>D</v>
      </c>
      <c r="I248" s="33"/>
      <c r="J248" s="33"/>
      <c r="K248" s="33" t="str">
        <f>'[1]TMC Master - Lake County'!J245</f>
        <v>C3R</v>
      </c>
      <c r="L248" s="33">
        <f>'[1]TMC Master - Lake County'!N245</f>
        <v>20160</v>
      </c>
      <c r="M248" s="33"/>
      <c r="N248" s="33">
        <f>'[1]TMC Master - Lake County'!O245</f>
        <v>999</v>
      </c>
      <c r="O248" s="33"/>
      <c r="P248" s="33"/>
      <c r="Q248" s="33"/>
      <c r="R248" s="33">
        <f>'[1]TMC Master - Lake County'!R245</f>
        <v>8312.8319999999985</v>
      </c>
      <c r="S248" s="34">
        <f>'[1]TMC Master - Lake County'!S245</f>
        <v>0.41</v>
      </c>
      <c r="T248" s="33" t="str">
        <f>'[1]TMC Master - Lake County'!T245</f>
        <v>C</v>
      </c>
      <c r="U248" s="33"/>
      <c r="V248" s="33"/>
      <c r="W248" s="33"/>
      <c r="X248" s="33"/>
      <c r="Y248" s="33"/>
      <c r="Z248" s="33"/>
      <c r="AA248" s="33"/>
      <c r="AB248" s="33"/>
      <c r="AC248" s="34"/>
      <c r="AD248" s="33"/>
      <c r="AE248" s="33">
        <f>'[1]TMC Master - Lake County'!U245</f>
        <v>348.3648</v>
      </c>
      <c r="AF248" s="33">
        <f>'[1]TMC Master - Lake County'!V245</f>
        <v>470.01599999999996</v>
      </c>
      <c r="AG248" s="34">
        <f>'[1]TMC Master - Lake County'!W245</f>
        <v>0.47</v>
      </c>
      <c r="AH248" s="33" t="str">
        <f>'[1]TMC Master - Lake County'!X245</f>
        <v>C</v>
      </c>
      <c r="AI248" s="292">
        <f>'[1]TMC Master - Lake County'!Y245*100</f>
        <v>6.0999083754000649</v>
      </c>
      <c r="AJ248" s="35">
        <f>'[1]TMC Master - Lake County'!AE245</f>
        <v>0</v>
      </c>
      <c r="AK248" s="35">
        <f>'[1]TMC Master - Lake County'!AF245</f>
        <v>873</v>
      </c>
      <c r="AL248" s="35">
        <f>'[1]TMC Master - Lake County'!AG245</f>
        <v>999</v>
      </c>
      <c r="AM248" s="35">
        <f>'[1]TMC Master - Lake County'!AH245</f>
        <v>1000</v>
      </c>
    </row>
    <row r="249" spans="2:39" x14ac:dyDescent="0.25">
      <c r="B249" s="31">
        <f>'[1]TMC Master - Lake County'!C246</f>
        <v>120</v>
      </c>
      <c r="C249" s="32" t="str">
        <f>'[1]TMC Master - Lake County'!D246</f>
        <v>BRITT RD</v>
      </c>
      <c r="D249" s="32" t="str">
        <f>'[1]TMC Master - Lake County'!E246</f>
        <v>SR 44</v>
      </c>
      <c r="E249" s="32" t="str">
        <f>'[1]TMC Master - Lake County'!F246</f>
        <v>HORSE RANCH RD</v>
      </c>
      <c r="F249" s="33" t="str">
        <f>'[1]TMC Master - Lake County'!K246</f>
        <v>2L</v>
      </c>
      <c r="G249" s="33">
        <f>'[1]TMC Master - Lake County'!L246</f>
        <v>0</v>
      </c>
      <c r="H249" s="33" t="str">
        <f>'[1]TMC Master - Lake County'!M246</f>
        <v>D</v>
      </c>
      <c r="I249" s="33"/>
      <c r="J249" s="33"/>
      <c r="K249" s="33" t="str">
        <f>'[1]TMC Master - Lake County'!J246</f>
        <v>C2T</v>
      </c>
      <c r="L249" s="33">
        <f>'[1]TMC Master - Lake County'!N246</f>
        <v>12960</v>
      </c>
      <c r="M249" s="33"/>
      <c r="N249" s="33">
        <f>'[1]TMC Master - Lake County'!O246</f>
        <v>676.80000000000007</v>
      </c>
      <c r="O249" s="33"/>
      <c r="P249" s="33"/>
      <c r="Q249" s="33"/>
      <c r="R249" s="33" t="str">
        <f>'[1]TMC Master - Lake County'!R246</f>
        <v>N/A</v>
      </c>
      <c r="S249" s="34" t="e">
        <f>'[1]TMC Master - Lake County'!S246</f>
        <v>#VALUE!</v>
      </c>
      <c r="T249" s="33" t="str">
        <f>'[1]TMC Master - Lake County'!T246</f>
        <v>F</v>
      </c>
      <c r="U249" s="33"/>
      <c r="V249" s="33"/>
      <c r="W249" s="33"/>
      <c r="X249" s="33"/>
      <c r="Y249" s="33"/>
      <c r="Z249" s="33"/>
      <c r="AA249" s="33"/>
      <c r="AB249" s="33"/>
      <c r="AC249" s="34"/>
      <c r="AD249" s="33"/>
      <c r="AE249" s="33" t="str">
        <f>'[1]TMC Master - Lake County'!U246</f>
        <v>N/A</v>
      </c>
      <c r="AF249" s="33" t="str">
        <f>'[1]TMC Master - Lake County'!V246</f>
        <v>N/A</v>
      </c>
      <c r="AG249" s="34">
        <f>'[1]TMC Master - Lake County'!W246</f>
        <v>0</v>
      </c>
      <c r="AH249" s="33" t="str">
        <f>'[1]TMC Master - Lake County'!X246</f>
        <v>B</v>
      </c>
      <c r="AI249" s="292" t="e">
        <f>'[1]TMC Master - Lake County'!Y246*100</f>
        <v>#VALUE!</v>
      </c>
      <c r="AJ249" s="35">
        <f>'[1]TMC Master - Lake County'!AE246</f>
        <v>0</v>
      </c>
      <c r="AK249" s="35">
        <f>'[1]TMC Master - Lake County'!AF246</f>
        <v>518.4</v>
      </c>
      <c r="AL249" s="35">
        <f>'[1]TMC Master - Lake County'!AG246</f>
        <v>676.80000000000007</v>
      </c>
      <c r="AM249" s="35">
        <f>'[1]TMC Master - Lake County'!AH246</f>
        <v>677.6</v>
      </c>
    </row>
    <row r="250" spans="2:39" x14ac:dyDescent="0.25">
      <c r="B250" s="31" t="e">
        <f>'[1]TMC Master - Lake County'!C247</f>
        <v>#N/A</v>
      </c>
      <c r="C250" s="32" t="str">
        <f>'[1]TMC Master - Lake County'!D247</f>
        <v xml:space="preserve">CR46A </v>
      </c>
      <c r="D250" s="32" t="str">
        <f>'[1]TMC Master - Lake County'!E247</f>
        <v>0.25 Mi SOUTH OF SR44</v>
      </c>
      <c r="E250" s="32" t="e">
        <f>'[1]TMC Master - Lake County'!F247</f>
        <v>#N/A</v>
      </c>
      <c r="F250" s="33" t="str">
        <f>'[1]TMC Master - Lake County'!K247</f>
        <v>2L</v>
      </c>
      <c r="G250" s="33">
        <f>'[1]TMC Master - Lake County'!L247</f>
        <v>0</v>
      </c>
      <c r="H250" s="33" t="str">
        <f>'[1]TMC Master - Lake County'!M247</f>
        <v>C</v>
      </c>
      <c r="I250" s="33"/>
      <c r="J250" s="33"/>
      <c r="K250" s="33" t="str">
        <f>'[1]TMC Master - Lake County'!J247</f>
        <v>C2T</v>
      </c>
      <c r="L250" s="33">
        <f>'[1]TMC Master - Lake County'!N247</f>
        <v>12420</v>
      </c>
      <c r="M250" s="33"/>
      <c r="N250" s="33">
        <f>'[1]TMC Master - Lake County'!O247</f>
        <v>648</v>
      </c>
      <c r="O250" s="33"/>
      <c r="P250" s="33"/>
      <c r="Q250" s="33"/>
      <c r="R250" s="33">
        <f>'[1]TMC Master - Lake County'!R247</f>
        <v>10631.1744</v>
      </c>
      <c r="S250" s="34">
        <f>'[1]TMC Master - Lake County'!S247</f>
        <v>0.86</v>
      </c>
      <c r="T250" s="33" t="str">
        <f>'[1]TMC Master - Lake County'!T247</f>
        <v>C</v>
      </c>
      <c r="U250" s="33"/>
      <c r="V250" s="33"/>
      <c r="W250" s="33"/>
      <c r="X250" s="33"/>
      <c r="Y250" s="33"/>
      <c r="Z250" s="33"/>
      <c r="AA250" s="33"/>
      <c r="AB250" s="33"/>
      <c r="AC250" s="34"/>
      <c r="AD250" s="33"/>
      <c r="AE250" s="33">
        <f>'[1]TMC Master - Lake County'!U247</f>
        <v>361.15199999999999</v>
      </c>
      <c r="AF250" s="33">
        <f>'[1]TMC Master - Lake County'!V247</f>
        <v>571.19039999999995</v>
      </c>
      <c r="AG250" s="34">
        <f>'[1]TMC Master - Lake County'!W247</f>
        <v>0.88</v>
      </c>
      <c r="AH250" s="33" t="str">
        <f>'[1]TMC Master - Lake County'!X247</f>
        <v>C</v>
      </c>
      <c r="AI250" s="292">
        <f>'[1]TMC Master - Lake County'!Y247*100</f>
        <v>11.450355126816136</v>
      </c>
      <c r="AJ250" s="35">
        <f>'[1]TMC Master - Lake County'!AE247</f>
        <v>0</v>
      </c>
      <c r="AK250" s="35">
        <f>'[1]TMC Master - Lake County'!AF247</f>
        <v>648</v>
      </c>
      <c r="AL250" s="35">
        <f>'[1]TMC Master - Lake County'!AG247</f>
        <v>846</v>
      </c>
      <c r="AM250" s="35">
        <f>'[1]TMC Master - Lake County'!AH247</f>
        <v>847</v>
      </c>
    </row>
    <row r="251" spans="2:39" x14ac:dyDescent="0.25">
      <c r="B251" s="31">
        <f>'[1]TMC Master - Lake County'!C248</f>
        <v>1840</v>
      </c>
      <c r="C251" s="32" t="str">
        <f>'[1]TMC Master - Lake County'!D248</f>
        <v>ESTES RD</v>
      </c>
      <c r="D251" s="32" t="str">
        <f>'[1]TMC Master - Lake County'!E248</f>
        <v>CR 44A</v>
      </c>
      <c r="E251" s="32" t="str">
        <f>'[1]TMC Master - Lake County'!F248</f>
        <v>LAKE LINCOLN LANE</v>
      </c>
      <c r="F251" s="33" t="str">
        <f>'[1]TMC Master - Lake County'!K248</f>
        <v>2L</v>
      </c>
      <c r="G251" s="33">
        <f>'[1]TMC Master - Lake County'!L248</f>
        <v>0</v>
      </c>
      <c r="H251" s="33" t="str">
        <f>'[1]TMC Master - Lake County'!M248</f>
        <v>D</v>
      </c>
      <c r="I251" s="33"/>
      <c r="J251" s="33"/>
      <c r="K251" s="33" t="str">
        <f>'[1]TMC Master - Lake County'!J248</f>
        <v>C3R</v>
      </c>
      <c r="L251" s="33">
        <f>'[1]TMC Master - Lake County'!N248</f>
        <v>20160</v>
      </c>
      <c r="M251" s="33"/>
      <c r="N251" s="33">
        <f>'[1]TMC Master - Lake County'!O248</f>
        <v>999</v>
      </c>
      <c r="O251" s="33"/>
      <c r="P251" s="33"/>
      <c r="Q251" s="33"/>
      <c r="R251" s="33">
        <f>'[1]TMC Master - Lake County'!R248</f>
        <v>5094.1439999999993</v>
      </c>
      <c r="S251" s="34">
        <f>'[1]TMC Master - Lake County'!S248</f>
        <v>0.25</v>
      </c>
      <c r="T251" s="33" t="str">
        <f>'[1]TMC Master - Lake County'!T248</f>
        <v>C</v>
      </c>
      <c r="U251" s="33"/>
      <c r="V251" s="33"/>
      <c r="W251" s="33"/>
      <c r="X251" s="33"/>
      <c r="Y251" s="33"/>
      <c r="Z251" s="33"/>
      <c r="AA251" s="33"/>
      <c r="AB251" s="33"/>
      <c r="AC251" s="34"/>
      <c r="AD251" s="33"/>
      <c r="AE251" s="33">
        <f>'[1]TMC Master - Lake County'!U248</f>
        <v>265.16159999999996</v>
      </c>
      <c r="AF251" s="33">
        <f>'[1]TMC Master - Lake County'!V248</f>
        <v>216.69119999999998</v>
      </c>
      <c r="AG251" s="34">
        <f>'[1]TMC Master - Lake County'!W248</f>
        <v>0.27</v>
      </c>
      <c r="AH251" s="33" t="str">
        <f>'[1]TMC Master - Lake County'!X248</f>
        <v>C</v>
      </c>
      <c r="AI251" s="292">
        <f>'[1]TMC Master - Lake County'!Y248*100</f>
        <v>-3.7990298840479553</v>
      </c>
      <c r="AJ251" s="35">
        <f>'[1]TMC Master - Lake County'!AE248</f>
        <v>0</v>
      </c>
      <c r="AK251" s="35">
        <f>'[1]TMC Master - Lake County'!AF248</f>
        <v>873</v>
      </c>
      <c r="AL251" s="35">
        <f>'[1]TMC Master - Lake County'!AG248</f>
        <v>999</v>
      </c>
      <c r="AM251" s="35">
        <f>'[1]TMC Master - Lake County'!AH248</f>
        <v>1000</v>
      </c>
    </row>
    <row r="252" spans="2:39" x14ac:dyDescent="0.25">
      <c r="B252" s="31">
        <f>'[1]TMC Master - Lake County'!C249</f>
        <v>2690</v>
      </c>
      <c r="C252" s="32" t="str">
        <f>'[1]TMC Master - Lake County'!D249</f>
        <v>ORANGE AVE</v>
      </c>
      <c r="D252" s="32" t="str">
        <f>'[1]TMC Master - Lake County'!E249</f>
        <v>HASSELTON ST</v>
      </c>
      <c r="E252" s="32" t="str">
        <f>'[1]TMC Master - Lake County'!F249</f>
        <v>ABRAMS RD</v>
      </c>
      <c r="F252" s="33" t="str">
        <f>'[1]TMC Master - Lake County'!K249</f>
        <v>2L</v>
      </c>
      <c r="G252" s="33">
        <f>'[1]TMC Master - Lake County'!L249</f>
        <v>0</v>
      </c>
      <c r="H252" s="33" t="str">
        <f>'[1]TMC Master - Lake County'!M249</f>
        <v>D</v>
      </c>
      <c r="I252" s="33"/>
      <c r="J252" s="33"/>
      <c r="K252" s="33" t="str">
        <f>'[1]TMC Master - Lake County'!J249</f>
        <v>C3R</v>
      </c>
      <c r="L252" s="33">
        <f>'[1]TMC Master - Lake County'!N249</f>
        <v>21168</v>
      </c>
      <c r="M252" s="33"/>
      <c r="N252" s="33">
        <f>'[1]TMC Master - Lake County'!O249</f>
        <v>1048.95</v>
      </c>
      <c r="O252" s="33"/>
      <c r="P252" s="33"/>
      <c r="Q252" s="33"/>
      <c r="R252" s="33">
        <f>'[1]TMC Master - Lake County'!R249</f>
        <v>13029.033599999999</v>
      </c>
      <c r="S252" s="34">
        <f>'[1]TMC Master - Lake County'!S249</f>
        <v>0.62</v>
      </c>
      <c r="T252" s="33" t="str">
        <f>'[1]TMC Master - Lake County'!T249</f>
        <v>C</v>
      </c>
      <c r="U252" s="33"/>
      <c r="V252" s="33"/>
      <c r="W252" s="33"/>
      <c r="X252" s="33"/>
      <c r="Y252" s="33"/>
      <c r="Z252" s="33"/>
      <c r="AA252" s="33"/>
      <c r="AB252" s="33"/>
      <c r="AC252" s="34"/>
      <c r="AD252" s="33"/>
      <c r="AE252" s="33">
        <f>'[1]TMC Master - Lake County'!U249</f>
        <v>487.55519999999996</v>
      </c>
      <c r="AF252" s="33">
        <f>'[1]TMC Master - Lake County'!V249</f>
        <v>600.65280000000007</v>
      </c>
      <c r="AG252" s="34">
        <f>'[1]TMC Master - Lake County'!W249</f>
        <v>0.56999999999999995</v>
      </c>
      <c r="AH252" s="33" t="str">
        <f>'[1]TMC Master - Lake County'!X249</f>
        <v>C</v>
      </c>
      <c r="AI252" s="292">
        <f>'[1]TMC Master - Lake County'!Y249*100</f>
        <v>16.077393880552027</v>
      </c>
      <c r="AJ252" s="35">
        <f>'[1]TMC Master - Lake County'!AE249</f>
        <v>0</v>
      </c>
      <c r="AK252" s="35">
        <f>'[1]TMC Master - Lake County'!AF249</f>
        <v>916.65000000000009</v>
      </c>
      <c r="AL252" s="35">
        <f>'[1]TMC Master - Lake County'!AG249</f>
        <v>1048.95</v>
      </c>
      <c r="AM252" s="35">
        <f>'[1]TMC Master - Lake County'!AH249</f>
        <v>1050</v>
      </c>
    </row>
    <row r="253" spans="2:39" x14ac:dyDescent="0.25">
      <c r="B253" s="31">
        <f>'[1]TMC Master - Lake County'!C250</f>
        <v>70</v>
      </c>
      <c r="C253" s="32" t="str">
        <f>'[1]TMC Master - Lake County'!D250</f>
        <v>BATES AVE</v>
      </c>
      <c r="D253" s="32" t="str">
        <f>'[1]TMC Master - Lake County'!E250</f>
        <v>CR 44 / DELAND RD</v>
      </c>
      <c r="E253" s="32" t="str">
        <f>'[1]TMC Master - Lake County'!F250</f>
        <v>ESTES RD</v>
      </c>
      <c r="F253" s="33" t="str">
        <f>'[1]TMC Master - Lake County'!K250</f>
        <v>2L</v>
      </c>
      <c r="G253" s="33">
        <f>'[1]TMC Master - Lake County'!L250</f>
        <v>0</v>
      </c>
      <c r="H253" s="33" t="str">
        <f>'[1]TMC Master - Lake County'!M250</f>
        <v>D</v>
      </c>
      <c r="I253" s="33"/>
      <c r="J253" s="33"/>
      <c r="K253" s="33" t="str">
        <f>'[1]TMC Master - Lake County'!J250</f>
        <v>C2T</v>
      </c>
      <c r="L253" s="33">
        <f>'[1]TMC Master - Lake County'!N250</f>
        <v>17010</v>
      </c>
      <c r="M253" s="33"/>
      <c r="N253" s="33">
        <f>'[1]TMC Master - Lake County'!O250</f>
        <v>888</v>
      </c>
      <c r="O253" s="33"/>
      <c r="P253" s="33"/>
      <c r="Q253" s="33"/>
      <c r="R253" s="33">
        <f>'[1]TMC Master - Lake County'!R250</f>
        <v>1799.1071999999999</v>
      </c>
      <c r="S253" s="34">
        <f>'[1]TMC Master - Lake County'!S250</f>
        <v>0.11</v>
      </c>
      <c r="T253" s="33" t="str">
        <f>'[1]TMC Master - Lake County'!T250</f>
        <v>C</v>
      </c>
      <c r="U253" s="33"/>
      <c r="V253" s="33"/>
      <c r="W253" s="33"/>
      <c r="X253" s="33"/>
      <c r="Y253" s="33"/>
      <c r="Z253" s="33"/>
      <c r="AA253" s="33"/>
      <c r="AB253" s="33"/>
      <c r="AC253" s="34"/>
      <c r="AD253" s="33"/>
      <c r="AE253" s="33">
        <f>'[1]TMC Master - Lake County'!U250</f>
        <v>97.891199999999998</v>
      </c>
      <c r="AF253" s="33">
        <f>'[1]TMC Master - Lake County'!V250</f>
        <v>117.8496</v>
      </c>
      <c r="AG253" s="34">
        <f>'[1]TMC Master - Lake County'!W250</f>
        <v>0.13</v>
      </c>
      <c r="AH253" s="33" t="str">
        <f>'[1]TMC Master - Lake County'!X250</f>
        <v>C</v>
      </c>
      <c r="AI253" s="292">
        <f>'[1]TMC Master - Lake County'!Y250*100</f>
        <v>-21.877412981598699</v>
      </c>
      <c r="AJ253" s="35">
        <f>'[1]TMC Master - Lake County'!AE250</f>
        <v>0</v>
      </c>
      <c r="AK253" s="35">
        <f>'[1]TMC Master - Lake County'!AF250</f>
        <v>680</v>
      </c>
      <c r="AL253" s="35">
        <f>'[1]TMC Master - Lake County'!AG250</f>
        <v>888</v>
      </c>
      <c r="AM253" s="35">
        <f>'[1]TMC Master - Lake County'!AH250</f>
        <v>889</v>
      </c>
    </row>
    <row r="254" spans="2:39" x14ac:dyDescent="0.25">
      <c r="B254" s="31">
        <f>'[1]TMC Master - Lake County'!C251</f>
        <v>450</v>
      </c>
      <c r="C254" s="32" t="str">
        <f>'[1]TMC Master - Lake County'!D251</f>
        <v>CR 439</v>
      </c>
      <c r="D254" s="32" t="str">
        <f>'[1]TMC Master - Lake County'!E251</f>
        <v>CR 44A</v>
      </c>
      <c r="E254" s="32" t="str">
        <f>'[1]TMC Master - Lake County'!F251</f>
        <v>SR 44</v>
      </c>
      <c r="F254" s="33" t="str">
        <f>'[1]TMC Master - Lake County'!K251</f>
        <v>2L</v>
      </c>
      <c r="G254" s="33">
        <f>'[1]TMC Master - Lake County'!L251</f>
        <v>0</v>
      </c>
      <c r="H254" s="33" t="str">
        <f>'[1]TMC Master - Lake County'!M251</f>
        <v>C</v>
      </c>
      <c r="I254" s="33"/>
      <c r="J254" s="33"/>
      <c r="K254" s="33" t="str">
        <f>'[1]TMC Master - Lake County'!J251</f>
        <v>C2T</v>
      </c>
      <c r="L254" s="33">
        <f>'[1]TMC Master - Lake County'!N251</f>
        <v>9936</v>
      </c>
      <c r="M254" s="33"/>
      <c r="N254" s="33">
        <f>'[1]TMC Master - Lake County'!O251</f>
        <v>518.4</v>
      </c>
      <c r="O254" s="33"/>
      <c r="P254" s="33"/>
      <c r="Q254" s="33"/>
      <c r="R254" s="33">
        <f>'[1]TMC Master - Lake County'!R251</f>
        <v>4337.9712</v>
      </c>
      <c r="S254" s="34">
        <f>'[1]TMC Master - Lake County'!S251</f>
        <v>0.44</v>
      </c>
      <c r="T254" s="33" t="str">
        <f>'[1]TMC Master - Lake County'!T251</f>
        <v>C</v>
      </c>
      <c r="U254" s="33"/>
      <c r="V254" s="33"/>
      <c r="W254" s="33"/>
      <c r="X254" s="33"/>
      <c r="Y254" s="33"/>
      <c r="Z254" s="33"/>
      <c r="AA254" s="33"/>
      <c r="AB254" s="33"/>
      <c r="AC254" s="34"/>
      <c r="AD254" s="33"/>
      <c r="AE254" s="33">
        <f>'[1]TMC Master - Lake County'!U251</f>
        <v>126.25919999999998</v>
      </c>
      <c r="AF254" s="33">
        <f>'[1]TMC Master - Lake County'!V251</f>
        <v>272.79359999999997</v>
      </c>
      <c r="AG254" s="34">
        <f>'[1]TMC Master - Lake County'!W251</f>
        <v>0.53</v>
      </c>
      <c r="AH254" s="33" t="str">
        <f>'[1]TMC Master - Lake County'!X251</f>
        <v>C</v>
      </c>
      <c r="AI254" s="292">
        <f>'[1]TMC Master - Lake County'!Y251*100</f>
        <v>-6.8414884330059049</v>
      </c>
      <c r="AJ254" s="35">
        <f>'[1]TMC Master - Lake County'!AE251</f>
        <v>0</v>
      </c>
      <c r="AK254" s="35">
        <f>'[1]TMC Master - Lake County'!AF251</f>
        <v>518.4</v>
      </c>
      <c r="AL254" s="35">
        <f>'[1]TMC Master - Lake County'!AG251</f>
        <v>676.80000000000007</v>
      </c>
      <c r="AM254" s="35">
        <f>'[1]TMC Master - Lake County'!AH251</f>
        <v>677.6</v>
      </c>
    </row>
    <row r="255" spans="2:39" x14ac:dyDescent="0.25">
      <c r="B255" s="31">
        <f>'[1]TMC Master - Lake County'!C252</f>
        <v>530</v>
      </c>
      <c r="C255" s="32" t="str">
        <f>'[1]TMC Master - Lake County'!D252</f>
        <v>CR 44</v>
      </c>
      <c r="D255" s="32" t="str">
        <f>'[1]TMC Master - Lake County'!E252</f>
        <v>CR 44A</v>
      </c>
      <c r="E255" s="32" t="str">
        <f>'[1]TMC Master - Lake County'!F252</f>
        <v>ORANGE AVE</v>
      </c>
      <c r="F255" s="33" t="str">
        <f>'[1]TMC Master - Lake County'!K252</f>
        <v>2L</v>
      </c>
      <c r="G255" s="33">
        <f>'[1]TMC Master - Lake County'!L252</f>
        <v>0</v>
      </c>
      <c r="H255" s="33" t="str">
        <f>'[1]TMC Master - Lake County'!M252</f>
        <v>D</v>
      </c>
      <c r="I255" s="33"/>
      <c r="J255" s="33"/>
      <c r="K255" s="33" t="str">
        <f>'[1]TMC Master - Lake County'!J252</f>
        <v>C3R</v>
      </c>
      <c r="L255" s="33">
        <f>'[1]TMC Master - Lake County'!N252</f>
        <v>21168</v>
      </c>
      <c r="M255" s="33"/>
      <c r="N255" s="33">
        <f>'[1]TMC Master - Lake County'!O252</f>
        <v>1048.95</v>
      </c>
      <c r="O255" s="33"/>
      <c r="P255" s="33"/>
      <c r="Q255" s="33"/>
      <c r="R255" s="33">
        <f>'[1]TMC Master - Lake County'!R252</f>
        <v>9604.9151999999995</v>
      </c>
      <c r="S255" s="34">
        <f>'[1]TMC Master - Lake County'!S252</f>
        <v>0.45</v>
      </c>
      <c r="T255" s="33" t="str">
        <f>'[1]TMC Master - Lake County'!T252</f>
        <v>C</v>
      </c>
      <c r="U255" s="33"/>
      <c r="V255" s="33"/>
      <c r="W255" s="33"/>
      <c r="X255" s="33"/>
      <c r="Y255" s="33"/>
      <c r="Z255" s="33"/>
      <c r="AA255" s="33"/>
      <c r="AB255" s="33"/>
      <c r="AC255" s="34"/>
      <c r="AD255" s="33"/>
      <c r="AE255" s="33">
        <f>'[1]TMC Master - Lake County'!U252</f>
        <v>430.38719999999995</v>
      </c>
      <c r="AF255" s="33">
        <f>'[1]TMC Master - Lake County'!V252</f>
        <v>363.11039999999997</v>
      </c>
      <c r="AG255" s="34">
        <f>'[1]TMC Master - Lake County'!W252</f>
        <v>0.41</v>
      </c>
      <c r="AH255" s="33" t="str">
        <f>'[1]TMC Master - Lake County'!X252</f>
        <v>C</v>
      </c>
      <c r="AI255" s="292">
        <f>'[1]TMC Master - Lake County'!Y252*100</f>
        <v>9.210379213172736</v>
      </c>
      <c r="AJ255" s="35">
        <f>'[1]TMC Master - Lake County'!AE252</f>
        <v>0</v>
      </c>
      <c r="AK255" s="35">
        <f>'[1]TMC Master - Lake County'!AF252</f>
        <v>916.65000000000009</v>
      </c>
      <c r="AL255" s="35">
        <f>'[1]TMC Master - Lake County'!AG252</f>
        <v>1048.95</v>
      </c>
      <c r="AM255" s="35">
        <f>'[1]TMC Master - Lake County'!AH252</f>
        <v>1050</v>
      </c>
    </row>
    <row r="256" spans="2:39" x14ac:dyDescent="0.25">
      <c r="B256" s="31">
        <f>'[1]TMC Master - Lake County'!C253</f>
        <v>400</v>
      </c>
      <c r="C256" s="32" t="str">
        <f>'[1]TMC Master - Lake County'!D253</f>
        <v>CR 437</v>
      </c>
      <c r="D256" s="32" t="str">
        <f>'[1]TMC Master - Lake County'!E253</f>
        <v>CR 44A</v>
      </c>
      <c r="E256" s="32" t="str">
        <f>'[1]TMC Master - Lake County'!F253</f>
        <v>SR 44</v>
      </c>
      <c r="F256" s="33" t="str">
        <f>'[1]TMC Master - Lake County'!K253</f>
        <v>2L</v>
      </c>
      <c r="G256" s="33">
        <f>'[1]TMC Master - Lake County'!L253</f>
        <v>0</v>
      </c>
      <c r="H256" s="33" t="str">
        <f>'[1]TMC Master - Lake County'!M253</f>
        <v>C</v>
      </c>
      <c r="I256" s="33"/>
      <c r="J256" s="33"/>
      <c r="K256" s="33" t="str">
        <f>'[1]TMC Master - Lake County'!J253</f>
        <v>C2T</v>
      </c>
      <c r="L256" s="33">
        <f>'[1]TMC Master - Lake County'!N253</f>
        <v>13041</v>
      </c>
      <c r="M256" s="33"/>
      <c r="N256" s="33">
        <f>'[1]TMC Master - Lake County'!O253</f>
        <v>680</v>
      </c>
      <c r="O256" s="33"/>
      <c r="P256" s="33"/>
      <c r="Q256" s="33"/>
      <c r="R256" s="33" t="str">
        <f>'[1]TMC Master - Lake County'!R253</f>
        <v>N/A</v>
      </c>
      <c r="S256" s="34" t="e">
        <f>'[1]TMC Master - Lake County'!S253</f>
        <v>#VALUE!</v>
      </c>
      <c r="T256" s="33" t="str">
        <f>'[1]TMC Master - Lake County'!T253</f>
        <v>F</v>
      </c>
      <c r="U256" s="33"/>
      <c r="V256" s="33"/>
      <c r="W256" s="33"/>
      <c r="X256" s="33"/>
      <c r="Y256" s="33"/>
      <c r="Z256" s="33"/>
      <c r="AA256" s="33"/>
      <c r="AB256" s="33"/>
      <c r="AC256" s="34"/>
      <c r="AD256" s="33"/>
      <c r="AE256" s="33" t="str">
        <f>'[1]TMC Master - Lake County'!U253</f>
        <v>N/A</v>
      </c>
      <c r="AF256" s="33" t="str">
        <f>'[1]TMC Master - Lake County'!V253</f>
        <v>N/A</v>
      </c>
      <c r="AG256" s="34">
        <f>'[1]TMC Master - Lake County'!W253</f>
        <v>0</v>
      </c>
      <c r="AH256" s="33" t="str">
        <f>'[1]TMC Master - Lake County'!X253</f>
        <v>B</v>
      </c>
      <c r="AI256" s="292" t="e">
        <f>'[1]TMC Master - Lake County'!Y253*100</f>
        <v>#VALUE!</v>
      </c>
      <c r="AJ256" s="35">
        <f>'[1]TMC Master - Lake County'!AE253</f>
        <v>0</v>
      </c>
      <c r="AK256" s="35">
        <f>'[1]TMC Master - Lake County'!AF253</f>
        <v>680</v>
      </c>
      <c r="AL256" s="35">
        <f>'[1]TMC Master - Lake County'!AG253</f>
        <v>888</v>
      </c>
      <c r="AM256" s="35">
        <f>'[1]TMC Master - Lake County'!AH253</f>
        <v>889</v>
      </c>
    </row>
    <row r="257" spans="2:39" x14ac:dyDescent="0.25">
      <c r="B257" s="31">
        <f>'[1]TMC Master - Lake County'!C254</f>
        <v>700</v>
      </c>
      <c r="C257" s="32" t="str">
        <f>'[1]TMC Master - Lake County'!D254</f>
        <v>CR 44A</v>
      </c>
      <c r="D257" s="32" t="str">
        <f>'[1]TMC Master - Lake County'!E254</f>
        <v>CR 44 / DELAND RD</v>
      </c>
      <c r="E257" s="32" t="str">
        <f>'[1]TMC Master - Lake County'!F254</f>
        <v>ESTES RD</v>
      </c>
      <c r="F257" s="33" t="str">
        <f>'[1]TMC Master - Lake County'!K254</f>
        <v>2L</v>
      </c>
      <c r="G257" s="33">
        <f>'[1]TMC Master - Lake County'!L254</f>
        <v>0</v>
      </c>
      <c r="H257" s="33" t="str">
        <f>'[1]TMC Master - Lake County'!M254</f>
        <v>D</v>
      </c>
      <c r="I257" s="33"/>
      <c r="J257" s="33"/>
      <c r="K257" s="33" t="str">
        <f>'[1]TMC Master - Lake County'!J254</f>
        <v>C2T</v>
      </c>
      <c r="L257" s="33">
        <f>'[1]TMC Master - Lake County'!N254</f>
        <v>16200</v>
      </c>
      <c r="M257" s="33"/>
      <c r="N257" s="33">
        <f>'[1]TMC Master - Lake County'!O254</f>
        <v>846</v>
      </c>
      <c r="O257" s="33"/>
      <c r="P257" s="33"/>
      <c r="Q257" s="33"/>
      <c r="R257" s="33">
        <f>'[1]TMC Master - Lake County'!R254</f>
        <v>5797.44</v>
      </c>
      <c r="S257" s="34">
        <f>'[1]TMC Master - Lake County'!S254</f>
        <v>0.36</v>
      </c>
      <c r="T257" s="33" t="str">
        <f>'[1]TMC Master - Lake County'!T254</f>
        <v>C</v>
      </c>
      <c r="U257" s="33"/>
      <c r="V257" s="33"/>
      <c r="W257" s="33"/>
      <c r="X257" s="33"/>
      <c r="Y257" s="33"/>
      <c r="Z257" s="33"/>
      <c r="AA257" s="33"/>
      <c r="AB257" s="33"/>
      <c r="AC257" s="34"/>
      <c r="AD257" s="33"/>
      <c r="AE257" s="33">
        <f>'[1]TMC Master - Lake County'!U254</f>
        <v>278.46719999999999</v>
      </c>
      <c r="AF257" s="33">
        <f>'[1]TMC Master - Lake County'!V254</f>
        <v>271.81439999999998</v>
      </c>
      <c r="AG257" s="34">
        <f>'[1]TMC Master - Lake County'!W254</f>
        <v>0.33</v>
      </c>
      <c r="AH257" s="33" t="str">
        <f>'[1]TMC Master - Lake County'!X254</f>
        <v>C</v>
      </c>
      <c r="AI257" s="292">
        <f>'[1]TMC Master - Lake County'!Y254*100</f>
        <v>-1.2783374376970968</v>
      </c>
      <c r="AJ257" s="35">
        <f>'[1]TMC Master - Lake County'!AE254</f>
        <v>0</v>
      </c>
      <c r="AK257" s="35">
        <f>'[1]TMC Master - Lake County'!AF254</f>
        <v>648</v>
      </c>
      <c r="AL257" s="35">
        <f>'[1]TMC Master - Lake County'!AG254</f>
        <v>846</v>
      </c>
      <c r="AM257" s="35">
        <f>'[1]TMC Master - Lake County'!AH254</f>
        <v>847</v>
      </c>
    </row>
    <row r="258" spans="2:39" x14ac:dyDescent="0.25">
      <c r="B258" s="31">
        <f>'[1]TMC Master - Lake County'!C255</f>
        <v>680</v>
      </c>
      <c r="C258" s="32" t="str">
        <f>'[1]TMC Master - Lake County'!D255</f>
        <v>CR 44A</v>
      </c>
      <c r="D258" s="32" t="str">
        <f>'[1]TMC Master - Lake County'!E255</f>
        <v>CR 450A</v>
      </c>
      <c r="E258" s="32" t="str">
        <f>'[1]TMC Master - Lake County'!F255</f>
        <v>CR 44A</v>
      </c>
      <c r="F258" s="33" t="str">
        <f>'[1]TMC Master - Lake County'!K255</f>
        <v>2L</v>
      </c>
      <c r="G258" s="33">
        <f>'[1]TMC Master - Lake County'!L255</f>
        <v>0</v>
      </c>
      <c r="H258" s="33" t="str">
        <f>'[1]TMC Master - Lake County'!M255</f>
        <v>C</v>
      </c>
      <c r="I258" s="33"/>
      <c r="J258" s="33"/>
      <c r="K258" s="33" t="str">
        <f>'[1]TMC Master - Lake County'!J255</f>
        <v>C2T</v>
      </c>
      <c r="L258" s="33">
        <f>'[1]TMC Master - Lake County'!N255</f>
        <v>12420</v>
      </c>
      <c r="M258" s="33"/>
      <c r="N258" s="33">
        <f>'[1]TMC Master - Lake County'!O255</f>
        <v>648</v>
      </c>
      <c r="O258" s="33"/>
      <c r="P258" s="33"/>
      <c r="Q258" s="33"/>
      <c r="R258" s="33">
        <f>'[1]TMC Master - Lake County'!R255</f>
        <v>2926.2815999999998</v>
      </c>
      <c r="S258" s="34">
        <f>'[1]TMC Master - Lake County'!S255</f>
        <v>0.24</v>
      </c>
      <c r="T258" s="33" t="str">
        <f>'[1]TMC Master - Lake County'!T255</f>
        <v>C</v>
      </c>
      <c r="U258" s="33"/>
      <c r="V258" s="33"/>
      <c r="W258" s="33"/>
      <c r="X258" s="33"/>
      <c r="Y258" s="33"/>
      <c r="Z258" s="33"/>
      <c r="AA258" s="33"/>
      <c r="AB258" s="33"/>
      <c r="AC258" s="34"/>
      <c r="AD258" s="33"/>
      <c r="AE258" s="33">
        <f>'[1]TMC Master - Lake County'!U255</f>
        <v>158.71679999999998</v>
      </c>
      <c r="AF258" s="33">
        <f>'[1]TMC Master - Lake County'!V255</f>
        <v>117.8496</v>
      </c>
      <c r="AG258" s="34">
        <f>'[1]TMC Master - Lake County'!W255</f>
        <v>0.24</v>
      </c>
      <c r="AH258" s="33" t="str">
        <f>'[1]TMC Master - Lake County'!X255</f>
        <v>C</v>
      </c>
      <c r="AI258" s="292">
        <f>'[1]TMC Master - Lake County'!Y255*100</f>
        <v>-13.894988031293298</v>
      </c>
      <c r="AJ258" s="35">
        <f>'[1]TMC Master - Lake County'!AE255</f>
        <v>0</v>
      </c>
      <c r="AK258" s="35">
        <f>'[1]TMC Master - Lake County'!AF255</f>
        <v>648</v>
      </c>
      <c r="AL258" s="35">
        <f>'[1]TMC Master - Lake County'!AG255</f>
        <v>846</v>
      </c>
      <c r="AM258" s="35">
        <f>'[1]TMC Master - Lake County'!AH255</f>
        <v>847</v>
      </c>
    </row>
    <row r="259" spans="2:39" x14ac:dyDescent="0.25">
      <c r="B259" s="31">
        <f>'[1]TMC Master - Lake County'!C256</f>
        <v>710</v>
      </c>
      <c r="C259" s="32" t="str">
        <f>'[1]TMC Master - Lake County'!D256</f>
        <v>CR 44A</v>
      </c>
      <c r="D259" s="32" t="str">
        <f>'[1]TMC Master - Lake County'!E256</f>
        <v>ESTES RD</v>
      </c>
      <c r="E259" s="32" t="str">
        <f>'[1]TMC Master - Lake County'!F256</f>
        <v>CR 439</v>
      </c>
      <c r="F259" s="33" t="str">
        <f>'[1]TMC Master - Lake County'!K256</f>
        <v>2L</v>
      </c>
      <c r="G259" s="33">
        <f>'[1]TMC Master - Lake County'!L256</f>
        <v>0</v>
      </c>
      <c r="H259" s="33" t="str">
        <f>'[1]TMC Master - Lake County'!M256</f>
        <v>C</v>
      </c>
      <c r="I259" s="33"/>
      <c r="J259" s="33"/>
      <c r="K259" s="33" t="str">
        <f>'[1]TMC Master - Lake County'!J256</f>
        <v>C2T</v>
      </c>
      <c r="L259" s="33">
        <f>'[1]TMC Master - Lake County'!N256</f>
        <v>12420</v>
      </c>
      <c r="M259" s="33"/>
      <c r="N259" s="33">
        <f>'[1]TMC Master - Lake County'!O256</f>
        <v>648</v>
      </c>
      <c r="O259" s="33"/>
      <c r="P259" s="33"/>
      <c r="Q259" s="33"/>
      <c r="R259" s="33">
        <f>'[1]TMC Master - Lake County'!R256</f>
        <v>5160.6720000000005</v>
      </c>
      <c r="S259" s="34">
        <f>'[1]TMC Master - Lake County'!S256</f>
        <v>0.42</v>
      </c>
      <c r="T259" s="33" t="str">
        <f>'[1]TMC Master - Lake County'!T256</f>
        <v>C</v>
      </c>
      <c r="U259" s="33"/>
      <c r="V259" s="33"/>
      <c r="W259" s="33"/>
      <c r="X259" s="33"/>
      <c r="Y259" s="33"/>
      <c r="Z259" s="33"/>
      <c r="AA259" s="33"/>
      <c r="AB259" s="33"/>
      <c r="AC259" s="34"/>
      <c r="AD259" s="33"/>
      <c r="AE259" s="33">
        <f>'[1]TMC Master - Lake County'!U256</f>
        <v>252.8064</v>
      </c>
      <c r="AF259" s="33">
        <f>'[1]TMC Master - Lake County'!V256</f>
        <v>268.96320000000003</v>
      </c>
      <c r="AG259" s="34">
        <f>'[1]TMC Master - Lake County'!W256</f>
        <v>0.42</v>
      </c>
      <c r="AH259" s="33" t="str">
        <f>'[1]TMC Master - Lake County'!X256</f>
        <v>C</v>
      </c>
      <c r="AI259" s="292">
        <f>'[1]TMC Master - Lake County'!Y256*100</f>
        <v>-3.5490611118646376</v>
      </c>
      <c r="AJ259" s="35">
        <f>'[1]TMC Master - Lake County'!AE256</f>
        <v>0</v>
      </c>
      <c r="AK259" s="35">
        <f>'[1]TMC Master - Lake County'!AF256</f>
        <v>648</v>
      </c>
      <c r="AL259" s="35">
        <f>'[1]TMC Master - Lake County'!AG256</f>
        <v>846</v>
      </c>
      <c r="AM259" s="35">
        <f>'[1]TMC Master - Lake County'!AH256</f>
        <v>847</v>
      </c>
    </row>
    <row r="260" spans="2:39" x14ac:dyDescent="0.25">
      <c r="B260" s="31">
        <f>'[1]TMC Master - Lake County'!C257</f>
        <v>720</v>
      </c>
      <c r="C260" s="32" t="str">
        <f>'[1]TMC Master - Lake County'!D257</f>
        <v>CR 44A</v>
      </c>
      <c r="D260" s="32" t="str">
        <f>'[1]TMC Master - Lake County'!E257</f>
        <v>CR 439</v>
      </c>
      <c r="E260" s="32" t="str">
        <f>'[1]TMC Master - Lake County'!F257</f>
        <v>CR 437</v>
      </c>
      <c r="F260" s="33" t="str">
        <f>'[1]TMC Master - Lake County'!K257</f>
        <v>2L</v>
      </c>
      <c r="G260" s="33">
        <f>'[1]TMC Master - Lake County'!L257</f>
        <v>0</v>
      </c>
      <c r="H260" s="33" t="str">
        <f>'[1]TMC Master - Lake County'!M257</f>
        <v>C</v>
      </c>
      <c r="I260" s="33"/>
      <c r="J260" s="33"/>
      <c r="K260" s="33" t="str">
        <f>'[1]TMC Master - Lake County'!J257</f>
        <v>C2T</v>
      </c>
      <c r="L260" s="33">
        <f>'[1]TMC Master - Lake County'!N257</f>
        <v>12420</v>
      </c>
      <c r="M260" s="33"/>
      <c r="N260" s="33">
        <f>'[1]TMC Master - Lake County'!O257</f>
        <v>648</v>
      </c>
      <c r="O260" s="33"/>
      <c r="P260" s="33"/>
      <c r="Q260" s="33"/>
      <c r="R260" s="33">
        <f>'[1]TMC Master - Lake County'!R257</f>
        <v>4252.2623999999996</v>
      </c>
      <c r="S260" s="34">
        <f>'[1]TMC Master - Lake County'!S257</f>
        <v>0.34</v>
      </c>
      <c r="T260" s="33" t="str">
        <f>'[1]TMC Master - Lake County'!T257</f>
        <v>C</v>
      </c>
      <c r="U260" s="33"/>
      <c r="V260" s="33"/>
      <c r="W260" s="33"/>
      <c r="X260" s="33"/>
      <c r="Y260" s="33"/>
      <c r="Z260" s="33"/>
      <c r="AA260" s="33"/>
      <c r="AB260" s="33"/>
      <c r="AC260" s="34"/>
      <c r="AD260" s="33"/>
      <c r="AE260" s="33">
        <f>'[1]TMC Master - Lake County'!U257</f>
        <v>181.55519999999999</v>
      </c>
      <c r="AF260" s="33">
        <f>'[1]TMC Master - Lake County'!V257</f>
        <v>214.73279999999997</v>
      </c>
      <c r="AG260" s="34">
        <f>'[1]TMC Master - Lake County'!W257</f>
        <v>0.33</v>
      </c>
      <c r="AH260" s="33" t="str">
        <f>'[1]TMC Master - Lake County'!X257</f>
        <v>C</v>
      </c>
      <c r="AI260" s="292">
        <f>'[1]TMC Master - Lake County'!Y257*100</f>
        <v>-7.2125543045204132</v>
      </c>
      <c r="AJ260" s="35">
        <f>'[1]TMC Master - Lake County'!AE257</f>
        <v>0</v>
      </c>
      <c r="AK260" s="35">
        <f>'[1]TMC Master - Lake County'!AF257</f>
        <v>648</v>
      </c>
      <c r="AL260" s="35">
        <f>'[1]TMC Master - Lake County'!AG257</f>
        <v>846</v>
      </c>
      <c r="AM260" s="35">
        <f>'[1]TMC Master - Lake County'!AH257</f>
        <v>847</v>
      </c>
    </row>
    <row r="261" spans="2:39" x14ac:dyDescent="0.25">
      <c r="B261" s="31">
        <f>'[1]TMC Master - Lake County'!C258</f>
        <v>730</v>
      </c>
      <c r="C261" s="32" t="str">
        <f>'[1]TMC Master - Lake County'!D258</f>
        <v>CR 44A</v>
      </c>
      <c r="D261" s="32" t="str">
        <f>'[1]TMC Master - Lake County'!E258</f>
        <v>CR 437</v>
      </c>
      <c r="E261" s="32" t="str">
        <f>'[1]TMC Master - Lake County'!F258</f>
        <v>SR 44</v>
      </c>
      <c r="F261" s="33" t="str">
        <f>'[1]TMC Master - Lake County'!K258</f>
        <v>2L</v>
      </c>
      <c r="G261" s="33">
        <f>'[1]TMC Master - Lake County'!L258</f>
        <v>0</v>
      </c>
      <c r="H261" s="33" t="str">
        <f>'[1]TMC Master - Lake County'!M258</f>
        <v>C</v>
      </c>
      <c r="I261" s="33"/>
      <c r="J261" s="33"/>
      <c r="K261" s="33" t="str">
        <f>'[1]TMC Master - Lake County'!J258</f>
        <v>C2T</v>
      </c>
      <c r="L261" s="33">
        <f>'[1]TMC Master - Lake County'!N258</f>
        <v>12420</v>
      </c>
      <c r="M261" s="33"/>
      <c r="N261" s="33">
        <f>'[1]TMC Master - Lake County'!O258</f>
        <v>648</v>
      </c>
      <c r="O261" s="33"/>
      <c r="P261" s="33"/>
      <c r="Q261" s="33"/>
      <c r="R261" s="33">
        <f>'[1]TMC Master - Lake County'!R258</f>
        <v>2056.6655999999998</v>
      </c>
      <c r="S261" s="34">
        <f>'[1]TMC Master - Lake County'!S258</f>
        <v>0.17</v>
      </c>
      <c r="T261" s="33" t="str">
        <f>'[1]TMC Master - Lake County'!T258</f>
        <v>C</v>
      </c>
      <c r="U261" s="33"/>
      <c r="V261" s="33"/>
      <c r="W261" s="33"/>
      <c r="X261" s="33"/>
      <c r="Y261" s="33"/>
      <c r="Z261" s="33"/>
      <c r="AA261" s="33"/>
      <c r="AB261" s="33"/>
      <c r="AC261" s="34"/>
      <c r="AD261" s="33"/>
      <c r="AE261" s="33">
        <f>'[1]TMC Master - Lake County'!U258</f>
        <v>99.792000000000002</v>
      </c>
      <c r="AF261" s="33">
        <f>'[1]TMC Master - Lake County'!V258</f>
        <v>80.783999999999992</v>
      </c>
      <c r="AG261" s="34">
        <f>'[1]TMC Master - Lake County'!W258</f>
        <v>0.15</v>
      </c>
      <c r="AH261" s="33" t="str">
        <f>'[1]TMC Master - Lake County'!X258</f>
        <v>C</v>
      </c>
      <c r="AI261" s="292">
        <f>'[1]TMC Master - Lake County'!Y258*100</f>
        <v>-19.758702066352008</v>
      </c>
      <c r="AJ261" s="35">
        <f>'[1]TMC Master - Lake County'!AE258</f>
        <v>0</v>
      </c>
      <c r="AK261" s="35">
        <f>'[1]TMC Master - Lake County'!AF258</f>
        <v>648</v>
      </c>
      <c r="AL261" s="35">
        <f>'[1]TMC Master - Lake County'!AG258</f>
        <v>846</v>
      </c>
      <c r="AM261" s="35">
        <f>'[1]TMC Master - Lake County'!AH258</f>
        <v>847</v>
      </c>
    </row>
    <row r="262" spans="2:39" x14ac:dyDescent="0.25">
      <c r="B262" s="31">
        <f>'[1]TMC Master - Lake County'!C259</f>
        <v>820</v>
      </c>
      <c r="C262" s="32" t="str">
        <f>'[1]TMC Master - Lake County'!D259</f>
        <v>CR 450A</v>
      </c>
      <c r="D262" s="32" t="str">
        <f>'[1]TMC Master - Lake County'!E259</f>
        <v>SR 19</v>
      </c>
      <c r="E262" s="32" t="str">
        <f>'[1]TMC Master - Lake County'!F259</f>
        <v>CR 44A NORTH</v>
      </c>
      <c r="F262" s="33" t="str">
        <f>'[1]TMC Master - Lake County'!K259</f>
        <v>2L</v>
      </c>
      <c r="G262" s="33">
        <f>'[1]TMC Master - Lake County'!L259</f>
        <v>0</v>
      </c>
      <c r="H262" s="33" t="str">
        <f>'[1]TMC Master - Lake County'!M259</f>
        <v>C</v>
      </c>
      <c r="I262" s="33"/>
      <c r="J262" s="33"/>
      <c r="K262" s="33" t="str">
        <f>'[1]TMC Master - Lake County'!J259</f>
        <v>C2T</v>
      </c>
      <c r="L262" s="33">
        <f>'[1]TMC Master - Lake County'!N259</f>
        <v>12420</v>
      </c>
      <c r="M262" s="33"/>
      <c r="N262" s="33">
        <f>'[1]TMC Master - Lake County'!O259</f>
        <v>648</v>
      </c>
      <c r="O262" s="33"/>
      <c r="P262" s="33"/>
      <c r="Q262" s="33"/>
      <c r="R262" s="33">
        <f>'[1]TMC Master - Lake County'!R259</f>
        <v>2284.7615999999998</v>
      </c>
      <c r="S262" s="34">
        <f>'[1]TMC Master - Lake County'!S259</f>
        <v>0.18</v>
      </c>
      <c r="T262" s="33" t="str">
        <f>'[1]TMC Master - Lake County'!T259</f>
        <v>C</v>
      </c>
      <c r="U262" s="33"/>
      <c r="V262" s="33"/>
      <c r="W262" s="33"/>
      <c r="X262" s="33"/>
      <c r="Y262" s="33"/>
      <c r="Z262" s="33"/>
      <c r="AA262" s="33"/>
      <c r="AB262" s="33"/>
      <c r="AC262" s="34"/>
      <c r="AD262" s="33"/>
      <c r="AE262" s="33">
        <f>'[1]TMC Master - Lake County'!U259</f>
        <v>134.00639999999999</v>
      </c>
      <c r="AF262" s="33">
        <f>'[1]TMC Master - Lake County'!V259</f>
        <v>110.24639999999999</v>
      </c>
      <c r="AG262" s="34">
        <f>'[1]TMC Master - Lake County'!W259</f>
        <v>0.21</v>
      </c>
      <c r="AH262" s="33" t="str">
        <f>'[1]TMC Master - Lake County'!X259</f>
        <v>C</v>
      </c>
      <c r="AI262" s="292">
        <f>'[1]TMC Master - Lake County'!Y259*100</f>
        <v>-18.052938255196651</v>
      </c>
      <c r="AJ262" s="35">
        <f>'[1]TMC Master - Lake County'!AE259</f>
        <v>0</v>
      </c>
      <c r="AK262" s="35">
        <f>'[1]TMC Master - Lake County'!AF259</f>
        <v>648</v>
      </c>
      <c r="AL262" s="35">
        <f>'[1]TMC Master - Lake County'!AG259</f>
        <v>846</v>
      </c>
      <c r="AM262" s="35">
        <f>'[1]TMC Master - Lake County'!AH259</f>
        <v>847</v>
      </c>
    </row>
    <row r="263" spans="2:39" x14ac:dyDescent="0.25">
      <c r="B263" s="31">
        <f>'[1]TMC Master - Lake County'!C260</f>
        <v>670</v>
      </c>
      <c r="C263" s="32" t="str">
        <f>'[1]TMC Master - Lake County'!D260</f>
        <v>CR 44A</v>
      </c>
      <c r="D263" s="32" t="str">
        <f>'[1]TMC Master - Lake County'!E260</f>
        <v>SKYLINE DR</v>
      </c>
      <c r="E263" s="32" t="str">
        <f>'[1]TMC Master - Lake County'!F260</f>
        <v>CR 450A/ CR44A</v>
      </c>
      <c r="F263" s="33" t="str">
        <f>'[1]TMC Master - Lake County'!K260</f>
        <v>2L</v>
      </c>
      <c r="G263" s="33">
        <f>'[1]TMC Master - Lake County'!L260</f>
        <v>0</v>
      </c>
      <c r="H263" s="33" t="str">
        <f>'[1]TMC Master - Lake County'!M260</f>
        <v>C</v>
      </c>
      <c r="I263" s="33"/>
      <c r="J263" s="33"/>
      <c r="K263" s="33" t="str">
        <f>'[1]TMC Master - Lake County'!J260</f>
        <v>C2T</v>
      </c>
      <c r="L263" s="33">
        <f>'[1]TMC Master - Lake County'!N260</f>
        <v>12420</v>
      </c>
      <c r="M263" s="33"/>
      <c r="N263" s="33">
        <f>'[1]TMC Master - Lake County'!O260</f>
        <v>648</v>
      </c>
      <c r="O263" s="33"/>
      <c r="P263" s="33"/>
      <c r="Q263" s="33"/>
      <c r="R263" s="33">
        <f>'[1]TMC Master - Lake County'!R260</f>
        <v>2198.0159999999996</v>
      </c>
      <c r="S263" s="34">
        <f>'[1]TMC Master - Lake County'!S260</f>
        <v>0.18</v>
      </c>
      <c r="T263" s="33" t="str">
        <f>'[1]TMC Master - Lake County'!T260</f>
        <v>C</v>
      </c>
      <c r="U263" s="33"/>
      <c r="V263" s="33"/>
      <c r="W263" s="33"/>
      <c r="X263" s="33"/>
      <c r="Y263" s="33"/>
      <c r="Z263" s="33"/>
      <c r="AA263" s="33"/>
      <c r="AB263" s="33"/>
      <c r="AC263" s="34"/>
      <c r="AD263" s="33"/>
      <c r="AE263" s="33">
        <f>'[1]TMC Master - Lake County'!U260</f>
        <v>105.98399999999999</v>
      </c>
      <c r="AF263" s="33">
        <f>'[1]TMC Master - Lake County'!V260</f>
        <v>93.081599999999995</v>
      </c>
      <c r="AG263" s="34">
        <f>'[1]TMC Master - Lake County'!W260</f>
        <v>0.16</v>
      </c>
      <c r="AH263" s="33" t="str">
        <f>'[1]TMC Master - Lake County'!X260</f>
        <v>C</v>
      </c>
      <c r="AI263" s="292">
        <f>'[1]TMC Master - Lake County'!Y260*100</f>
        <v>-18.684866747050656</v>
      </c>
      <c r="AJ263" s="35">
        <f>'[1]TMC Master - Lake County'!AE260</f>
        <v>0</v>
      </c>
      <c r="AK263" s="35">
        <f>'[1]TMC Master - Lake County'!AF260</f>
        <v>648</v>
      </c>
      <c r="AL263" s="35">
        <f>'[1]TMC Master - Lake County'!AG260</f>
        <v>846</v>
      </c>
      <c r="AM263" s="35">
        <f>'[1]TMC Master - Lake County'!AH260</f>
        <v>847</v>
      </c>
    </row>
    <row r="264" spans="2:39" x14ac:dyDescent="0.25">
      <c r="B264" s="31">
        <f>'[1]TMC Master - Lake County'!C261</f>
        <v>2800</v>
      </c>
      <c r="C264" s="32" t="str">
        <f>'[1]TMC Master - Lake County'!D261</f>
        <v>ROYAL TRAILS RD</v>
      </c>
      <c r="D264" s="32" t="str">
        <f>'[1]TMC Master - Lake County'!E261</f>
        <v>SEAGRAPE AVE</v>
      </c>
      <c r="E264" s="32" t="str">
        <f>'[1]TMC Master - Lake County'!F261</f>
        <v>SR 44</v>
      </c>
      <c r="F264" s="33" t="str">
        <f>'[1]TMC Master - Lake County'!K261</f>
        <v>2L</v>
      </c>
      <c r="G264" s="33">
        <f>'[1]TMC Master - Lake County'!L261</f>
        <v>0</v>
      </c>
      <c r="H264" s="33" t="str">
        <f>'[1]TMC Master - Lake County'!M261</f>
        <v>C</v>
      </c>
      <c r="I264" s="33"/>
      <c r="J264" s="33"/>
      <c r="K264" s="33" t="str">
        <f>'[1]TMC Master - Lake County'!J261</f>
        <v>C2T</v>
      </c>
      <c r="L264" s="33">
        <f>'[1]TMC Master - Lake County'!N261</f>
        <v>12420</v>
      </c>
      <c r="M264" s="33"/>
      <c r="N264" s="33">
        <f>'[1]TMC Master - Lake County'!O261</f>
        <v>648</v>
      </c>
      <c r="O264" s="33"/>
      <c r="P264" s="33"/>
      <c r="Q264" s="33"/>
      <c r="R264" s="33">
        <f>'[1]TMC Master - Lake County'!R261</f>
        <v>2335.1327999999999</v>
      </c>
      <c r="S264" s="34">
        <f>'[1]TMC Master - Lake County'!S261</f>
        <v>0.19</v>
      </c>
      <c r="T264" s="33" t="str">
        <f>'[1]TMC Master - Lake County'!T261</f>
        <v>C</v>
      </c>
      <c r="U264" s="33"/>
      <c r="V264" s="33"/>
      <c r="W264" s="33"/>
      <c r="X264" s="33"/>
      <c r="Y264" s="33"/>
      <c r="Z264" s="33"/>
      <c r="AA264" s="33"/>
      <c r="AB264" s="33"/>
      <c r="AC264" s="34"/>
      <c r="AD264" s="33"/>
      <c r="AE264" s="33">
        <f>'[1]TMC Master - Lake County'!U261</f>
        <v>154.9152</v>
      </c>
      <c r="AF264" s="33">
        <f>'[1]TMC Master - Lake County'!V261</f>
        <v>62.726399999999998</v>
      </c>
      <c r="AG264" s="34">
        <f>'[1]TMC Master - Lake County'!W261</f>
        <v>0.24</v>
      </c>
      <c r="AH264" s="33" t="str">
        <f>'[1]TMC Master - Lake County'!X261</f>
        <v>C</v>
      </c>
      <c r="AI264" s="292">
        <f>'[1]TMC Master - Lake County'!Y261*100</f>
        <v>-17.694752549774108</v>
      </c>
      <c r="AJ264" s="35">
        <f>'[1]TMC Master - Lake County'!AE261</f>
        <v>0</v>
      </c>
      <c r="AK264" s="35">
        <f>'[1]TMC Master - Lake County'!AF261</f>
        <v>648</v>
      </c>
      <c r="AL264" s="35">
        <f>'[1]TMC Master - Lake County'!AG261</f>
        <v>846</v>
      </c>
      <c r="AM264" s="35">
        <f>'[1]TMC Master - Lake County'!AH261</f>
        <v>847</v>
      </c>
    </row>
    <row r="265" spans="2:39" x14ac:dyDescent="0.25">
      <c r="B265" s="31">
        <f>'[1]TMC Master - Lake County'!C262</f>
        <v>440</v>
      </c>
      <c r="C265" s="32" t="str">
        <f>'[1]TMC Master - Lake County'!D262</f>
        <v>CR 439</v>
      </c>
      <c r="D265" s="32" t="str">
        <f>'[1]TMC Master - Lake County'!E262</f>
        <v>CR 42</v>
      </c>
      <c r="E265" s="32" t="str">
        <f>'[1]TMC Master - Lake County'!F262</f>
        <v>CR 44A</v>
      </c>
      <c r="F265" s="33" t="str">
        <f>'[1]TMC Master - Lake County'!K262</f>
        <v>2L</v>
      </c>
      <c r="G265" s="33">
        <f>'[1]TMC Master - Lake County'!L262</f>
        <v>0</v>
      </c>
      <c r="H265" s="33" t="str">
        <f>'[1]TMC Master - Lake County'!M262</f>
        <v>C</v>
      </c>
      <c r="I265" s="33"/>
      <c r="J265" s="33"/>
      <c r="K265" s="33" t="str">
        <f>'[1]TMC Master - Lake County'!J262</f>
        <v>C2T</v>
      </c>
      <c r="L265" s="33">
        <f>'[1]TMC Master - Lake County'!N262</f>
        <v>12420</v>
      </c>
      <c r="M265" s="33"/>
      <c r="N265" s="33">
        <f>'[1]TMC Master - Lake County'!O262</f>
        <v>648</v>
      </c>
      <c r="O265" s="33"/>
      <c r="P265" s="33"/>
      <c r="Q265" s="33"/>
      <c r="R265" s="33">
        <f>'[1]TMC Master - Lake County'!R262</f>
        <v>4576.1759999999995</v>
      </c>
      <c r="S265" s="34">
        <f>'[1]TMC Master - Lake County'!S262</f>
        <v>0.37</v>
      </c>
      <c r="T265" s="33" t="str">
        <f>'[1]TMC Master - Lake County'!T262</f>
        <v>C</v>
      </c>
      <c r="U265" s="33"/>
      <c r="V265" s="33"/>
      <c r="W265" s="33"/>
      <c r="X265" s="33"/>
      <c r="Y265" s="33"/>
      <c r="Z265" s="33"/>
      <c r="AA265" s="33"/>
      <c r="AB265" s="33"/>
      <c r="AC265" s="34"/>
      <c r="AD265" s="33"/>
      <c r="AE265" s="33">
        <f>'[1]TMC Master - Lake County'!U262</f>
        <v>256.608</v>
      </c>
      <c r="AF265" s="33">
        <f>'[1]TMC Master - Lake County'!V262</f>
        <v>167.27039999999997</v>
      </c>
      <c r="AG265" s="34">
        <f>'[1]TMC Master - Lake County'!W262</f>
        <v>0.4</v>
      </c>
      <c r="AH265" s="33" t="str">
        <f>'[1]TMC Master - Lake County'!X262</f>
        <v>C</v>
      </c>
      <c r="AI265" s="292">
        <f>'[1]TMC Master - Lake County'!Y262*100</f>
        <v>-5.8401513086262291</v>
      </c>
      <c r="AJ265" s="35">
        <f>'[1]TMC Master - Lake County'!AE262</f>
        <v>0</v>
      </c>
      <c r="AK265" s="35">
        <f>'[1]TMC Master - Lake County'!AF262</f>
        <v>648</v>
      </c>
      <c r="AL265" s="35">
        <f>'[1]TMC Master - Lake County'!AG262</f>
        <v>846</v>
      </c>
      <c r="AM265" s="35">
        <f>'[1]TMC Master - Lake County'!AH262</f>
        <v>847</v>
      </c>
    </row>
    <row r="266" spans="2:39" x14ac:dyDescent="0.25">
      <c r="B266" s="31">
        <f>'[1]TMC Master - Lake County'!C263</f>
        <v>330</v>
      </c>
      <c r="C266" s="32" t="str">
        <f>'[1]TMC Master - Lake County'!D263</f>
        <v>CR 42</v>
      </c>
      <c r="D266" s="32" t="str">
        <f>'[1]TMC Master - Lake County'!E263</f>
        <v>CR 450</v>
      </c>
      <c r="E266" s="32" t="str">
        <f>'[1]TMC Master - Lake County'!F263</f>
        <v>CR 439</v>
      </c>
      <c r="F266" s="33" t="str">
        <f>'[1]TMC Master - Lake County'!K263</f>
        <v>2L</v>
      </c>
      <c r="G266" s="33">
        <f>'[1]TMC Master - Lake County'!L263</f>
        <v>0</v>
      </c>
      <c r="H266" s="33" t="str">
        <f>'[1]TMC Master - Lake County'!M263</f>
        <v>C</v>
      </c>
      <c r="I266" s="33"/>
      <c r="J266" s="33"/>
      <c r="K266" s="33" t="str">
        <f>'[1]TMC Master - Lake County'!J263</f>
        <v>C2T</v>
      </c>
      <c r="L266" s="33">
        <f>'[1]TMC Master - Lake County'!N263</f>
        <v>12420</v>
      </c>
      <c r="M266" s="33"/>
      <c r="N266" s="33">
        <f>'[1]TMC Master - Lake County'!O263</f>
        <v>648</v>
      </c>
      <c r="O266" s="33"/>
      <c r="P266" s="33"/>
      <c r="Q266" s="33"/>
      <c r="R266" s="33">
        <f>'[1]TMC Master - Lake County'!R263</f>
        <v>6410.4479999999994</v>
      </c>
      <c r="S266" s="34">
        <f>'[1]TMC Master - Lake County'!S263</f>
        <v>0.52</v>
      </c>
      <c r="T266" s="33" t="str">
        <f>'[1]TMC Master - Lake County'!T263</f>
        <v>C</v>
      </c>
      <c r="U266" s="33"/>
      <c r="V266" s="33"/>
      <c r="W266" s="33"/>
      <c r="X266" s="33"/>
      <c r="Y266" s="33"/>
      <c r="Z266" s="33"/>
      <c r="AA266" s="33"/>
      <c r="AB266" s="33"/>
      <c r="AC266" s="34"/>
      <c r="AD266" s="33"/>
      <c r="AE266" s="33">
        <f>'[1]TMC Master - Lake County'!U263</f>
        <v>284.16959999999995</v>
      </c>
      <c r="AF266" s="33">
        <f>'[1]TMC Master - Lake County'!V263</f>
        <v>270.86399999999998</v>
      </c>
      <c r="AG266" s="34">
        <f>'[1]TMC Master - Lake County'!W263</f>
        <v>0.44</v>
      </c>
      <c r="AH266" s="33" t="str">
        <f>'[1]TMC Master - Lake County'!X263</f>
        <v>C</v>
      </c>
      <c r="AI266" s="292">
        <f>'[1]TMC Master - Lake County'!Y263*100</f>
        <v>0.72630075334243482</v>
      </c>
      <c r="AJ266" s="35">
        <f>'[1]TMC Master - Lake County'!AE263</f>
        <v>0</v>
      </c>
      <c r="AK266" s="35">
        <f>'[1]TMC Master - Lake County'!AF263</f>
        <v>648</v>
      </c>
      <c r="AL266" s="35">
        <f>'[1]TMC Master - Lake County'!AG263</f>
        <v>846</v>
      </c>
      <c r="AM266" s="35">
        <f>'[1]TMC Master - Lake County'!AH263</f>
        <v>847</v>
      </c>
    </row>
    <row r="267" spans="2:39" x14ac:dyDescent="0.25">
      <c r="B267" s="31">
        <f>'[1]TMC Master - Lake County'!C264</f>
        <v>320</v>
      </c>
      <c r="C267" s="32" t="str">
        <f>'[1]TMC Master - Lake County'!D264</f>
        <v>CR 42</v>
      </c>
      <c r="D267" s="32" t="str">
        <f>'[1]TMC Master - Lake County'!E264</f>
        <v>SR 19</v>
      </c>
      <c r="E267" s="32" t="str">
        <f>'[1]TMC Master - Lake County'!F264</f>
        <v>CR 450</v>
      </c>
      <c r="F267" s="33" t="str">
        <f>'[1]TMC Master - Lake County'!K264</f>
        <v>2L</v>
      </c>
      <c r="G267" s="33">
        <f>'[1]TMC Master - Lake County'!L264</f>
        <v>0</v>
      </c>
      <c r="H267" s="33" t="str">
        <f>'[1]TMC Master - Lake County'!M264</f>
        <v>C</v>
      </c>
      <c r="I267" s="33"/>
      <c r="J267" s="33"/>
      <c r="K267" s="33" t="str">
        <f>'[1]TMC Master - Lake County'!J264</f>
        <v>C2T</v>
      </c>
      <c r="L267" s="33">
        <f>'[1]TMC Master - Lake County'!N264</f>
        <v>9936</v>
      </c>
      <c r="M267" s="33"/>
      <c r="N267" s="33">
        <f>'[1]TMC Master - Lake County'!O264</f>
        <v>518.4</v>
      </c>
      <c r="O267" s="33"/>
      <c r="P267" s="33"/>
      <c r="Q267" s="33"/>
      <c r="R267" s="33">
        <f>'[1]TMC Master - Lake County'!R264</f>
        <v>5157.8208000000004</v>
      </c>
      <c r="S267" s="34">
        <f>'[1]TMC Master - Lake County'!S264</f>
        <v>0.52</v>
      </c>
      <c r="T267" s="33" t="str">
        <f>'[1]TMC Master - Lake County'!T264</f>
        <v>C</v>
      </c>
      <c r="U267" s="33"/>
      <c r="V267" s="33"/>
      <c r="W267" s="33"/>
      <c r="X267" s="33"/>
      <c r="Y267" s="33"/>
      <c r="Z267" s="33"/>
      <c r="AA267" s="33"/>
      <c r="AB267" s="33"/>
      <c r="AC267" s="34"/>
      <c r="AD267" s="33"/>
      <c r="AE267" s="33">
        <f>'[1]TMC Master - Lake County'!U264</f>
        <v>234.74879999999999</v>
      </c>
      <c r="AF267" s="33">
        <f>'[1]TMC Master - Lake County'!V264</f>
        <v>231.89759999999998</v>
      </c>
      <c r="AG267" s="34">
        <f>'[1]TMC Master - Lake County'!W264</f>
        <v>0.45</v>
      </c>
      <c r="AH267" s="33" t="str">
        <f>'[1]TMC Master - Lake County'!X264</f>
        <v>C</v>
      </c>
      <c r="AI267" s="292">
        <f>'[1]TMC Master - Lake County'!Y264*100</f>
        <v>-3.5597210302161564</v>
      </c>
      <c r="AJ267" s="35">
        <f>'[1]TMC Master - Lake County'!AE264</f>
        <v>0</v>
      </c>
      <c r="AK267" s="35">
        <f>'[1]TMC Master - Lake County'!AF264</f>
        <v>518.4</v>
      </c>
      <c r="AL267" s="35">
        <f>'[1]TMC Master - Lake County'!AG264</f>
        <v>676.80000000000007</v>
      </c>
      <c r="AM267" s="35">
        <f>'[1]TMC Master - Lake County'!AH264</f>
        <v>677.6</v>
      </c>
    </row>
    <row r="268" spans="2:39" x14ac:dyDescent="0.25">
      <c r="B268" s="31" t="e">
        <f>'[1]TMC Master - Lake County'!C265</f>
        <v>#N/A</v>
      </c>
      <c r="C268" s="32" t="str">
        <f>'[1]TMC Master - Lake County'!D265</f>
        <v>SORRENTO AVE</v>
      </c>
      <c r="D268" s="32" t="str">
        <f>'[1]TMC Master - Lake County'!E265</f>
        <v>B/W CR 437 N &amp; CR 437 S</v>
      </c>
      <c r="E268" s="32" t="e">
        <f>'[1]TMC Master - Lake County'!F265</f>
        <v>#N/A</v>
      </c>
      <c r="F268" s="33" t="str">
        <f>'[1]TMC Master - Lake County'!K265</f>
        <v>2L</v>
      </c>
      <c r="G268" s="33">
        <f>'[1]TMC Master - Lake County'!L265</f>
        <v>0</v>
      </c>
      <c r="H268" s="33" t="str">
        <f>'[1]TMC Master - Lake County'!M265</f>
        <v>C</v>
      </c>
      <c r="I268" s="33"/>
      <c r="J268" s="33"/>
      <c r="K268" s="33" t="str">
        <f>'[1]TMC Master - Lake County'!J265</f>
        <v>C2T</v>
      </c>
      <c r="L268" s="33">
        <f>'[1]TMC Master - Lake County'!N265</f>
        <v>12420</v>
      </c>
      <c r="M268" s="33"/>
      <c r="N268" s="33">
        <f>'[1]TMC Master - Lake County'!O265</f>
        <v>648</v>
      </c>
      <c r="O268" s="33"/>
      <c r="P268" s="33"/>
      <c r="Q268" s="33"/>
      <c r="R268" s="33">
        <f>'[1]TMC Master - Lake County'!R265</f>
        <v>10870.271999999999</v>
      </c>
      <c r="S268" s="34">
        <f>'[1]TMC Master - Lake County'!S265</f>
        <v>0.88</v>
      </c>
      <c r="T268" s="33" t="str">
        <f>'[1]TMC Master - Lake County'!T265</f>
        <v>C</v>
      </c>
      <c r="U268" s="33"/>
      <c r="V268" s="33"/>
      <c r="W268" s="33"/>
      <c r="X268" s="33"/>
      <c r="Y268" s="33"/>
      <c r="Z268" s="33"/>
      <c r="AA268" s="33"/>
      <c r="AB268" s="33"/>
      <c r="AC268" s="34"/>
      <c r="AD268" s="33"/>
      <c r="AE268" s="33">
        <f>'[1]TMC Master - Lake County'!U265</f>
        <v>514.25279999999998</v>
      </c>
      <c r="AF268" s="33">
        <f>'[1]TMC Master - Lake County'!V265</f>
        <v>401.81759999999997</v>
      </c>
      <c r="AG268" s="34">
        <f>'[1]TMC Master - Lake County'!W265</f>
        <v>0.79</v>
      </c>
      <c r="AH268" s="33" t="str">
        <f>'[1]TMC Master - Lake County'!X265</f>
        <v>C</v>
      </c>
      <c r="AI268" s="292">
        <f>'[1]TMC Master - Lake County'!Y265*100</f>
        <v>11.947214132436423</v>
      </c>
      <c r="AJ268" s="35">
        <f>'[1]TMC Master - Lake County'!AE265</f>
        <v>0</v>
      </c>
      <c r="AK268" s="35">
        <f>'[1]TMC Master - Lake County'!AF265</f>
        <v>648</v>
      </c>
      <c r="AL268" s="35">
        <f>'[1]TMC Master - Lake County'!AG265</f>
        <v>846</v>
      </c>
      <c r="AM268" s="35">
        <f>'[1]TMC Master - Lake County'!AH265</f>
        <v>847</v>
      </c>
    </row>
    <row r="269" spans="2:39" x14ac:dyDescent="0.25">
      <c r="B269" s="31">
        <f>'[1]TMC Master - Lake County'!C266</f>
        <v>340</v>
      </c>
      <c r="C269" s="32" t="str">
        <f>'[1]TMC Master - Lake County'!D266</f>
        <v>CR 42</v>
      </c>
      <c r="D269" s="32" t="str">
        <f>'[1]TMC Master - Lake County'!E266</f>
        <v>CR 439</v>
      </c>
      <c r="E269" s="32" t="str">
        <f>'[1]TMC Master - Lake County'!F266</f>
        <v>CENTRAL AVE</v>
      </c>
      <c r="F269" s="33" t="str">
        <f>'[1]TMC Master - Lake County'!K266</f>
        <v>2L</v>
      </c>
      <c r="G269" s="33">
        <f>'[1]TMC Master - Lake County'!L266</f>
        <v>0</v>
      </c>
      <c r="H269" s="33" t="str">
        <f>'[1]TMC Master - Lake County'!M266</f>
        <v>C</v>
      </c>
      <c r="I269" s="33"/>
      <c r="J269" s="33"/>
      <c r="K269" s="33" t="str">
        <f>'[1]TMC Master - Lake County'!J266</f>
        <v>C2T</v>
      </c>
      <c r="L269" s="33">
        <f>'[1]TMC Master - Lake County'!N266</f>
        <v>12420</v>
      </c>
      <c r="M269" s="33"/>
      <c r="N269" s="33">
        <f>'[1]TMC Master - Lake County'!O266</f>
        <v>648</v>
      </c>
      <c r="O269" s="33"/>
      <c r="P269" s="33"/>
      <c r="Q269" s="33"/>
      <c r="R269" s="33">
        <f>'[1]TMC Master - Lake County'!R266</f>
        <v>3664.7423999999996</v>
      </c>
      <c r="S269" s="34">
        <f>'[1]TMC Master - Lake County'!S266</f>
        <v>0.3</v>
      </c>
      <c r="T269" s="33" t="str">
        <f>'[1]TMC Master - Lake County'!T266</f>
        <v>C</v>
      </c>
      <c r="U269" s="33"/>
      <c r="V269" s="33"/>
      <c r="W269" s="33"/>
      <c r="X269" s="33"/>
      <c r="Y269" s="33"/>
      <c r="Z269" s="33"/>
      <c r="AA269" s="33"/>
      <c r="AB269" s="33"/>
      <c r="AC269" s="34"/>
      <c r="AD269" s="33"/>
      <c r="AE269" s="33">
        <f>'[1]TMC Master - Lake County'!U266</f>
        <v>166.32</v>
      </c>
      <c r="AF269" s="33">
        <f>'[1]TMC Master - Lake County'!V266</f>
        <v>145.41120000000001</v>
      </c>
      <c r="AG269" s="34">
        <f>'[1]TMC Master - Lake County'!W266</f>
        <v>0.26</v>
      </c>
      <c r="AH269" s="33" t="str">
        <f>'[1]TMC Master - Lake County'!X266</f>
        <v>C</v>
      </c>
      <c r="AI269" s="292">
        <f>'[1]TMC Master - Lake County'!Y266*100</f>
        <v>-9.9312991131427104</v>
      </c>
      <c r="AJ269" s="35">
        <f>'[1]TMC Master - Lake County'!AE266</f>
        <v>0</v>
      </c>
      <c r="AK269" s="35">
        <f>'[1]TMC Master - Lake County'!AF266</f>
        <v>648</v>
      </c>
      <c r="AL269" s="35">
        <f>'[1]TMC Master - Lake County'!AG266</f>
        <v>846</v>
      </c>
      <c r="AM269" s="35">
        <f>'[1]TMC Master - Lake County'!AH266</f>
        <v>847</v>
      </c>
    </row>
    <row r="270" spans="2:39" x14ac:dyDescent="0.25">
      <c r="B270" s="31">
        <f>'[1]TMC Master - Lake County'!C267</f>
        <v>360</v>
      </c>
      <c r="C270" s="32" t="str">
        <f>'[1]TMC Master - Lake County'!D267</f>
        <v>CR 42</v>
      </c>
      <c r="D270" s="32" t="str">
        <f>'[1]TMC Master - Lake County'!E267</f>
        <v>PALMETTO ST</v>
      </c>
      <c r="E270" s="32" t="str">
        <f>'[1]TMC Master - Lake County'!F267</f>
        <v>LAKE MACK DR</v>
      </c>
      <c r="F270" s="33" t="e">
        <f>'[1]TMC Master - Lake County'!K267</f>
        <v>#N/A</v>
      </c>
      <c r="G270" s="33">
        <f>'[1]TMC Master - Lake County'!L267</f>
        <v>0</v>
      </c>
      <c r="H270" s="33" t="e">
        <f>'[1]TMC Master - Lake County'!M267</f>
        <v>#N/A</v>
      </c>
      <c r="I270" s="33"/>
      <c r="J270" s="33"/>
      <c r="K270" s="33" t="e">
        <f>'[1]TMC Master - Lake County'!J267</f>
        <v>#N/A</v>
      </c>
      <c r="L270" s="33" t="e">
        <f>'[1]TMC Master - Lake County'!N267</f>
        <v>#N/A</v>
      </c>
      <c r="M270" s="33"/>
      <c r="N270" s="33" t="e">
        <f>'[1]TMC Master - Lake County'!O267</f>
        <v>#N/A</v>
      </c>
      <c r="O270" s="33"/>
      <c r="P270" s="33"/>
      <c r="Q270" s="33"/>
      <c r="R270" s="33" t="e">
        <f>'[1]TMC Master - Lake County'!R267</f>
        <v>#N/A</v>
      </c>
      <c r="S270" s="34" t="e">
        <f>'[1]TMC Master - Lake County'!S267</f>
        <v>#N/A</v>
      </c>
      <c r="T270" s="33" t="e">
        <f>'[1]TMC Master - Lake County'!T267</f>
        <v>#N/A</v>
      </c>
      <c r="U270" s="33"/>
      <c r="V270" s="33"/>
      <c r="W270" s="33"/>
      <c r="X270" s="33"/>
      <c r="Y270" s="33"/>
      <c r="Z270" s="33"/>
      <c r="AA270" s="33"/>
      <c r="AB270" s="33"/>
      <c r="AC270" s="34"/>
      <c r="AD270" s="33"/>
      <c r="AE270" s="33">
        <f>'[1]TMC Master - Lake County'!U267</f>
        <v>181.5264</v>
      </c>
      <c r="AF270" s="33">
        <f>'[1]TMC Master - Lake County'!V267</f>
        <v>273.71520000000004</v>
      </c>
      <c r="AG270" s="34" t="e">
        <f>'[1]TMC Master - Lake County'!W267</f>
        <v>#N/A</v>
      </c>
      <c r="AH270" s="33" t="e">
        <f>'[1]TMC Master - Lake County'!X267</f>
        <v>#N/A</v>
      </c>
      <c r="AI270" s="292">
        <f>'[1]TMC Master - Lake County'!Y267*100</f>
        <v>-2.6871319426840401</v>
      </c>
      <c r="AJ270" s="35">
        <f>'[1]TMC Master - Lake County'!AE267</f>
        <v>0</v>
      </c>
      <c r="AK270" s="35" t="e">
        <f>'[1]TMC Master - Lake County'!AF267</f>
        <v>#N/A</v>
      </c>
      <c r="AL270" s="35" t="e">
        <f>'[1]TMC Master - Lake County'!AG267</f>
        <v>#N/A</v>
      </c>
      <c r="AM270" s="35" t="e">
        <f>'[1]TMC Master - Lake County'!AH267</f>
        <v>#N/A</v>
      </c>
    </row>
    <row r="271" spans="2:39" x14ac:dyDescent="0.25">
      <c r="B271" s="31">
        <f>'[1]TMC Master - Lake County'!C268</f>
        <v>570</v>
      </c>
      <c r="C271" s="32" t="str">
        <f>'[1]TMC Master - Lake County'!D268</f>
        <v>CR 445A</v>
      </c>
      <c r="D271" s="32" t="str">
        <f>'[1]TMC Master - Lake County'!E268</f>
        <v>SR 19</v>
      </c>
      <c r="E271" s="32" t="str">
        <f>'[1]TMC Master - Lake County'!F268</f>
        <v>CR 445</v>
      </c>
      <c r="F271" s="33" t="e">
        <f>'[1]TMC Master - Lake County'!K268</f>
        <v>#N/A</v>
      </c>
      <c r="G271" s="33">
        <f>'[1]TMC Master - Lake County'!L268</f>
        <v>0</v>
      </c>
      <c r="H271" s="33" t="e">
        <f>'[1]TMC Master - Lake County'!M268</f>
        <v>#N/A</v>
      </c>
      <c r="I271" s="33"/>
      <c r="J271" s="33"/>
      <c r="K271" s="33" t="e">
        <f>'[1]TMC Master - Lake County'!J268</f>
        <v>#N/A</v>
      </c>
      <c r="L271" s="33" t="e">
        <f>'[1]TMC Master - Lake County'!N268</f>
        <v>#N/A</v>
      </c>
      <c r="M271" s="33"/>
      <c r="N271" s="33" t="e">
        <f>'[1]TMC Master - Lake County'!O268</f>
        <v>#N/A</v>
      </c>
      <c r="O271" s="33"/>
      <c r="P271" s="33"/>
      <c r="Q271" s="33"/>
      <c r="R271" s="33" t="e">
        <f>'[1]TMC Master - Lake County'!R268</f>
        <v>#N/A</v>
      </c>
      <c r="S271" s="34" t="e">
        <f>'[1]TMC Master - Lake County'!S268</f>
        <v>#N/A</v>
      </c>
      <c r="T271" s="33" t="e">
        <f>'[1]TMC Master - Lake County'!T268</f>
        <v>#N/A</v>
      </c>
      <c r="U271" s="33"/>
      <c r="V271" s="33"/>
      <c r="W271" s="33"/>
      <c r="X271" s="33"/>
      <c r="Y271" s="33"/>
      <c r="Z271" s="33"/>
      <c r="AA271" s="33"/>
      <c r="AB271" s="33"/>
      <c r="AC271" s="34"/>
      <c r="AD271" s="33"/>
      <c r="AE271" s="33">
        <f>'[1]TMC Master - Lake County'!U268</f>
        <v>128.304</v>
      </c>
      <c r="AF271" s="33">
        <f>'[1]TMC Master - Lake County'!V268</f>
        <v>95.990399999999994</v>
      </c>
      <c r="AG271" s="34" t="e">
        <f>'[1]TMC Master - Lake County'!W268</f>
        <v>#N/A</v>
      </c>
      <c r="AH271" s="33" t="e">
        <f>'[1]TMC Master - Lake County'!X268</f>
        <v>#N/A</v>
      </c>
      <c r="AI271" s="292" t="e">
        <f>'[1]TMC Master - Lake County'!Y268*100</f>
        <v>#N/A</v>
      </c>
      <c r="AJ271" s="35">
        <f>'[1]TMC Master - Lake County'!AE268</f>
        <v>0</v>
      </c>
      <c r="AK271" s="35" t="e">
        <f>'[1]TMC Master - Lake County'!AF268</f>
        <v>#N/A</v>
      </c>
      <c r="AL271" s="35" t="e">
        <f>'[1]TMC Master - Lake County'!AG268</f>
        <v>#N/A</v>
      </c>
      <c r="AM271" s="35" t="e">
        <f>'[1]TMC Master - Lake County'!AH268</f>
        <v>#N/A</v>
      </c>
    </row>
    <row r="272" spans="2:39" x14ac:dyDescent="0.25">
      <c r="B272" s="31">
        <f>'[1]TMC Master - Lake County'!C269</f>
        <v>580</v>
      </c>
      <c r="C272" s="32" t="str">
        <f>'[1]TMC Master - Lake County'!D269</f>
        <v>CR 445A</v>
      </c>
      <c r="D272" s="32" t="str">
        <f>'[1]TMC Master - Lake County'!E269</f>
        <v>CR 445</v>
      </c>
      <c r="E272" s="32" t="str">
        <f>'[1]TMC Master - Lake County'!F269</f>
        <v>SR 40</v>
      </c>
      <c r="F272" s="33" t="e">
        <f>'[1]TMC Master - Lake County'!K269</f>
        <v>#N/A</v>
      </c>
      <c r="G272" s="33">
        <f>'[1]TMC Master - Lake County'!L269</f>
        <v>0</v>
      </c>
      <c r="H272" s="33" t="e">
        <f>'[1]TMC Master - Lake County'!M269</f>
        <v>#N/A</v>
      </c>
      <c r="I272" s="33"/>
      <c r="J272" s="33"/>
      <c r="K272" s="33" t="e">
        <f>'[1]TMC Master - Lake County'!J269</f>
        <v>#N/A</v>
      </c>
      <c r="L272" s="33" t="e">
        <f>'[1]TMC Master - Lake County'!N269</f>
        <v>#N/A</v>
      </c>
      <c r="M272" s="33"/>
      <c r="N272" s="33" t="e">
        <f>'[1]TMC Master - Lake County'!O269</f>
        <v>#N/A</v>
      </c>
      <c r="O272" s="33"/>
      <c r="P272" s="33"/>
      <c r="Q272" s="33"/>
      <c r="R272" s="33" t="e">
        <f>'[1]TMC Master - Lake County'!R269</f>
        <v>#N/A</v>
      </c>
      <c r="S272" s="34" t="e">
        <f>'[1]TMC Master - Lake County'!S269</f>
        <v>#N/A</v>
      </c>
      <c r="T272" s="33" t="e">
        <f>'[1]TMC Master - Lake County'!T269</f>
        <v>#N/A</v>
      </c>
      <c r="U272" s="33"/>
      <c r="V272" s="33"/>
      <c r="W272" s="33"/>
      <c r="X272" s="33"/>
      <c r="Y272" s="33"/>
      <c r="Z272" s="33"/>
      <c r="AA272" s="33"/>
      <c r="AB272" s="33"/>
      <c r="AC272" s="34"/>
      <c r="AD272" s="33"/>
      <c r="AE272" s="33">
        <f>'[1]TMC Master - Lake County'!U269</f>
        <v>146.36160000000001</v>
      </c>
      <c r="AF272" s="33">
        <f>'[1]TMC Master - Lake County'!V269</f>
        <v>142.56</v>
      </c>
      <c r="AG272" s="34" t="e">
        <f>'[1]TMC Master - Lake County'!W269</f>
        <v>#N/A</v>
      </c>
      <c r="AH272" s="33" t="e">
        <f>'[1]TMC Master - Lake County'!X269</f>
        <v>#N/A</v>
      </c>
      <c r="AI272" s="292" t="e">
        <f>'[1]TMC Master - Lake County'!Y269*100</f>
        <v>#N/A</v>
      </c>
      <c r="AJ272" s="35">
        <f>'[1]TMC Master - Lake County'!AE269</f>
        <v>0</v>
      </c>
      <c r="AK272" s="35" t="e">
        <f>'[1]TMC Master - Lake County'!AF269</f>
        <v>#N/A</v>
      </c>
      <c r="AL272" s="35" t="e">
        <f>'[1]TMC Master - Lake County'!AG269</f>
        <v>#N/A</v>
      </c>
      <c r="AM272" s="35" t="e">
        <f>'[1]TMC Master - Lake County'!AH269</f>
        <v>#N/A</v>
      </c>
    </row>
    <row r="273" spans="2:39" x14ac:dyDescent="0.25">
      <c r="B273" s="31">
        <f>'[1]TMC Master - Lake County'!C270</f>
        <v>2840</v>
      </c>
      <c r="C273" s="32" t="str">
        <f>'[1]TMC Master - Lake County'!D270</f>
        <v>SR 19</v>
      </c>
      <c r="D273" s="32" t="str">
        <f>'[1]TMC Master - Lake County'!E270</f>
        <v>MARION COUNTY LINE</v>
      </c>
      <c r="E273" s="32" t="str">
        <f>'[1]TMC Master - Lake County'!F270</f>
        <v>CR 445A</v>
      </c>
      <c r="F273" s="33" t="e">
        <f>'[1]TMC Master - Lake County'!K270</f>
        <v>#N/A</v>
      </c>
      <c r="G273" s="33">
        <f>'[1]TMC Master - Lake County'!L270</f>
        <v>0</v>
      </c>
      <c r="H273" s="33" t="e">
        <f>'[1]TMC Master - Lake County'!M270</f>
        <v>#N/A</v>
      </c>
      <c r="I273" s="33"/>
      <c r="J273" s="33"/>
      <c r="K273" s="33" t="e">
        <f>'[1]TMC Master - Lake County'!J270</f>
        <v>#N/A</v>
      </c>
      <c r="L273" s="33" t="e">
        <f>'[1]TMC Master - Lake County'!N270</f>
        <v>#N/A</v>
      </c>
      <c r="M273" s="33"/>
      <c r="N273" s="33" t="e">
        <f>'[1]TMC Master - Lake County'!O270</f>
        <v>#N/A</v>
      </c>
      <c r="O273" s="33"/>
      <c r="P273" s="33"/>
      <c r="Q273" s="33"/>
      <c r="R273" s="33" t="e">
        <f>'[1]TMC Master - Lake County'!R270</f>
        <v>#N/A</v>
      </c>
      <c r="S273" s="34" t="e">
        <f>'[1]TMC Master - Lake County'!S270</f>
        <v>#N/A</v>
      </c>
      <c r="T273" s="33" t="e">
        <f>'[1]TMC Master - Lake County'!T270</f>
        <v>#N/A</v>
      </c>
      <c r="U273" s="33"/>
      <c r="V273" s="33"/>
      <c r="W273" s="33"/>
      <c r="X273" s="33"/>
      <c r="Y273" s="33"/>
      <c r="Z273" s="33"/>
      <c r="AA273" s="33"/>
      <c r="AB273" s="33"/>
      <c r="AC273" s="34"/>
      <c r="AD273" s="33"/>
      <c r="AE273" s="33">
        <f>'[1]TMC Master - Lake County'!U270</f>
        <v>93.06</v>
      </c>
      <c r="AF273" s="33">
        <f>'[1]TMC Master - Lake County'!V270</f>
        <v>139.59</v>
      </c>
      <c r="AG273" s="34" t="e">
        <f>'[1]TMC Master - Lake County'!W270</f>
        <v>#N/A</v>
      </c>
      <c r="AH273" s="33" t="e">
        <f>'[1]TMC Master - Lake County'!X270</f>
        <v>#N/A</v>
      </c>
      <c r="AI273" s="292" t="e">
        <f>'[1]TMC Master - Lake County'!Y270*100</f>
        <v>#N/A</v>
      </c>
      <c r="AJ273" s="35">
        <f>'[1]TMC Master - Lake County'!AE270</f>
        <v>0</v>
      </c>
      <c r="AK273" s="35" t="e">
        <f>'[1]TMC Master - Lake County'!AF270</f>
        <v>#N/A</v>
      </c>
      <c r="AL273" s="35" t="e">
        <f>'[1]TMC Master - Lake County'!AG270</f>
        <v>#N/A</v>
      </c>
      <c r="AM273" s="35" t="e">
        <f>'[1]TMC Master - Lake County'!AH270</f>
        <v>#N/A</v>
      </c>
    </row>
    <row r="274" spans="2:39" x14ac:dyDescent="0.25">
      <c r="B274" s="31">
        <f>'[1]TMC Master - Lake County'!C271</f>
        <v>3160</v>
      </c>
      <c r="C274" s="32" t="str">
        <f>'[1]TMC Master - Lake County'!D271</f>
        <v>SR 40</v>
      </c>
      <c r="D274" s="32" t="str">
        <f>'[1]TMC Master - Lake County'!E271</f>
        <v>MARION COUNTY LINE</v>
      </c>
      <c r="E274" s="32" t="str">
        <f>'[1]TMC Master - Lake County'!F271</f>
        <v>CR 445A</v>
      </c>
      <c r="F274" s="33" t="e">
        <f>'[1]TMC Master - Lake County'!K271</f>
        <v>#N/A</v>
      </c>
      <c r="G274" s="33">
        <f>'[1]TMC Master - Lake County'!L271</f>
        <v>0</v>
      </c>
      <c r="H274" s="33" t="e">
        <f>'[1]TMC Master - Lake County'!M271</f>
        <v>#N/A</v>
      </c>
      <c r="I274" s="33"/>
      <c r="J274" s="33"/>
      <c r="K274" s="33" t="e">
        <f>'[1]TMC Master - Lake County'!J271</f>
        <v>#N/A</v>
      </c>
      <c r="L274" s="33" t="e">
        <f>'[1]TMC Master - Lake County'!N271</f>
        <v>#N/A</v>
      </c>
      <c r="M274" s="33"/>
      <c r="N274" s="33" t="e">
        <f>'[1]TMC Master - Lake County'!O271</f>
        <v>#N/A</v>
      </c>
      <c r="O274" s="33"/>
      <c r="P274" s="33"/>
      <c r="Q274" s="33"/>
      <c r="R274" s="33" t="e">
        <f>'[1]TMC Master - Lake County'!R271</f>
        <v>#N/A</v>
      </c>
      <c r="S274" s="34" t="e">
        <f>'[1]TMC Master - Lake County'!S271</f>
        <v>#N/A</v>
      </c>
      <c r="T274" s="33" t="e">
        <f>'[1]TMC Master - Lake County'!T271</f>
        <v>#N/A</v>
      </c>
      <c r="U274" s="33"/>
      <c r="V274" s="33"/>
      <c r="W274" s="33"/>
      <c r="X274" s="33"/>
      <c r="Y274" s="33"/>
      <c r="Z274" s="33"/>
      <c r="AA274" s="33"/>
      <c r="AB274" s="33"/>
      <c r="AC274" s="34"/>
      <c r="AD274" s="33"/>
      <c r="AE274" s="33">
        <f>'[1]TMC Master - Lake County'!U271</f>
        <v>233.35289999999998</v>
      </c>
      <c r="AF274" s="33">
        <f>'[1]TMC Master - Lake County'!V271</f>
        <v>275.60609999999997</v>
      </c>
      <c r="AG274" s="34" t="e">
        <f>'[1]TMC Master - Lake County'!W271</f>
        <v>#N/A</v>
      </c>
      <c r="AH274" s="33" t="e">
        <f>'[1]TMC Master - Lake County'!X271</f>
        <v>#N/A</v>
      </c>
      <c r="AI274" s="292" t="e">
        <f>'[1]TMC Master - Lake County'!Y271*100</f>
        <v>#N/A</v>
      </c>
      <c r="AJ274" s="35">
        <f>'[1]TMC Master - Lake County'!AE271</f>
        <v>0</v>
      </c>
      <c r="AK274" s="35" t="e">
        <f>'[1]TMC Master - Lake County'!AF271</f>
        <v>#N/A</v>
      </c>
      <c r="AL274" s="35" t="e">
        <f>'[1]TMC Master - Lake County'!AG271</f>
        <v>#N/A</v>
      </c>
      <c r="AM274" s="35" t="e">
        <f>'[1]TMC Master - Lake County'!AH271</f>
        <v>#N/A</v>
      </c>
    </row>
    <row r="275" spans="2:39" x14ac:dyDescent="0.25">
      <c r="B275" s="31"/>
      <c r="C275" s="32"/>
      <c r="D275" s="32"/>
      <c r="E275" s="32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4"/>
      <c r="T275" s="33"/>
      <c r="U275" s="33"/>
      <c r="V275" s="33"/>
      <c r="W275" s="33"/>
      <c r="X275" s="33"/>
      <c r="Y275" s="33"/>
      <c r="Z275" s="33"/>
      <c r="AA275" s="33"/>
      <c r="AB275" s="33"/>
      <c r="AC275" s="34"/>
      <c r="AD275" s="33"/>
      <c r="AE275" s="33"/>
      <c r="AF275" s="33"/>
      <c r="AG275" s="34"/>
      <c r="AH275" s="33"/>
      <c r="AI275" s="36"/>
      <c r="AJ275" s="35"/>
      <c r="AK275" s="35"/>
      <c r="AL275" s="35"/>
      <c r="AM275" s="35"/>
    </row>
    <row r="276" spans="2:39" x14ac:dyDescent="0.25">
      <c r="B276" s="31"/>
      <c r="C276" s="32"/>
      <c r="D276" s="32"/>
      <c r="E276" s="32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4"/>
      <c r="T276" s="33"/>
      <c r="U276" s="33"/>
      <c r="V276" s="33"/>
      <c r="W276" s="33"/>
      <c r="X276" s="33"/>
      <c r="Y276" s="33"/>
      <c r="Z276" s="33"/>
      <c r="AA276" s="33"/>
      <c r="AB276" s="33"/>
      <c r="AC276" s="34"/>
      <c r="AD276" s="33"/>
      <c r="AE276" s="33"/>
      <c r="AF276" s="33"/>
      <c r="AG276" s="34"/>
      <c r="AH276" s="33"/>
      <c r="AI276" s="36"/>
      <c r="AJ276" s="35"/>
      <c r="AK276" s="35"/>
      <c r="AL276" s="35"/>
      <c r="AM276" s="35"/>
    </row>
    <row r="277" spans="2:39" x14ac:dyDescent="0.25">
      <c r="B277" s="31"/>
      <c r="C277" s="32"/>
      <c r="D277" s="32"/>
      <c r="E277" s="32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4"/>
      <c r="T277" s="33"/>
      <c r="U277" s="33"/>
      <c r="V277" s="33"/>
      <c r="W277" s="33"/>
      <c r="X277" s="33"/>
      <c r="Y277" s="33"/>
      <c r="Z277" s="33"/>
      <c r="AA277" s="33"/>
      <c r="AB277" s="33"/>
      <c r="AC277" s="34"/>
      <c r="AD277" s="33"/>
      <c r="AE277" s="33"/>
      <c r="AF277" s="33"/>
      <c r="AG277" s="34"/>
      <c r="AH277" s="33"/>
      <c r="AI277" s="36"/>
      <c r="AJ277" s="35"/>
      <c r="AK277" s="35"/>
      <c r="AL277" s="35"/>
      <c r="AM277" s="35"/>
    </row>
    <row r="278" spans="2:39" x14ac:dyDescent="0.25">
      <c r="B278" s="31"/>
      <c r="C278" s="32"/>
      <c r="D278" s="32"/>
      <c r="E278" s="32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4"/>
      <c r="T278" s="33"/>
      <c r="U278" s="33"/>
      <c r="V278" s="33"/>
      <c r="W278" s="33"/>
      <c r="X278" s="33"/>
      <c r="Y278" s="33"/>
      <c r="Z278" s="33"/>
      <c r="AA278" s="33"/>
      <c r="AB278" s="33"/>
      <c r="AC278" s="34"/>
      <c r="AD278" s="33"/>
      <c r="AE278" s="33"/>
      <c r="AF278" s="33"/>
      <c r="AG278" s="34"/>
      <c r="AH278" s="33"/>
      <c r="AI278" s="36"/>
      <c r="AJ278" s="35"/>
      <c r="AK278" s="35"/>
      <c r="AL278" s="35"/>
      <c r="AM278" s="35"/>
    </row>
    <row r="279" spans="2:39" x14ac:dyDescent="0.25">
      <c r="B279" s="31"/>
      <c r="C279" s="32"/>
      <c r="D279" s="32"/>
      <c r="E279" s="32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4"/>
      <c r="T279" s="33"/>
      <c r="U279" s="33"/>
      <c r="V279" s="33"/>
      <c r="W279" s="33"/>
      <c r="X279" s="33"/>
      <c r="Y279" s="33"/>
      <c r="Z279" s="33"/>
      <c r="AA279" s="33"/>
      <c r="AB279" s="33"/>
      <c r="AC279" s="34"/>
      <c r="AD279" s="33"/>
      <c r="AE279" s="33"/>
      <c r="AF279" s="33"/>
      <c r="AG279" s="34"/>
      <c r="AH279" s="33"/>
      <c r="AI279" s="36"/>
      <c r="AJ279" s="35"/>
      <c r="AK279" s="35"/>
      <c r="AL279" s="35"/>
      <c r="AM279" s="35"/>
    </row>
    <row r="280" spans="2:39" x14ac:dyDescent="0.25">
      <c r="B280" s="31"/>
      <c r="C280" s="32"/>
      <c r="D280" s="32"/>
      <c r="E280" s="32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4"/>
      <c r="T280" s="33"/>
      <c r="U280" s="33"/>
      <c r="V280" s="33"/>
      <c r="W280" s="33"/>
      <c r="X280" s="33"/>
      <c r="Y280" s="33"/>
      <c r="Z280" s="33"/>
      <c r="AA280" s="33"/>
      <c r="AB280" s="33"/>
      <c r="AC280" s="34"/>
      <c r="AD280" s="33"/>
      <c r="AE280" s="33"/>
      <c r="AF280" s="33"/>
      <c r="AG280" s="34"/>
      <c r="AH280" s="33"/>
      <c r="AI280" s="36"/>
      <c r="AJ280" s="35"/>
      <c r="AK280" s="35"/>
      <c r="AL280" s="35"/>
      <c r="AM280" s="35"/>
    </row>
    <row r="281" spans="2:39" x14ac:dyDescent="0.25">
      <c r="B281" s="31"/>
      <c r="C281" s="32"/>
      <c r="D281" s="32"/>
      <c r="E281" s="32"/>
      <c r="F281" s="33"/>
      <c r="G281" s="33"/>
      <c r="H281" s="37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4"/>
      <c r="T281" s="33"/>
      <c r="U281" s="33"/>
      <c r="V281" s="33"/>
      <c r="W281" s="33"/>
      <c r="X281" s="33"/>
      <c r="Y281" s="33"/>
      <c r="Z281" s="33"/>
      <c r="AA281" s="33"/>
      <c r="AB281" s="33"/>
      <c r="AC281" s="34"/>
      <c r="AD281" s="33"/>
      <c r="AE281" s="33"/>
      <c r="AF281" s="33"/>
      <c r="AG281" s="34"/>
      <c r="AH281" s="33"/>
      <c r="AI281" s="36"/>
      <c r="AJ281" s="35"/>
      <c r="AK281" s="35"/>
      <c r="AL281" s="35"/>
      <c r="AM281" s="35"/>
    </row>
    <row r="282" spans="2:39" x14ac:dyDescent="0.25">
      <c r="B282" s="31"/>
      <c r="C282" s="32"/>
      <c r="D282" s="32"/>
      <c r="E282" s="32"/>
      <c r="F282" s="33"/>
      <c r="G282" s="33"/>
      <c r="H282" s="37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4"/>
      <c r="T282" s="33"/>
      <c r="U282" s="33"/>
      <c r="V282" s="33"/>
      <c r="W282" s="33"/>
      <c r="X282" s="33"/>
      <c r="Y282" s="33"/>
      <c r="Z282" s="33"/>
      <c r="AA282" s="33"/>
      <c r="AB282" s="33"/>
      <c r="AC282" s="34"/>
      <c r="AD282" s="33"/>
      <c r="AE282" s="33"/>
      <c r="AF282" s="33"/>
      <c r="AG282" s="34"/>
      <c r="AH282" s="33"/>
      <c r="AI282" s="36"/>
      <c r="AJ282" s="35"/>
      <c r="AK282" s="35"/>
      <c r="AL282" s="35"/>
      <c r="AM282" s="35"/>
    </row>
    <row r="283" spans="2:39" x14ac:dyDescent="0.25">
      <c r="B283" s="31"/>
      <c r="C283" s="32"/>
      <c r="D283" s="32"/>
      <c r="E283" s="32"/>
      <c r="F283" s="33"/>
      <c r="G283" s="33"/>
      <c r="H283" s="37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4"/>
      <c r="T283" s="33"/>
      <c r="U283" s="33"/>
      <c r="V283" s="33"/>
      <c r="W283" s="33"/>
      <c r="X283" s="33"/>
      <c r="Y283" s="33"/>
      <c r="Z283" s="33"/>
      <c r="AA283" s="33"/>
      <c r="AB283" s="33"/>
      <c r="AC283" s="34"/>
      <c r="AD283" s="33"/>
      <c r="AE283" s="33"/>
      <c r="AF283" s="33"/>
      <c r="AG283" s="34"/>
      <c r="AH283" s="33"/>
      <c r="AI283" s="36"/>
      <c r="AJ283" s="35"/>
      <c r="AK283" s="35"/>
      <c r="AL283" s="35"/>
      <c r="AM283" s="35"/>
    </row>
    <row r="284" spans="2:39" x14ac:dyDescent="0.25">
      <c r="B284" s="31"/>
      <c r="C284" s="32"/>
      <c r="D284" s="32"/>
      <c r="E284" s="32"/>
      <c r="F284" s="33"/>
      <c r="G284" s="33"/>
      <c r="H284" s="37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4"/>
      <c r="T284" s="33"/>
      <c r="U284" s="33"/>
      <c r="V284" s="33"/>
      <c r="W284" s="33"/>
      <c r="X284" s="33"/>
      <c r="Y284" s="33"/>
      <c r="Z284" s="33"/>
      <c r="AA284" s="33"/>
      <c r="AB284" s="33"/>
      <c r="AC284" s="34"/>
      <c r="AD284" s="33"/>
      <c r="AE284" s="33"/>
      <c r="AF284" s="33"/>
      <c r="AG284" s="34"/>
      <c r="AH284" s="33"/>
      <c r="AI284" s="36"/>
      <c r="AJ284" s="35"/>
      <c r="AK284" s="35"/>
      <c r="AL284" s="35"/>
      <c r="AM284" s="35"/>
    </row>
    <row r="285" spans="2:39" x14ac:dyDescent="0.25">
      <c r="B285" s="31"/>
      <c r="C285" s="32"/>
      <c r="D285" s="32"/>
      <c r="E285" s="32"/>
      <c r="F285" s="33"/>
      <c r="G285" s="33"/>
      <c r="H285" s="37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4"/>
      <c r="T285" s="33"/>
      <c r="U285" s="33"/>
      <c r="V285" s="33"/>
      <c r="W285" s="33"/>
      <c r="X285" s="33"/>
      <c r="Y285" s="33"/>
      <c r="Z285" s="33"/>
      <c r="AA285" s="33"/>
      <c r="AB285" s="33"/>
      <c r="AC285" s="34"/>
      <c r="AD285" s="33"/>
      <c r="AE285" s="33"/>
      <c r="AF285" s="33"/>
      <c r="AG285" s="34"/>
      <c r="AH285" s="33"/>
      <c r="AI285" s="36"/>
      <c r="AJ285" s="35"/>
      <c r="AK285" s="35"/>
      <c r="AL285" s="35"/>
      <c r="AM285" s="35"/>
    </row>
    <row r="286" spans="2:39" x14ac:dyDescent="0.25">
      <c r="B286" s="31"/>
      <c r="C286" s="32"/>
      <c r="D286" s="32"/>
      <c r="E286" s="32"/>
      <c r="F286" s="33"/>
      <c r="G286" s="33"/>
      <c r="H286" s="37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4"/>
      <c r="T286" s="33"/>
      <c r="U286" s="33"/>
      <c r="V286" s="33"/>
      <c r="W286" s="33"/>
      <c r="X286" s="33"/>
      <c r="Y286" s="33"/>
      <c r="Z286" s="33"/>
      <c r="AA286" s="33"/>
      <c r="AB286" s="33"/>
      <c r="AC286" s="34"/>
      <c r="AD286" s="33"/>
      <c r="AE286" s="33"/>
      <c r="AF286" s="33"/>
      <c r="AG286" s="34"/>
      <c r="AH286" s="33"/>
      <c r="AI286" s="36"/>
      <c r="AJ286" s="35"/>
      <c r="AK286" s="35"/>
      <c r="AL286" s="35"/>
      <c r="AM286" s="35"/>
    </row>
    <row r="287" spans="2:39" x14ac:dyDescent="0.25">
      <c r="B287" s="31"/>
      <c r="C287" s="32"/>
      <c r="D287" s="32"/>
      <c r="E287" s="32"/>
      <c r="F287" s="33"/>
      <c r="G287" s="33"/>
      <c r="H287" s="37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4"/>
      <c r="T287" s="33"/>
      <c r="U287" s="33"/>
      <c r="V287" s="33"/>
      <c r="W287" s="33"/>
      <c r="X287" s="33"/>
      <c r="Y287" s="33"/>
      <c r="Z287" s="33"/>
      <c r="AA287" s="33"/>
      <c r="AB287" s="33"/>
      <c r="AC287" s="34"/>
      <c r="AD287" s="33"/>
      <c r="AE287" s="33"/>
      <c r="AF287" s="33"/>
      <c r="AG287" s="34"/>
      <c r="AH287" s="33"/>
      <c r="AI287" s="36"/>
      <c r="AJ287" s="35"/>
      <c r="AK287" s="35"/>
      <c r="AL287" s="35"/>
      <c r="AM287" s="35"/>
    </row>
    <row r="288" spans="2:39" x14ac:dyDescent="0.25">
      <c r="B288" s="31"/>
      <c r="C288" s="32"/>
      <c r="D288" s="32"/>
      <c r="E288" s="32"/>
      <c r="F288" s="33"/>
      <c r="G288" s="33"/>
      <c r="H288" s="37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4"/>
      <c r="T288" s="33"/>
      <c r="U288" s="33"/>
      <c r="V288" s="33"/>
      <c r="W288" s="33"/>
      <c r="X288" s="33"/>
      <c r="Y288" s="33"/>
      <c r="Z288" s="33"/>
      <c r="AA288" s="33"/>
      <c r="AB288" s="33"/>
      <c r="AC288" s="34"/>
      <c r="AD288" s="33"/>
      <c r="AE288" s="33"/>
      <c r="AF288" s="33"/>
      <c r="AG288" s="34"/>
      <c r="AH288" s="33"/>
      <c r="AI288" s="36"/>
      <c r="AJ288" s="35"/>
      <c r="AK288" s="35"/>
      <c r="AL288" s="35"/>
      <c r="AM288" s="35"/>
    </row>
    <row r="289" spans="2:39" x14ac:dyDescent="0.25">
      <c r="B289" s="31"/>
      <c r="C289" s="32"/>
      <c r="D289" s="32"/>
      <c r="E289" s="32"/>
      <c r="F289" s="33"/>
      <c r="G289" s="33"/>
      <c r="H289" s="37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4"/>
      <c r="T289" s="33"/>
      <c r="U289" s="33"/>
      <c r="V289" s="33"/>
      <c r="W289" s="33"/>
      <c r="X289" s="33"/>
      <c r="Y289" s="33"/>
      <c r="Z289" s="33"/>
      <c r="AA289" s="33"/>
      <c r="AB289" s="33"/>
      <c r="AC289" s="34"/>
      <c r="AD289" s="33"/>
      <c r="AE289" s="33"/>
      <c r="AF289" s="33"/>
      <c r="AG289" s="34"/>
      <c r="AH289" s="33"/>
      <c r="AI289" s="36"/>
      <c r="AJ289" s="35"/>
      <c r="AK289" s="35"/>
      <c r="AL289" s="35"/>
      <c r="AM289" s="35"/>
    </row>
    <row r="290" spans="2:39" x14ac:dyDescent="0.25">
      <c r="B290" s="31"/>
      <c r="C290" s="32"/>
      <c r="D290" s="32"/>
      <c r="E290" s="32"/>
      <c r="F290" s="33"/>
      <c r="G290" s="33"/>
      <c r="H290" s="37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4"/>
      <c r="T290" s="33"/>
      <c r="U290" s="33"/>
      <c r="V290" s="33"/>
      <c r="W290" s="33"/>
      <c r="X290" s="33"/>
      <c r="Y290" s="33"/>
      <c r="Z290" s="33"/>
      <c r="AA290" s="33"/>
      <c r="AB290" s="33"/>
      <c r="AC290" s="34"/>
      <c r="AD290" s="33"/>
      <c r="AE290" s="33"/>
      <c r="AF290" s="33"/>
      <c r="AG290" s="34"/>
      <c r="AH290" s="33"/>
      <c r="AI290" s="36"/>
      <c r="AJ290" s="35"/>
      <c r="AK290" s="35"/>
      <c r="AL290" s="35"/>
      <c r="AM290" s="35"/>
    </row>
    <row r="291" spans="2:39" x14ac:dyDescent="0.25">
      <c r="B291" s="31"/>
      <c r="C291" s="32"/>
      <c r="D291" s="32"/>
      <c r="E291" s="32"/>
      <c r="F291" s="33"/>
      <c r="G291" s="33"/>
      <c r="H291" s="37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4"/>
      <c r="T291" s="33"/>
      <c r="U291" s="33"/>
      <c r="V291" s="33"/>
      <c r="W291" s="33"/>
      <c r="X291" s="33"/>
      <c r="Y291" s="33"/>
      <c r="Z291" s="33"/>
      <c r="AA291" s="33"/>
      <c r="AB291" s="33"/>
      <c r="AC291" s="34"/>
      <c r="AD291" s="33"/>
      <c r="AE291" s="33"/>
      <c r="AF291" s="33"/>
      <c r="AG291" s="34"/>
      <c r="AH291" s="33"/>
      <c r="AI291" s="36"/>
      <c r="AJ291" s="35"/>
      <c r="AK291" s="35"/>
      <c r="AL291" s="35"/>
      <c r="AM291" s="35"/>
    </row>
    <row r="292" spans="2:39" x14ac:dyDescent="0.25">
      <c r="B292" s="31"/>
      <c r="C292" s="32"/>
      <c r="D292" s="32"/>
      <c r="E292" s="32"/>
      <c r="F292" s="33"/>
      <c r="G292" s="33"/>
      <c r="H292" s="37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4"/>
      <c r="T292" s="33"/>
      <c r="U292" s="33"/>
      <c r="V292" s="33"/>
      <c r="W292" s="33"/>
      <c r="X292" s="33"/>
      <c r="Y292" s="33"/>
      <c r="Z292" s="33"/>
      <c r="AA292" s="33"/>
      <c r="AB292" s="33"/>
      <c r="AC292" s="34"/>
      <c r="AD292" s="33"/>
      <c r="AE292" s="33"/>
      <c r="AF292" s="33"/>
      <c r="AG292" s="34"/>
      <c r="AH292" s="33"/>
      <c r="AI292" s="36"/>
      <c r="AJ292" s="35"/>
      <c r="AK292" s="35"/>
      <c r="AL292" s="35"/>
      <c r="AM292" s="35"/>
    </row>
    <row r="293" spans="2:39" x14ac:dyDescent="0.25">
      <c r="B293" s="31"/>
      <c r="C293" s="32"/>
      <c r="D293" s="32"/>
      <c r="E293" s="32"/>
      <c r="F293" s="33"/>
      <c r="G293" s="33"/>
      <c r="H293" s="37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4"/>
      <c r="T293" s="33"/>
      <c r="U293" s="33"/>
      <c r="V293" s="33"/>
      <c r="W293" s="33"/>
      <c r="X293" s="33"/>
      <c r="Y293" s="33"/>
      <c r="Z293" s="33"/>
      <c r="AA293" s="33"/>
      <c r="AB293" s="33"/>
      <c r="AC293" s="34"/>
      <c r="AD293" s="33"/>
      <c r="AE293" s="33"/>
      <c r="AF293" s="33"/>
      <c r="AG293" s="34"/>
      <c r="AH293" s="33"/>
      <c r="AI293" s="36"/>
      <c r="AJ293" s="35"/>
      <c r="AK293" s="35"/>
      <c r="AL293" s="35"/>
      <c r="AM293" s="35"/>
    </row>
    <row r="294" spans="2:39" x14ac:dyDescent="0.25">
      <c r="B294" s="31"/>
      <c r="C294" s="32"/>
      <c r="D294" s="32"/>
      <c r="E294" s="32"/>
      <c r="F294" s="33"/>
      <c r="G294" s="33"/>
      <c r="H294" s="37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4"/>
      <c r="T294" s="33"/>
      <c r="U294" s="33"/>
      <c r="V294" s="33"/>
      <c r="W294" s="33"/>
      <c r="X294" s="33"/>
      <c r="Y294" s="33"/>
      <c r="Z294" s="33"/>
      <c r="AA294" s="33"/>
      <c r="AB294" s="33"/>
      <c r="AC294" s="34"/>
      <c r="AD294" s="33"/>
      <c r="AE294" s="33"/>
      <c r="AF294" s="33"/>
      <c r="AG294" s="34"/>
      <c r="AH294" s="33"/>
      <c r="AI294" s="36"/>
      <c r="AJ294" s="35"/>
      <c r="AK294" s="35"/>
      <c r="AL294" s="35"/>
      <c r="AM294" s="35"/>
    </row>
    <row r="295" spans="2:39" x14ac:dyDescent="0.25">
      <c r="B295" s="31"/>
      <c r="C295" s="32"/>
      <c r="D295" s="32"/>
      <c r="E295" s="32"/>
      <c r="F295" s="33"/>
      <c r="G295" s="33"/>
      <c r="H295" s="37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4"/>
      <c r="T295" s="33"/>
      <c r="U295" s="33"/>
      <c r="V295" s="33"/>
      <c r="W295" s="33"/>
      <c r="X295" s="33"/>
      <c r="Y295" s="33"/>
      <c r="Z295" s="33"/>
      <c r="AA295" s="33"/>
      <c r="AB295" s="33"/>
      <c r="AC295" s="34"/>
      <c r="AD295" s="33"/>
      <c r="AE295" s="33"/>
      <c r="AF295" s="33"/>
      <c r="AG295" s="34"/>
      <c r="AH295" s="33"/>
      <c r="AI295" s="36"/>
      <c r="AJ295" s="35"/>
      <c r="AK295" s="35"/>
      <c r="AL295" s="35"/>
      <c r="AM295" s="35"/>
    </row>
    <row r="296" spans="2:39" x14ac:dyDescent="0.25">
      <c r="B296" s="31"/>
      <c r="C296" s="32"/>
      <c r="D296" s="32"/>
      <c r="E296" s="32"/>
      <c r="F296" s="33"/>
      <c r="G296" s="33"/>
      <c r="H296" s="37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4"/>
      <c r="T296" s="33"/>
      <c r="U296" s="33"/>
      <c r="V296" s="33"/>
      <c r="W296" s="33"/>
      <c r="X296" s="33"/>
      <c r="Y296" s="33"/>
      <c r="Z296" s="33"/>
      <c r="AA296" s="33"/>
      <c r="AB296" s="33"/>
      <c r="AC296" s="34"/>
      <c r="AD296" s="33"/>
      <c r="AE296" s="33"/>
      <c r="AF296" s="33"/>
      <c r="AG296" s="34"/>
      <c r="AH296" s="33"/>
      <c r="AI296" s="36"/>
      <c r="AJ296" s="35"/>
      <c r="AK296" s="35"/>
      <c r="AL296" s="35"/>
      <c r="AM296" s="35"/>
    </row>
    <row r="297" spans="2:39" x14ac:dyDescent="0.25">
      <c r="B297" s="31"/>
      <c r="C297" s="32"/>
      <c r="D297" s="32"/>
      <c r="E297" s="32"/>
      <c r="F297" s="33"/>
      <c r="G297" s="33"/>
      <c r="H297" s="37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4"/>
      <c r="T297" s="33"/>
      <c r="U297" s="33"/>
      <c r="V297" s="33"/>
      <c r="W297" s="33"/>
      <c r="X297" s="33"/>
      <c r="Y297" s="33"/>
      <c r="Z297" s="33"/>
      <c r="AA297" s="33"/>
      <c r="AB297" s="33"/>
      <c r="AC297" s="34"/>
      <c r="AD297" s="33"/>
      <c r="AE297" s="33"/>
      <c r="AF297" s="33"/>
      <c r="AG297" s="34"/>
      <c r="AH297" s="33"/>
      <c r="AI297" s="36"/>
      <c r="AJ297" s="35"/>
      <c r="AK297" s="35"/>
      <c r="AL297" s="35"/>
      <c r="AM297" s="35"/>
    </row>
    <row r="298" spans="2:39" x14ac:dyDescent="0.25">
      <c r="B298" s="31"/>
      <c r="C298" s="32"/>
      <c r="D298" s="32"/>
      <c r="E298" s="32"/>
      <c r="F298" s="33"/>
      <c r="G298" s="33"/>
      <c r="H298" s="37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4"/>
      <c r="T298" s="33"/>
      <c r="U298" s="33"/>
      <c r="V298" s="33"/>
      <c r="W298" s="33"/>
      <c r="X298" s="33"/>
      <c r="Y298" s="33"/>
      <c r="Z298" s="33"/>
      <c r="AA298" s="33"/>
      <c r="AB298" s="33"/>
      <c r="AC298" s="34"/>
      <c r="AD298" s="33"/>
      <c r="AE298" s="33"/>
      <c r="AF298" s="33"/>
      <c r="AG298" s="34"/>
      <c r="AH298" s="33"/>
      <c r="AI298" s="36"/>
      <c r="AJ298" s="35"/>
      <c r="AK298" s="35"/>
      <c r="AL298" s="35"/>
      <c r="AM298" s="35"/>
    </row>
    <row r="299" spans="2:39" x14ac:dyDescent="0.25">
      <c r="B299" s="31"/>
      <c r="C299" s="32"/>
      <c r="D299" s="32"/>
      <c r="E299" s="32"/>
      <c r="F299" s="33"/>
      <c r="G299" s="33"/>
      <c r="H299" s="37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4"/>
      <c r="T299" s="33"/>
      <c r="U299" s="33"/>
      <c r="V299" s="33"/>
      <c r="W299" s="33"/>
      <c r="X299" s="33"/>
      <c r="Y299" s="33"/>
      <c r="Z299" s="33"/>
      <c r="AA299" s="33"/>
      <c r="AB299" s="33"/>
      <c r="AC299" s="34"/>
      <c r="AD299" s="33"/>
      <c r="AE299" s="33"/>
      <c r="AF299" s="33"/>
      <c r="AG299" s="34"/>
      <c r="AH299" s="33"/>
      <c r="AI299" s="36"/>
      <c r="AJ299" s="35"/>
      <c r="AK299" s="35"/>
      <c r="AL299" s="35"/>
      <c r="AM299" s="35"/>
    </row>
    <row r="300" spans="2:39" x14ac:dyDescent="0.25">
      <c r="B300" s="31"/>
      <c r="C300" s="32"/>
      <c r="D300" s="32"/>
      <c r="E300" s="32"/>
      <c r="F300" s="33"/>
      <c r="G300" s="33"/>
      <c r="H300" s="37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4"/>
      <c r="T300" s="33"/>
      <c r="U300" s="33"/>
      <c r="V300" s="33"/>
      <c r="W300" s="33"/>
      <c r="X300" s="33"/>
      <c r="Y300" s="33"/>
      <c r="Z300" s="33"/>
      <c r="AA300" s="33"/>
      <c r="AB300" s="33"/>
      <c r="AC300" s="34"/>
      <c r="AD300" s="33"/>
      <c r="AE300" s="33"/>
      <c r="AF300" s="33"/>
      <c r="AG300" s="34"/>
      <c r="AH300" s="33"/>
      <c r="AI300" s="36"/>
      <c r="AJ300" s="35"/>
      <c r="AK300" s="35"/>
      <c r="AL300" s="35"/>
      <c r="AM300" s="35"/>
    </row>
    <row r="301" spans="2:39" x14ac:dyDescent="0.25">
      <c r="B301" s="31"/>
      <c r="C301" s="32"/>
      <c r="D301" s="32"/>
      <c r="E301" s="32"/>
      <c r="F301" s="33"/>
      <c r="G301" s="33"/>
      <c r="H301" s="37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4"/>
      <c r="T301" s="33"/>
      <c r="U301" s="33"/>
      <c r="V301" s="33"/>
      <c r="W301" s="33"/>
      <c r="X301" s="33"/>
      <c r="Y301" s="33"/>
      <c r="Z301" s="33"/>
      <c r="AA301" s="33"/>
      <c r="AB301" s="33"/>
      <c r="AC301" s="34"/>
      <c r="AD301" s="33"/>
      <c r="AE301" s="33"/>
      <c r="AF301" s="33"/>
      <c r="AG301" s="34"/>
      <c r="AH301" s="33"/>
      <c r="AI301" s="36"/>
      <c r="AJ301" s="35"/>
      <c r="AK301" s="35"/>
      <c r="AL301" s="35"/>
      <c r="AM301" s="35"/>
    </row>
    <row r="302" spans="2:39" x14ac:dyDescent="0.25">
      <c r="B302" s="31"/>
      <c r="C302" s="32"/>
      <c r="D302" s="32"/>
      <c r="E302" s="32"/>
      <c r="F302" s="33"/>
      <c r="G302" s="33"/>
      <c r="H302" s="37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4"/>
      <c r="T302" s="33"/>
      <c r="U302" s="33"/>
      <c r="V302" s="33"/>
      <c r="W302" s="33"/>
      <c r="X302" s="33"/>
      <c r="Y302" s="33"/>
      <c r="Z302" s="33"/>
      <c r="AA302" s="33"/>
      <c r="AB302" s="33"/>
      <c r="AC302" s="34"/>
      <c r="AD302" s="33"/>
      <c r="AE302" s="33"/>
      <c r="AF302" s="33"/>
      <c r="AG302" s="34"/>
      <c r="AH302" s="33"/>
      <c r="AI302" s="36"/>
      <c r="AJ302" s="35"/>
      <c r="AK302" s="35"/>
      <c r="AL302" s="35"/>
      <c r="AM302" s="35"/>
    </row>
    <row r="303" spans="2:39" x14ac:dyDescent="0.25">
      <c r="B303" s="31"/>
      <c r="C303" s="32"/>
      <c r="D303" s="32"/>
      <c r="E303" s="32"/>
      <c r="F303" s="33"/>
      <c r="G303" s="33"/>
      <c r="H303" s="37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4"/>
      <c r="T303" s="33"/>
      <c r="U303" s="33"/>
      <c r="V303" s="33"/>
      <c r="W303" s="33"/>
      <c r="X303" s="33"/>
      <c r="Y303" s="33"/>
      <c r="Z303" s="33"/>
      <c r="AA303" s="33"/>
      <c r="AB303" s="33"/>
      <c r="AC303" s="34"/>
      <c r="AD303" s="33"/>
      <c r="AE303" s="33"/>
      <c r="AF303" s="33"/>
      <c r="AG303" s="34"/>
      <c r="AH303" s="33"/>
      <c r="AI303" s="36"/>
      <c r="AJ303" s="35"/>
      <c r="AK303" s="35"/>
      <c r="AL303" s="35"/>
      <c r="AM303" s="35"/>
    </row>
    <row r="304" spans="2:39" x14ac:dyDescent="0.25">
      <c r="B304" s="31"/>
      <c r="C304" s="32"/>
      <c r="D304" s="32"/>
      <c r="E304" s="32"/>
      <c r="F304" s="33"/>
      <c r="G304" s="33"/>
      <c r="H304" s="37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4"/>
      <c r="T304" s="33"/>
      <c r="U304" s="33"/>
      <c r="V304" s="33"/>
      <c r="W304" s="33"/>
      <c r="X304" s="33"/>
      <c r="Y304" s="33"/>
      <c r="Z304" s="33"/>
      <c r="AA304" s="33"/>
      <c r="AB304" s="33"/>
      <c r="AC304" s="34"/>
      <c r="AD304" s="33"/>
      <c r="AE304" s="33"/>
      <c r="AF304" s="33"/>
      <c r="AG304" s="34"/>
      <c r="AH304" s="33"/>
      <c r="AI304" s="36"/>
      <c r="AJ304" s="35"/>
      <c r="AK304" s="35"/>
      <c r="AL304" s="35"/>
      <c r="AM304" s="35"/>
    </row>
    <row r="305" spans="2:39" x14ac:dyDescent="0.25">
      <c r="B305" s="31"/>
      <c r="C305" s="32"/>
      <c r="D305" s="32"/>
      <c r="E305" s="32"/>
      <c r="F305" s="33"/>
      <c r="G305" s="33"/>
      <c r="H305" s="37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4"/>
      <c r="T305" s="33"/>
      <c r="U305" s="33"/>
      <c r="V305" s="33"/>
      <c r="W305" s="33"/>
      <c r="X305" s="33"/>
      <c r="Y305" s="33"/>
      <c r="Z305" s="33"/>
      <c r="AA305" s="33"/>
      <c r="AB305" s="33"/>
      <c r="AC305" s="34"/>
      <c r="AD305" s="33"/>
      <c r="AE305" s="33"/>
      <c r="AF305" s="33"/>
      <c r="AG305" s="34"/>
      <c r="AH305" s="33"/>
      <c r="AI305" s="36"/>
      <c r="AJ305" s="35"/>
      <c r="AK305" s="35"/>
      <c r="AL305" s="35"/>
      <c r="AM305" s="35"/>
    </row>
    <row r="306" spans="2:39" x14ac:dyDescent="0.25">
      <c r="B306" s="31"/>
      <c r="C306" s="32"/>
      <c r="D306" s="32"/>
      <c r="E306" s="32"/>
      <c r="F306" s="33"/>
      <c r="G306" s="33"/>
      <c r="H306" s="37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4"/>
      <c r="T306" s="33"/>
      <c r="U306" s="33"/>
      <c r="V306" s="33"/>
      <c r="W306" s="33"/>
      <c r="X306" s="33"/>
      <c r="Y306" s="33"/>
      <c r="Z306" s="33"/>
      <c r="AA306" s="33"/>
      <c r="AB306" s="33"/>
      <c r="AC306" s="34"/>
      <c r="AD306" s="33"/>
      <c r="AE306" s="33"/>
      <c r="AF306" s="33"/>
      <c r="AG306" s="34"/>
      <c r="AH306" s="33"/>
      <c r="AI306" s="36"/>
      <c r="AJ306" s="35"/>
      <c r="AK306" s="35"/>
      <c r="AL306" s="35"/>
      <c r="AM306" s="35"/>
    </row>
    <row r="307" spans="2:39" x14ac:dyDescent="0.25">
      <c r="B307" s="31"/>
      <c r="C307" s="32"/>
      <c r="D307" s="32"/>
      <c r="E307" s="32"/>
      <c r="F307" s="33"/>
      <c r="G307" s="33"/>
      <c r="H307" s="37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4"/>
      <c r="T307" s="33"/>
      <c r="U307" s="33"/>
      <c r="V307" s="33"/>
      <c r="W307" s="33"/>
      <c r="X307" s="33"/>
      <c r="Y307" s="33"/>
      <c r="Z307" s="33"/>
      <c r="AA307" s="33"/>
      <c r="AB307" s="33"/>
      <c r="AC307" s="34"/>
      <c r="AD307" s="33"/>
      <c r="AE307" s="33"/>
      <c r="AF307" s="33"/>
      <c r="AG307" s="34"/>
      <c r="AH307" s="33"/>
      <c r="AI307" s="36"/>
      <c r="AJ307" s="35"/>
      <c r="AK307" s="35"/>
      <c r="AL307" s="35"/>
      <c r="AM307" s="35"/>
    </row>
    <row r="308" spans="2:39" x14ac:dyDescent="0.25">
      <c r="B308" s="31"/>
      <c r="C308" s="32"/>
      <c r="D308" s="32"/>
      <c r="E308" s="32"/>
      <c r="F308" s="33"/>
      <c r="G308" s="33"/>
      <c r="H308" s="37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4"/>
      <c r="T308" s="33"/>
      <c r="U308" s="33"/>
      <c r="V308" s="33"/>
      <c r="W308" s="33"/>
      <c r="X308" s="33"/>
      <c r="Y308" s="33"/>
      <c r="Z308" s="33"/>
      <c r="AA308" s="33"/>
      <c r="AB308" s="33"/>
      <c r="AC308" s="34"/>
      <c r="AD308" s="33"/>
      <c r="AE308" s="33"/>
      <c r="AF308" s="33"/>
      <c r="AG308" s="34"/>
      <c r="AH308" s="33"/>
      <c r="AI308" s="36"/>
      <c r="AJ308" s="35"/>
      <c r="AK308" s="35"/>
      <c r="AL308" s="35"/>
      <c r="AM308" s="35"/>
    </row>
    <row r="309" spans="2:39" x14ac:dyDescent="0.25">
      <c r="B309" s="31"/>
      <c r="C309" s="32"/>
      <c r="D309" s="32"/>
      <c r="E309" s="32"/>
      <c r="F309" s="33"/>
      <c r="G309" s="33"/>
      <c r="H309" s="37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4"/>
      <c r="T309" s="33"/>
      <c r="U309" s="33"/>
      <c r="V309" s="33"/>
      <c r="W309" s="33"/>
      <c r="X309" s="33"/>
      <c r="Y309" s="33"/>
      <c r="Z309" s="33"/>
      <c r="AA309" s="33"/>
      <c r="AB309" s="33"/>
      <c r="AC309" s="34"/>
      <c r="AD309" s="33"/>
      <c r="AE309" s="33"/>
      <c r="AF309" s="33"/>
      <c r="AG309" s="34"/>
      <c r="AH309" s="33"/>
      <c r="AI309" s="36"/>
      <c r="AJ309" s="35"/>
      <c r="AK309" s="35"/>
      <c r="AL309" s="35"/>
      <c r="AM309" s="35"/>
    </row>
    <row r="310" spans="2:39" x14ac:dyDescent="0.25">
      <c r="B310" s="31"/>
      <c r="C310" s="32"/>
      <c r="D310" s="32"/>
      <c r="E310" s="32"/>
      <c r="F310" s="33"/>
      <c r="G310" s="33"/>
      <c r="H310" s="37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4"/>
      <c r="T310" s="33"/>
      <c r="U310" s="33"/>
      <c r="V310" s="33"/>
      <c r="W310" s="33"/>
      <c r="X310" s="33"/>
      <c r="Y310" s="33"/>
      <c r="Z310" s="33"/>
      <c r="AA310" s="33"/>
      <c r="AB310" s="33"/>
      <c r="AC310" s="34"/>
      <c r="AD310" s="33"/>
      <c r="AE310" s="33"/>
      <c r="AF310" s="33"/>
      <c r="AG310" s="34"/>
      <c r="AH310" s="33"/>
      <c r="AI310" s="36"/>
      <c r="AJ310" s="35"/>
      <c r="AK310" s="35"/>
      <c r="AL310" s="35"/>
      <c r="AM310" s="35"/>
    </row>
    <row r="311" spans="2:39" x14ac:dyDescent="0.25">
      <c r="B311" s="31"/>
      <c r="C311" s="32"/>
      <c r="D311" s="32"/>
      <c r="E311" s="32"/>
      <c r="F311" s="33"/>
      <c r="G311" s="33"/>
      <c r="H311" s="37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4"/>
      <c r="T311" s="33"/>
      <c r="U311" s="33"/>
      <c r="V311" s="33"/>
      <c r="W311" s="33"/>
      <c r="X311" s="33"/>
      <c r="Y311" s="33"/>
      <c r="Z311" s="33"/>
      <c r="AA311" s="33"/>
      <c r="AB311" s="33"/>
      <c r="AC311" s="34"/>
      <c r="AD311" s="33"/>
      <c r="AE311" s="33"/>
      <c r="AF311" s="33"/>
      <c r="AG311" s="34"/>
      <c r="AH311" s="33"/>
      <c r="AI311" s="36"/>
      <c r="AJ311" s="35"/>
      <c r="AK311" s="35"/>
      <c r="AL311" s="35"/>
      <c r="AM311" s="35"/>
    </row>
    <row r="312" spans="2:39" x14ac:dyDescent="0.25">
      <c r="B312" s="31"/>
      <c r="C312" s="32"/>
      <c r="D312" s="32"/>
      <c r="E312" s="32"/>
      <c r="F312" s="33"/>
      <c r="G312" s="33"/>
      <c r="H312" s="37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4"/>
      <c r="T312" s="33"/>
      <c r="U312" s="33"/>
      <c r="V312" s="33"/>
      <c r="W312" s="33"/>
      <c r="X312" s="33"/>
      <c r="Y312" s="33"/>
      <c r="Z312" s="33"/>
      <c r="AA312" s="33"/>
      <c r="AB312" s="33"/>
      <c r="AC312" s="34"/>
      <c r="AD312" s="33"/>
      <c r="AE312" s="33"/>
      <c r="AF312" s="33"/>
      <c r="AG312" s="34"/>
      <c r="AH312" s="33"/>
      <c r="AI312" s="36"/>
      <c r="AJ312" s="35"/>
      <c r="AK312" s="35"/>
      <c r="AL312" s="35"/>
      <c r="AM312" s="35"/>
    </row>
    <row r="313" spans="2:39" x14ac:dyDescent="0.25">
      <c r="B313" s="31"/>
      <c r="C313" s="32"/>
      <c r="D313" s="32"/>
      <c r="E313" s="32"/>
      <c r="F313" s="33"/>
      <c r="G313" s="33"/>
      <c r="H313" s="37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4"/>
      <c r="T313" s="33"/>
      <c r="U313" s="33"/>
      <c r="V313" s="33"/>
      <c r="W313" s="33"/>
      <c r="X313" s="33"/>
      <c r="Y313" s="33"/>
      <c r="Z313" s="33"/>
      <c r="AA313" s="33"/>
      <c r="AB313" s="33"/>
      <c r="AC313" s="34"/>
      <c r="AD313" s="33"/>
      <c r="AE313" s="33"/>
      <c r="AF313" s="33"/>
      <c r="AG313" s="34"/>
      <c r="AH313" s="33"/>
      <c r="AI313" s="36"/>
      <c r="AJ313" s="35"/>
      <c r="AK313" s="35"/>
      <c r="AL313" s="35"/>
      <c r="AM313" s="35"/>
    </row>
    <row r="314" spans="2:39" x14ac:dyDescent="0.25">
      <c r="B314" s="31"/>
      <c r="C314" s="32"/>
      <c r="D314" s="32"/>
      <c r="E314" s="32"/>
      <c r="F314" s="33"/>
      <c r="G314" s="33"/>
      <c r="H314" s="37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4"/>
      <c r="T314" s="33"/>
      <c r="U314" s="33"/>
      <c r="V314" s="33"/>
      <c r="W314" s="33"/>
      <c r="X314" s="33"/>
      <c r="Y314" s="33"/>
      <c r="Z314" s="33"/>
      <c r="AA314" s="33"/>
      <c r="AB314" s="33"/>
      <c r="AC314" s="34"/>
      <c r="AD314" s="33"/>
      <c r="AE314" s="33"/>
      <c r="AF314" s="33"/>
      <c r="AG314" s="34"/>
      <c r="AH314" s="33"/>
      <c r="AI314" s="36"/>
      <c r="AJ314" s="35"/>
      <c r="AK314" s="35"/>
      <c r="AL314" s="35"/>
      <c r="AM314" s="35"/>
    </row>
    <row r="315" spans="2:39" x14ac:dyDescent="0.25">
      <c r="B315" s="31"/>
      <c r="C315" s="32"/>
      <c r="D315" s="32"/>
      <c r="E315" s="32"/>
      <c r="F315" s="33"/>
      <c r="G315" s="33"/>
      <c r="H315" s="37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4"/>
      <c r="T315" s="33"/>
      <c r="U315" s="33"/>
      <c r="V315" s="33"/>
      <c r="W315" s="33"/>
      <c r="X315" s="33"/>
      <c r="Y315" s="33"/>
      <c r="Z315" s="33"/>
      <c r="AA315" s="33"/>
      <c r="AB315" s="33"/>
      <c r="AC315" s="34"/>
      <c r="AD315" s="33"/>
      <c r="AE315" s="33"/>
      <c r="AF315" s="33"/>
      <c r="AG315" s="34"/>
      <c r="AH315" s="33"/>
      <c r="AI315" s="36"/>
      <c r="AJ315" s="35"/>
      <c r="AK315" s="35"/>
      <c r="AL315" s="35"/>
      <c r="AM315" s="35"/>
    </row>
    <row r="316" spans="2:39" x14ac:dyDescent="0.25">
      <c r="B316" s="31"/>
      <c r="C316" s="32"/>
      <c r="D316" s="32"/>
      <c r="E316" s="32"/>
      <c r="F316" s="33"/>
      <c r="G316" s="33"/>
      <c r="H316" s="37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4"/>
      <c r="T316" s="33"/>
      <c r="U316" s="33"/>
      <c r="V316" s="33"/>
      <c r="W316" s="33"/>
      <c r="X316" s="33"/>
      <c r="Y316" s="33"/>
      <c r="Z316" s="33"/>
      <c r="AA316" s="33"/>
      <c r="AB316" s="33"/>
      <c r="AC316" s="34"/>
      <c r="AD316" s="33"/>
      <c r="AE316" s="33"/>
      <c r="AF316" s="33"/>
      <c r="AG316" s="34"/>
      <c r="AH316" s="33"/>
      <c r="AI316" s="36"/>
      <c r="AJ316" s="35"/>
      <c r="AK316" s="35"/>
      <c r="AL316" s="35"/>
      <c r="AM316" s="35"/>
    </row>
    <row r="317" spans="2:39" x14ac:dyDescent="0.25">
      <c r="B317" s="31"/>
      <c r="C317" s="32"/>
      <c r="D317" s="32"/>
      <c r="E317" s="32"/>
      <c r="F317" s="33"/>
      <c r="G317" s="33"/>
      <c r="H317" s="37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4"/>
      <c r="T317" s="33"/>
      <c r="U317" s="33"/>
      <c r="V317" s="33"/>
      <c r="W317" s="33"/>
      <c r="X317" s="33"/>
      <c r="Y317" s="33"/>
      <c r="Z317" s="33"/>
      <c r="AA317" s="33"/>
      <c r="AB317" s="33"/>
      <c r="AC317" s="34"/>
      <c r="AD317" s="33"/>
      <c r="AE317" s="33"/>
      <c r="AF317" s="33"/>
      <c r="AG317" s="34"/>
      <c r="AH317" s="33"/>
      <c r="AI317" s="36"/>
      <c r="AJ317" s="35"/>
      <c r="AK317" s="35"/>
      <c r="AL317" s="35"/>
      <c r="AM317" s="35"/>
    </row>
    <row r="318" spans="2:39" x14ac:dyDescent="0.25">
      <c r="B318" s="31"/>
      <c r="C318" s="32"/>
      <c r="D318" s="32"/>
      <c r="E318" s="32"/>
      <c r="F318" s="33"/>
      <c r="G318" s="33"/>
      <c r="H318" s="37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4"/>
      <c r="T318" s="33"/>
      <c r="U318" s="33"/>
      <c r="V318" s="33"/>
      <c r="W318" s="33"/>
      <c r="X318" s="33"/>
      <c r="Y318" s="33"/>
      <c r="Z318" s="33"/>
      <c r="AA318" s="33"/>
      <c r="AB318" s="33"/>
      <c r="AC318" s="34"/>
      <c r="AD318" s="33"/>
      <c r="AE318" s="33"/>
      <c r="AF318" s="33"/>
      <c r="AG318" s="34"/>
      <c r="AH318" s="33"/>
      <c r="AI318" s="36"/>
      <c r="AJ318" s="35"/>
      <c r="AK318" s="35"/>
      <c r="AL318" s="35"/>
      <c r="AM318" s="35"/>
    </row>
    <row r="319" spans="2:39" x14ac:dyDescent="0.25">
      <c r="B319" s="31"/>
      <c r="C319" s="32"/>
      <c r="D319" s="32"/>
      <c r="E319" s="32"/>
      <c r="F319" s="33"/>
      <c r="G319" s="33"/>
      <c r="H319" s="37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4"/>
      <c r="T319" s="33"/>
      <c r="U319" s="33"/>
      <c r="V319" s="33"/>
      <c r="W319" s="33"/>
      <c r="X319" s="33"/>
      <c r="Y319" s="33"/>
      <c r="Z319" s="33"/>
      <c r="AA319" s="33"/>
      <c r="AB319" s="33"/>
      <c r="AC319" s="34"/>
      <c r="AD319" s="33"/>
      <c r="AE319" s="33"/>
      <c r="AF319" s="33"/>
      <c r="AG319" s="34"/>
      <c r="AH319" s="33"/>
      <c r="AI319" s="36"/>
      <c r="AJ319" s="35"/>
      <c r="AK319" s="35"/>
      <c r="AL319" s="35"/>
      <c r="AM319" s="35"/>
    </row>
    <row r="320" spans="2:39" x14ac:dyDescent="0.25">
      <c r="B320" s="31"/>
      <c r="C320" s="32"/>
      <c r="D320" s="32"/>
      <c r="E320" s="32"/>
      <c r="F320" s="33"/>
      <c r="G320" s="33"/>
      <c r="H320" s="37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4"/>
      <c r="T320" s="33"/>
      <c r="U320" s="33"/>
      <c r="V320" s="33"/>
      <c r="W320" s="33"/>
      <c r="X320" s="33"/>
      <c r="Y320" s="33"/>
      <c r="Z320" s="33"/>
      <c r="AA320" s="33"/>
      <c r="AB320" s="33"/>
      <c r="AC320" s="34"/>
      <c r="AD320" s="33"/>
      <c r="AE320" s="33"/>
      <c r="AF320" s="33"/>
      <c r="AG320" s="34"/>
      <c r="AH320" s="33"/>
      <c r="AI320" s="36"/>
      <c r="AJ320" s="35"/>
      <c r="AK320" s="35"/>
      <c r="AL320" s="35"/>
      <c r="AM320" s="35"/>
    </row>
    <row r="321" spans="2:39" x14ac:dyDescent="0.25">
      <c r="B321" s="31"/>
      <c r="C321" s="32"/>
      <c r="D321" s="32"/>
      <c r="E321" s="32"/>
      <c r="F321" s="33"/>
      <c r="G321" s="33"/>
      <c r="H321" s="37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4"/>
      <c r="T321" s="33"/>
      <c r="U321" s="33"/>
      <c r="V321" s="33"/>
      <c r="W321" s="33"/>
      <c r="X321" s="33"/>
      <c r="Y321" s="33"/>
      <c r="Z321" s="33"/>
      <c r="AA321" s="33"/>
      <c r="AB321" s="33"/>
      <c r="AC321" s="34"/>
      <c r="AD321" s="33"/>
      <c r="AE321" s="33"/>
      <c r="AF321" s="33"/>
      <c r="AG321" s="34"/>
      <c r="AH321" s="33"/>
      <c r="AI321" s="36"/>
      <c r="AJ321" s="35"/>
      <c r="AK321" s="35"/>
      <c r="AL321" s="35"/>
      <c r="AM321" s="35"/>
    </row>
    <row r="322" spans="2:39" x14ac:dyDescent="0.25">
      <c r="B322" s="31"/>
      <c r="C322" s="32"/>
      <c r="D322" s="32"/>
      <c r="E322" s="32"/>
      <c r="F322" s="33"/>
      <c r="G322" s="33"/>
      <c r="H322" s="37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4"/>
      <c r="T322" s="33"/>
      <c r="U322" s="33"/>
      <c r="V322" s="33"/>
      <c r="W322" s="33"/>
      <c r="X322" s="33"/>
      <c r="Y322" s="33"/>
      <c r="Z322" s="33"/>
      <c r="AA322" s="33"/>
      <c r="AB322" s="33"/>
      <c r="AC322" s="34"/>
      <c r="AD322" s="33"/>
      <c r="AE322" s="33"/>
      <c r="AF322" s="33"/>
      <c r="AG322" s="34"/>
      <c r="AH322" s="33"/>
      <c r="AI322" s="36"/>
      <c r="AJ322" s="35"/>
      <c r="AK322" s="35"/>
      <c r="AL322" s="35"/>
      <c r="AM322" s="35"/>
    </row>
    <row r="323" spans="2:39" x14ac:dyDescent="0.25">
      <c r="B323" s="31"/>
      <c r="C323" s="32"/>
      <c r="D323" s="32"/>
      <c r="E323" s="32"/>
      <c r="F323" s="33"/>
      <c r="G323" s="33"/>
      <c r="H323" s="37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4"/>
      <c r="T323" s="33"/>
      <c r="U323" s="33"/>
      <c r="V323" s="33"/>
      <c r="W323" s="33"/>
      <c r="X323" s="33"/>
      <c r="Y323" s="33"/>
      <c r="Z323" s="33"/>
      <c r="AA323" s="33"/>
      <c r="AB323" s="33"/>
      <c r="AC323" s="34"/>
      <c r="AD323" s="33"/>
      <c r="AE323" s="33"/>
      <c r="AF323" s="33"/>
      <c r="AG323" s="34"/>
      <c r="AH323" s="33"/>
      <c r="AI323" s="36"/>
      <c r="AJ323" s="35"/>
      <c r="AK323" s="35"/>
      <c r="AL323" s="35"/>
      <c r="AM323" s="35"/>
    </row>
    <row r="324" spans="2:39" x14ac:dyDescent="0.25">
      <c r="B324" s="31"/>
      <c r="C324" s="32"/>
      <c r="D324" s="32"/>
      <c r="E324" s="32"/>
      <c r="F324" s="33"/>
      <c r="G324" s="33"/>
      <c r="H324" s="37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4"/>
      <c r="T324" s="33"/>
      <c r="U324" s="33"/>
      <c r="V324" s="33"/>
      <c r="W324" s="33"/>
      <c r="X324" s="33"/>
      <c r="Y324" s="33"/>
      <c r="Z324" s="33"/>
      <c r="AA324" s="33"/>
      <c r="AB324" s="33"/>
      <c r="AC324" s="34"/>
      <c r="AD324" s="33"/>
      <c r="AE324" s="33"/>
      <c r="AF324" s="33"/>
      <c r="AG324" s="34"/>
      <c r="AH324" s="33"/>
      <c r="AI324" s="36"/>
      <c r="AJ324" s="35"/>
      <c r="AK324" s="35"/>
      <c r="AL324" s="35"/>
      <c r="AM324" s="35"/>
    </row>
    <row r="325" spans="2:39" x14ac:dyDescent="0.25">
      <c r="B325" s="31"/>
      <c r="C325" s="32"/>
      <c r="D325" s="32"/>
      <c r="E325" s="32"/>
      <c r="F325" s="33"/>
      <c r="G325" s="33"/>
      <c r="H325" s="37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4"/>
      <c r="T325" s="33"/>
      <c r="U325" s="33"/>
      <c r="V325" s="33"/>
      <c r="W325" s="33"/>
      <c r="X325" s="33"/>
      <c r="Y325" s="33"/>
      <c r="Z325" s="33"/>
      <c r="AA325" s="33"/>
      <c r="AB325" s="33"/>
      <c r="AC325" s="34"/>
      <c r="AD325" s="33"/>
      <c r="AE325" s="33"/>
      <c r="AF325" s="33"/>
      <c r="AG325" s="34"/>
      <c r="AH325" s="33"/>
      <c r="AI325" s="36"/>
      <c r="AJ325" s="35"/>
      <c r="AK325" s="35"/>
      <c r="AL325" s="35"/>
      <c r="AM325" s="35"/>
    </row>
    <row r="326" spans="2:39" x14ac:dyDescent="0.25">
      <c r="B326" s="31"/>
      <c r="C326" s="32"/>
      <c r="D326" s="32"/>
      <c r="E326" s="32"/>
      <c r="F326" s="33"/>
      <c r="G326" s="33"/>
      <c r="H326" s="37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4"/>
      <c r="T326" s="33"/>
      <c r="U326" s="33"/>
      <c r="V326" s="33"/>
      <c r="W326" s="33"/>
      <c r="X326" s="33"/>
      <c r="Y326" s="33"/>
      <c r="Z326" s="33"/>
      <c r="AA326" s="33"/>
      <c r="AB326" s="33"/>
      <c r="AC326" s="34"/>
      <c r="AD326" s="33"/>
      <c r="AE326" s="33"/>
      <c r="AF326" s="33"/>
      <c r="AG326" s="34"/>
      <c r="AH326" s="33"/>
      <c r="AI326" s="36"/>
      <c r="AJ326" s="35"/>
      <c r="AK326" s="35"/>
      <c r="AL326" s="35"/>
      <c r="AM326" s="35"/>
    </row>
    <row r="327" spans="2:39" x14ac:dyDescent="0.25">
      <c r="B327" s="31"/>
      <c r="C327" s="32"/>
      <c r="D327" s="32"/>
      <c r="E327" s="32"/>
      <c r="F327" s="33"/>
      <c r="G327" s="33"/>
      <c r="H327" s="37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4"/>
      <c r="T327" s="33"/>
      <c r="U327" s="33"/>
      <c r="V327" s="33"/>
      <c r="W327" s="33"/>
      <c r="X327" s="33"/>
      <c r="Y327" s="33"/>
      <c r="Z327" s="33"/>
      <c r="AA327" s="33"/>
      <c r="AB327" s="33"/>
      <c r="AC327" s="34"/>
      <c r="AD327" s="33"/>
      <c r="AE327" s="33"/>
      <c r="AF327" s="33"/>
      <c r="AG327" s="34"/>
      <c r="AH327" s="33"/>
      <c r="AI327" s="36"/>
      <c r="AJ327" s="35"/>
      <c r="AK327" s="35"/>
      <c r="AL327" s="35"/>
      <c r="AM327" s="35"/>
    </row>
    <row r="328" spans="2:39" x14ac:dyDescent="0.25">
      <c r="B328" s="31"/>
      <c r="C328" s="32"/>
      <c r="D328" s="32"/>
      <c r="E328" s="32"/>
      <c r="F328" s="33"/>
      <c r="G328" s="33"/>
      <c r="H328" s="37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4"/>
      <c r="T328" s="33"/>
      <c r="U328" s="33"/>
      <c r="V328" s="33"/>
      <c r="W328" s="33"/>
      <c r="X328" s="33"/>
      <c r="Y328" s="33"/>
      <c r="Z328" s="33"/>
      <c r="AA328" s="33"/>
      <c r="AB328" s="33"/>
      <c r="AC328" s="34"/>
      <c r="AD328" s="33"/>
      <c r="AE328" s="33"/>
      <c r="AF328" s="33"/>
      <c r="AG328" s="34"/>
      <c r="AH328" s="33"/>
      <c r="AI328" s="36"/>
      <c r="AJ328" s="35"/>
      <c r="AK328" s="35"/>
      <c r="AL328" s="35"/>
      <c r="AM328" s="35"/>
    </row>
    <row r="329" spans="2:39" x14ac:dyDescent="0.25">
      <c r="B329" s="31"/>
      <c r="C329" s="32"/>
      <c r="D329" s="32"/>
      <c r="E329" s="32"/>
      <c r="F329" s="33"/>
      <c r="G329" s="33"/>
      <c r="H329" s="37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4"/>
      <c r="T329" s="33"/>
      <c r="U329" s="33"/>
      <c r="V329" s="33"/>
      <c r="W329" s="33"/>
      <c r="X329" s="33"/>
      <c r="Y329" s="33"/>
      <c r="Z329" s="33"/>
      <c r="AA329" s="33"/>
      <c r="AB329" s="33"/>
      <c r="AC329" s="34"/>
      <c r="AD329" s="33"/>
      <c r="AE329" s="33"/>
      <c r="AF329" s="33"/>
      <c r="AG329" s="34"/>
      <c r="AH329" s="33"/>
      <c r="AI329" s="36"/>
      <c r="AJ329" s="35"/>
      <c r="AK329" s="35"/>
      <c r="AL329" s="35"/>
      <c r="AM329" s="35"/>
    </row>
    <row r="330" spans="2:39" x14ac:dyDescent="0.25">
      <c r="B330" s="31"/>
      <c r="C330" s="32"/>
      <c r="D330" s="32"/>
      <c r="E330" s="32"/>
      <c r="F330" s="33"/>
      <c r="G330" s="33"/>
      <c r="H330" s="37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4"/>
      <c r="T330" s="33"/>
      <c r="U330" s="33"/>
      <c r="V330" s="33"/>
      <c r="W330" s="33"/>
      <c r="X330" s="33"/>
      <c r="Y330" s="33"/>
      <c r="Z330" s="33"/>
      <c r="AA330" s="33"/>
      <c r="AB330" s="33"/>
      <c r="AC330" s="34"/>
      <c r="AD330" s="33"/>
      <c r="AE330" s="33"/>
      <c r="AF330" s="33"/>
      <c r="AG330" s="34"/>
      <c r="AH330" s="33"/>
      <c r="AI330" s="36"/>
      <c r="AJ330" s="35"/>
      <c r="AK330" s="35"/>
      <c r="AL330" s="35"/>
      <c r="AM330" s="35"/>
    </row>
    <row r="331" spans="2:39" x14ac:dyDescent="0.25">
      <c r="B331" s="31"/>
      <c r="C331" s="32"/>
      <c r="D331" s="32"/>
      <c r="E331" s="32"/>
      <c r="F331" s="33"/>
      <c r="G331" s="33"/>
      <c r="H331" s="37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4"/>
      <c r="T331" s="33"/>
      <c r="U331" s="33"/>
      <c r="V331" s="33"/>
      <c r="W331" s="33"/>
      <c r="X331" s="33"/>
      <c r="Y331" s="33"/>
      <c r="Z331" s="33"/>
      <c r="AA331" s="33"/>
      <c r="AB331" s="33"/>
      <c r="AC331" s="34"/>
      <c r="AD331" s="33"/>
      <c r="AE331" s="33"/>
      <c r="AF331" s="33"/>
      <c r="AG331" s="34"/>
      <c r="AH331" s="33"/>
      <c r="AI331" s="36"/>
      <c r="AJ331" s="35"/>
      <c r="AK331" s="35"/>
      <c r="AL331" s="35"/>
      <c r="AM331" s="35"/>
    </row>
    <row r="332" spans="2:39" x14ac:dyDescent="0.25">
      <c r="B332" s="31"/>
      <c r="C332" s="32"/>
      <c r="D332" s="32"/>
      <c r="E332" s="32"/>
      <c r="F332" s="33"/>
      <c r="G332" s="33"/>
      <c r="H332" s="37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4"/>
      <c r="T332" s="33"/>
      <c r="U332" s="33"/>
      <c r="V332" s="33"/>
      <c r="W332" s="33"/>
      <c r="X332" s="33"/>
      <c r="Y332" s="33"/>
      <c r="Z332" s="33"/>
      <c r="AA332" s="33"/>
      <c r="AB332" s="33"/>
      <c r="AC332" s="34"/>
      <c r="AD332" s="33"/>
      <c r="AE332" s="33"/>
      <c r="AF332" s="33"/>
      <c r="AG332" s="34"/>
      <c r="AH332" s="33"/>
      <c r="AI332" s="36"/>
      <c r="AJ332" s="35"/>
      <c r="AK332" s="35"/>
      <c r="AL332" s="35"/>
      <c r="AM332" s="35"/>
    </row>
    <row r="333" spans="2:39" x14ac:dyDescent="0.25">
      <c r="B333" s="31"/>
      <c r="C333" s="32"/>
      <c r="D333" s="32"/>
      <c r="E333" s="32"/>
      <c r="F333" s="33"/>
      <c r="G333" s="33"/>
      <c r="H333" s="37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4"/>
      <c r="T333" s="33"/>
      <c r="U333" s="33"/>
      <c r="V333" s="33"/>
      <c r="W333" s="33"/>
      <c r="X333" s="33"/>
      <c r="Y333" s="33"/>
      <c r="Z333" s="33"/>
      <c r="AA333" s="33"/>
      <c r="AB333" s="33"/>
      <c r="AC333" s="34"/>
      <c r="AD333" s="33"/>
      <c r="AE333" s="33"/>
      <c r="AF333" s="33"/>
      <c r="AG333" s="34"/>
      <c r="AH333" s="33"/>
      <c r="AI333" s="36"/>
      <c r="AJ333" s="35"/>
      <c r="AK333" s="35"/>
      <c r="AL333" s="35"/>
      <c r="AM333" s="35"/>
    </row>
    <row r="334" spans="2:39" x14ac:dyDescent="0.25">
      <c r="B334" s="31"/>
      <c r="C334" s="32"/>
      <c r="D334" s="32"/>
      <c r="E334" s="32"/>
      <c r="F334" s="33"/>
      <c r="G334" s="33"/>
      <c r="H334" s="37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4"/>
      <c r="T334" s="33"/>
      <c r="U334" s="33"/>
      <c r="V334" s="33"/>
      <c r="W334" s="33"/>
      <c r="X334" s="33"/>
      <c r="Y334" s="33"/>
      <c r="Z334" s="33"/>
      <c r="AA334" s="33"/>
      <c r="AB334" s="33"/>
      <c r="AC334" s="34"/>
      <c r="AD334" s="33"/>
      <c r="AE334" s="33"/>
      <c r="AF334" s="33"/>
      <c r="AG334" s="34"/>
      <c r="AH334" s="33"/>
      <c r="AI334" s="36"/>
      <c r="AJ334" s="35"/>
      <c r="AK334" s="35"/>
      <c r="AL334" s="35"/>
      <c r="AM334" s="35"/>
    </row>
    <row r="335" spans="2:39" x14ac:dyDescent="0.25">
      <c r="B335" s="31"/>
      <c r="C335" s="32"/>
      <c r="D335" s="32"/>
      <c r="E335" s="32"/>
      <c r="F335" s="33"/>
      <c r="G335" s="33"/>
      <c r="H335" s="37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4"/>
      <c r="T335" s="33"/>
      <c r="U335" s="33"/>
      <c r="V335" s="33"/>
      <c r="W335" s="33"/>
      <c r="X335" s="33"/>
      <c r="Y335" s="33"/>
      <c r="Z335" s="33"/>
      <c r="AA335" s="33"/>
      <c r="AB335" s="33"/>
      <c r="AC335" s="34"/>
      <c r="AD335" s="33"/>
      <c r="AE335" s="33"/>
      <c r="AF335" s="33"/>
      <c r="AG335" s="34"/>
      <c r="AH335" s="33"/>
      <c r="AI335" s="36"/>
      <c r="AJ335" s="35"/>
      <c r="AK335" s="35"/>
      <c r="AL335" s="35"/>
      <c r="AM335" s="35"/>
    </row>
    <row r="336" spans="2:39" x14ac:dyDescent="0.25">
      <c r="B336" s="31"/>
      <c r="C336" s="32"/>
      <c r="D336" s="32"/>
      <c r="E336" s="32"/>
      <c r="F336" s="33"/>
      <c r="G336" s="33"/>
      <c r="H336" s="37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4"/>
      <c r="T336" s="33"/>
      <c r="U336" s="33"/>
      <c r="V336" s="33"/>
      <c r="W336" s="33"/>
      <c r="X336" s="33"/>
      <c r="Y336" s="33"/>
      <c r="Z336" s="33"/>
      <c r="AA336" s="33"/>
      <c r="AB336" s="33"/>
      <c r="AC336" s="34"/>
      <c r="AD336" s="33"/>
      <c r="AE336" s="33"/>
      <c r="AF336" s="33"/>
      <c r="AG336" s="34"/>
      <c r="AH336" s="33"/>
      <c r="AI336" s="36"/>
      <c r="AJ336" s="35"/>
      <c r="AK336" s="35"/>
      <c r="AL336" s="35"/>
      <c r="AM336" s="35"/>
    </row>
    <row r="337" spans="2:39" x14ac:dyDescent="0.25">
      <c r="B337" s="31"/>
      <c r="C337" s="32"/>
      <c r="D337" s="32"/>
      <c r="E337" s="32"/>
      <c r="F337" s="33"/>
      <c r="G337" s="33"/>
      <c r="H337" s="37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4"/>
      <c r="T337" s="33"/>
      <c r="U337" s="33"/>
      <c r="V337" s="33"/>
      <c r="W337" s="33"/>
      <c r="X337" s="33"/>
      <c r="Y337" s="33"/>
      <c r="Z337" s="33"/>
      <c r="AA337" s="33"/>
      <c r="AB337" s="33"/>
      <c r="AC337" s="34"/>
      <c r="AD337" s="33"/>
      <c r="AE337" s="33"/>
      <c r="AF337" s="33"/>
      <c r="AG337" s="34"/>
      <c r="AH337" s="33"/>
      <c r="AI337" s="36"/>
      <c r="AJ337" s="35"/>
      <c r="AK337" s="35"/>
      <c r="AL337" s="35"/>
      <c r="AM337" s="35"/>
    </row>
    <row r="338" spans="2:39" x14ac:dyDescent="0.25">
      <c r="B338" s="31"/>
      <c r="C338" s="32"/>
      <c r="D338" s="32"/>
      <c r="E338" s="32"/>
      <c r="F338" s="33"/>
      <c r="G338" s="33"/>
      <c r="H338" s="37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4"/>
      <c r="T338" s="33"/>
      <c r="U338" s="33"/>
      <c r="V338" s="33"/>
      <c r="W338" s="33"/>
      <c r="X338" s="33"/>
      <c r="Y338" s="33"/>
      <c r="Z338" s="33"/>
      <c r="AA338" s="33"/>
      <c r="AB338" s="33"/>
      <c r="AC338" s="34"/>
      <c r="AD338" s="33"/>
      <c r="AE338" s="33"/>
      <c r="AF338" s="33"/>
      <c r="AG338" s="34"/>
      <c r="AH338" s="33"/>
      <c r="AI338" s="36"/>
      <c r="AJ338" s="35"/>
      <c r="AK338" s="35"/>
      <c r="AL338" s="35"/>
      <c r="AM338" s="35"/>
    </row>
    <row r="339" spans="2:39" x14ac:dyDescent="0.25">
      <c r="B339" s="31"/>
      <c r="C339" s="32"/>
      <c r="D339" s="32"/>
      <c r="E339" s="32"/>
      <c r="F339" s="33"/>
      <c r="G339" s="33"/>
      <c r="H339" s="37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4"/>
      <c r="T339" s="33"/>
      <c r="U339" s="33"/>
      <c r="V339" s="33"/>
      <c r="W339" s="33"/>
      <c r="X339" s="33"/>
      <c r="Y339" s="33"/>
      <c r="Z339" s="33"/>
      <c r="AA339" s="33"/>
      <c r="AB339" s="33"/>
      <c r="AC339" s="34"/>
      <c r="AD339" s="33"/>
      <c r="AE339" s="33"/>
      <c r="AF339" s="33"/>
      <c r="AG339" s="34"/>
      <c r="AH339" s="33"/>
      <c r="AI339" s="36"/>
      <c r="AJ339" s="35"/>
      <c r="AK339" s="35"/>
      <c r="AL339" s="35"/>
      <c r="AM339" s="35"/>
    </row>
    <row r="340" spans="2:39" x14ac:dyDescent="0.25">
      <c r="B340" s="31"/>
      <c r="C340" s="32"/>
      <c r="D340" s="32"/>
      <c r="E340" s="32"/>
      <c r="F340" s="33"/>
      <c r="G340" s="33"/>
      <c r="H340" s="37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4"/>
      <c r="T340" s="33"/>
      <c r="U340" s="33"/>
      <c r="V340" s="33"/>
      <c r="W340" s="33"/>
      <c r="X340" s="33"/>
      <c r="Y340" s="33"/>
      <c r="Z340" s="33"/>
      <c r="AA340" s="33"/>
      <c r="AB340" s="33"/>
      <c r="AC340" s="34"/>
      <c r="AD340" s="33"/>
      <c r="AE340" s="33"/>
      <c r="AF340" s="33"/>
      <c r="AG340" s="34"/>
      <c r="AH340" s="33"/>
      <c r="AI340" s="36"/>
      <c r="AJ340" s="35"/>
      <c r="AK340" s="35"/>
      <c r="AL340" s="35"/>
      <c r="AM340" s="35"/>
    </row>
    <row r="341" spans="2:39" x14ac:dyDescent="0.25">
      <c r="B341" s="31"/>
      <c r="C341" s="32"/>
      <c r="D341" s="32"/>
      <c r="E341" s="32"/>
      <c r="F341" s="33"/>
      <c r="G341" s="33"/>
      <c r="H341" s="37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4"/>
      <c r="T341" s="33"/>
      <c r="U341" s="33"/>
      <c r="V341" s="33"/>
      <c r="W341" s="33"/>
      <c r="X341" s="33"/>
      <c r="Y341" s="33"/>
      <c r="Z341" s="33"/>
      <c r="AA341" s="33"/>
      <c r="AB341" s="33"/>
      <c r="AC341" s="34"/>
      <c r="AD341" s="33"/>
      <c r="AE341" s="33"/>
      <c r="AF341" s="33"/>
      <c r="AG341" s="34"/>
      <c r="AH341" s="33"/>
      <c r="AI341" s="36"/>
      <c r="AJ341" s="35"/>
      <c r="AK341" s="35"/>
      <c r="AL341" s="35"/>
      <c r="AM341" s="35"/>
    </row>
    <row r="342" spans="2:39" x14ac:dyDescent="0.25">
      <c r="B342" s="31"/>
      <c r="C342" s="32"/>
      <c r="D342" s="32"/>
      <c r="E342" s="32"/>
      <c r="F342" s="33"/>
      <c r="G342" s="33"/>
      <c r="H342" s="37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4"/>
      <c r="T342" s="33"/>
      <c r="U342" s="33"/>
      <c r="V342" s="33"/>
      <c r="W342" s="33"/>
      <c r="X342" s="33"/>
      <c r="Y342" s="33"/>
      <c r="Z342" s="33"/>
      <c r="AA342" s="33"/>
      <c r="AB342" s="33"/>
      <c r="AC342" s="34"/>
      <c r="AD342" s="33"/>
      <c r="AE342" s="33"/>
      <c r="AF342" s="33"/>
      <c r="AG342" s="34"/>
      <c r="AH342" s="33"/>
      <c r="AI342" s="36"/>
      <c r="AJ342" s="35"/>
      <c r="AK342" s="35"/>
      <c r="AL342" s="35"/>
      <c r="AM342" s="35"/>
    </row>
    <row r="343" spans="2:39" x14ac:dyDescent="0.25">
      <c r="B343" s="31"/>
      <c r="C343" s="32"/>
      <c r="D343" s="32"/>
      <c r="E343" s="32"/>
      <c r="F343" s="33"/>
      <c r="G343" s="33"/>
      <c r="H343" s="37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4"/>
      <c r="T343" s="33"/>
      <c r="U343" s="33"/>
      <c r="V343" s="33"/>
      <c r="W343" s="33"/>
      <c r="X343" s="33"/>
      <c r="Y343" s="33"/>
      <c r="Z343" s="33"/>
      <c r="AA343" s="33"/>
      <c r="AB343" s="33"/>
      <c r="AC343" s="34"/>
      <c r="AD343" s="33"/>
      <c r="AE343" s="33"/>
      <c r="AF343" s="33"/>
      <c r="AG343" s="34"/>
      <c r="AH343" s="33"/>
      <c r="AI343" s="36"/>
      <c r="AJ343" s="35"/>
      <c r="AK343" s="35"/>
      <c r="AL343" s="35"/>
      <c r="AM343" s="35"/>
    </row>
    <row r="344" spans="2:39" x14ac:dyDescent="0.25">
      <c r="B344" s="31"/>
      <c r="C344" s="32"/>
      <c r="D344" s="32"/>
      <c r="E344" s="32"/>
      <c r="F344" s="33"/>
      <c r="G344" s="33"/>
      <c r="H344" s="37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4"/>
      <c r="T344" s="33"/>
      <c r="U344" s="33"/>
      <c r="V344" s="33"/>
      <c r="W344" s="33"/>
      <c r="X344" s="33"/>
      <c r="Y344" s="33"/>
      <c r="Z344" s="33"/>
      <c r="AA344" s="33"/>
      <c r="AB344" s="33"/>
      <c r="AC344" s="34"/>
      <c r="AD344" s="33"/>
      <c r="AE344" s="33"/>
      <c r="AF344" s="33"/>
      <c r="AG344" s="34"/>
      <c r="AH344" s="33"/>
      <c r="AI344" s="36"/>
      <c r="AJ344" s="35"/>
      <c r="AK344" s="35"/>
      <c r="AL344" s="35"/>
      <c r="AM344" s="35"/>
    </row>
    <row r="345" spans="2:39" x14ac:dyDescent="0.25">
      <c r="B345" s="31"/>
      <c r="C345" s="32"/>
      <c r="D345" s="32"/>
      <c r="E345" s="32"/>
      <c r="F345" s="33"/>
      <c r="G345" s="33"/>
      <c r="H345" s="37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4"/>
      <c r="T345" s="33"/>
      <c r="U345" s="33"/>
      <c r="V345" s="33"/>
      <c r="W345" s="33"/>
      <c r="X345" s="33"/>
      <c r="Y345" s="33"/>
      <c r="Z345" s="33"/>
      <c r="AA345" s="33"/>
      <c r="AB345" s="33"/>
      <c r="AC345" s="34"/>
      <c r="AD345" s="33"/>
      <c r="AE345" s="33"/>
      <c r="AF345" s="33"/>
      <c r="AG345" s="34"/>
      <c r="AH345" s="33"/>
      <c r="AI345" s="36"/>
      <c r="AJ345" s="35"/>
      <c r="AK345" s="35"/>
      <c r="AL345" s="35"/>
      <c r="AM345" s="35"/>
    </row>
    <row r="346" spans="2:39" x14ac:dyDescent="0.25">
      <c r="B346" s="31"/>
      <c r="C346" s="32"/>
      <c r="D346" s="32"/>
      <c r="E346" s="32"/>
      <c r="F346" s="33"/>
      <c r="G346" s="33"/>
      <c r="H346" s="37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4"/>
      <c r="T346" s="33"/>
      <c r="U346" s="33"/>
      <c r="V346" s="33"/>
      <c r="W346" s="33"/>
      <c r="X346" s="33"/>
      <c r="Y346" s="33"/>
      <c r="Z346" s="33"/>
      <c r="AA346" s="33"/>
      <c r="AB346" s="33"/>
      <c r="AC346" s="34"/>
      <c r="AD346" s="33"/>
      <c r="AE346" s="33"/>
      <c r="AF346" s="33"/>
      <c r="AG346" s="34"/>
      <c r="AH346" s="33"/>
      <c r="AI346" s="36"/>
      <c r="AJ346" s="35"/>
      <c r="AK346" s="35"/>
      <c r="AL346" s="35"/>
      <c r="AM346" s="35"/>
    </row>
    <row r="347" spans="2:39" x14ac:dyDescent="0.25">
      <c r="B347" s="31"/>
      <c r="C347" s="32"/>
      <c r="D347" s="32"/>
      <c r="E347" s="32"/>
      <c r="F347" s="33"/>
      <c r="G347" s="33"/>
      <c r="H347" s="37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4"/>
      <c r="T347" s="33"/>
      <c r="U347" s="33"/>
      <c r="V347" s="33"/>
      <c r="W347" s="33"/>
      <c r="X347" s="33"/>
      <c r="Y347" s="33"/>
      <c r="Z347" s="33"/>
      <c r="AA347" s="33"/>
      <c r="AB347" s="33"/>
      <c r="AC347" s="34"/>
      <c r="AD347" s="33"/>
      <c r="AE347" s="33"/>
      <c r="AF347" s="33"/>
      <c r="AG347" s="34"/>
      <c r="AH347" s="33"/>
      <c r="AI347" s="36"/>
      <c r="AJ347" s="35"/>
      <c r="AK347" s="35"/>
      <c r="AL347" s="35"/>
      <c r="AM347" s="35"/>
    </row>
    <row r="348" spans="2:39" x14ac:dyDescent="0.25">
      <c r="B348" s="31"/>
      <c r="C348" s="32"/>
      <c r="D348" s="32"/>
      <c r="E348" s="32"/>
      <c r="F348" s="33"/>
      <c r="G348" s="33"/>
      <c r="H348" s="37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4"/>
      <c r="T348" s="33"/>
      <c r="U348" s="33"/>
      <c r="V348" s="33"/>
      <c r="W348" s="33"/>
      <c r="X348" s="33"/>
      <c r="Y348" s="33"/>
      <c r="Z348" s="33"/>
      <c r="AA348" s="33"/>
      <c r="AB348" s="33"/>
      <c r="AC348" s="34"/>
      <c r="AD348" s="33"/>
      <c r="AE348" s="33"/>
      <c r="AF348" s="33"/>
      <c r="AG348" s="34"/>
      <c r="AH348" s="33"/>
      <c r="AI348" s="36"/>
      <c r="AJ348" s="35"/>
      <c r="AK348" s="35"/>
      <c r="AL348" s="35"/>
      <c r="AM348" s="35"/>
    </row>
    <row r="349" spans="2:39" x14ac:dyDescent="0.25">
      <c r="B349" s="31"/>
      <c r="C349" s="32"/>
      <c r="D349" s="32"/>
      <c r="E349" s="32"/>
      <c r="F349" s="33"/>
      <c r="G349" s="33"/>
      <c r="H349" s="37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4"/>
      <c r="T349" s="33"/>
      <c r="U349" s="33"/>
      <c r="V349" s="33"/>
      <c r="W349" s="33"/>
      <c r="X349" s="33"/>
      <c r="Y349" s="33"/>
      <c r="Z349" s="33"/>
      <c r="AA349" s="33"/>
      <c r="AB349" s="33"/>
      <c r="AC349" s="34"/>
      <c r="AD349" s="33"/>
      <c r="AE349" s="33"/>
      <c r="AF349" s="33"/>
      <c r="AG349" s="34"/>
      <c r="AH349" s="33"/>
      <c r="AI349" s="36"/>
      <c r="AJ349" s="35"/>
      <c r="AK349" s="35"/>
      <c r="AL349" s="35"/>
      <c r="AM349" s="35"/>
    </row>
    <row r="350" spans="2:39" x14ac:dyDescent="0.25">
      <c r="B350" s="31"/>
      <c r="C350" s="32"/>
      <c r="D350" s="32"/>
      <c r="E350" s="32"/>
      <c r="F350" s="33"/>
      <c r="G350" s="33"/>
      <c r="H350" s="37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4"/>
      <c r="T350" s="33"/>
      <c r="U350" s="33"/>
      <c r="V350" s="33"/>
      <c r="W350" s="33"/>
      <c r="X350" s="33"/>
      <c r="Y350" s="33"/>
      <c r="Z350" s="33"/>
      <c r="AA350" s="33"/>
      <c r="AB350" s="33"/>
      <c r="AC350" s="34"/>
      <c r="AD350" s="33"/>
      <c r="AE350" s="33"/>
      <c r="AF350" s="33"/>
      <c r="AG350" s="34"/>
      <c r="AH350" s="33"/>
      <c r="AI350" s="36"/>
      <c r="AJ350" s="35"/>
      <c r="AK350" s="35"/>
      <c r="AL350" s="35"/>
      <c r="AM350" s="35"/>
    </row>
    <row r="351" spans="2:39" x14ac:dyDescent="0.25">
      <c r="B351" s="31"/>
      <c r="C351" s="32"/>
      <c r="D351" s="32"/>
      <c r="E351" s="32"/>
      <c r="F351" s="33"/>
      <c r="G351" s="33"/>
      <c r="H351" s="37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4"/>
      <c r="T351" s="33"/>
      <c r="U351" s="33"/>
      <c r="V351" s="33"/>
      <c r="W351" s="33"/>
      <c r="X351" s="33"/>
      <c r="Y351" s="33"/>
      <c r="Z351" s="33"/>
      <c r="AA351" s="33"/>
      <c r="AB351" s="33"/>
      <c r="AC351" s="34"/>
      <c r="AD351" s="33"/>
      <c r="AE351" s="33"/>
      <c r="AF351" s="33"/>
      <c r="AG351" s="34"/>
      <c r="AH351" s="33"/>
      <c r="AI351" s="36"/>
      <c r="AJ351" s="35"/>
      <c r="AK351" s="35"/>
      <c r="AL351" s="35"/>
      <c r="AM351" s="35"/>
    </row>
    <row r="352" spans="2:39" x14ac:dyDescent="0.25">
      <c r="B352" s="31"/>
      <c r="C352" s="32"/>
      <c r="D352" s="32"/>
      <c r="E352" s="32"/>
      <c r="F352" s="33"/>
      <c r="G352" s="33"/>
      <c r="H352" s="37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4"/>
      <c r="T352" s="33"/>
      <c r="U352" s="33"/>
      <c r="V352" s="33"/>
      <c r="W352" s="33"/>
      <c r="X352" s="33"/>
      <c r="Y352" s="33"/>
      <c r="Z352" s="33"/>
      <c r="AA352" s="33"/>
      <c r="AB352" s="33"/>
      <c r="AC352" s="34"/>
      <c r="AD352" s="33"/>
      <c r="AE352" s="33"/>
      <c r="AF352" s="33"/>
      <c r="AG352" s="34"/>
      <c r="AH352" s="33"/>
      <c r="AI352" s="36"/>
      <c r="AJ352" s="35"/>
      <c r="AK352" s="35"/>
      <c r="AL352" s="35"/>
      <c r="AM352" s="35"/>
    </row>
    <row r="353" spans="2:39" x14ac:dyDescent="0.25">
      <c r="B353" s="31"/>
      <c r="C353" s="32"/>
      <c r="D353" s="32"/>
      <c r="E353" s="32"/>
      <c r="F353" s="33"/>
      <c r="G353" s="33"/>
      <c r="H353" s="37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4"/>
      <c r="T353" s="33"/>
      <c r="U353" s="33"/>
      <c r="V353" s="33"/>
      <c r="W353" s="33"/>
      <c r="X353" s="33"/>
      <c r="Y353" s="33"/>
      <c r="Z353" s="33"/>
      <c r="AA353" s="33"/>
      <c r="AB353" s="33"/>
      <c r="AC353" s="34"/>
      <c r="AD353" s="33"/>
      <c r="AE353" s="33"/>
      <c r="AF353" s="33"/>
      <c r="AG353" s="34"/>
      <c r="AH353" s="33"/>
      <c r="AI353" s="36"/>
      <c r="AJ353" s="35"/>
      <c r="AK353" s="35"/>
      <c r="AL353" s="35"/>
      <c r="AM353" s="35"/>
    </row>
    <row r="354" spans="2:39" x14ac:dyDescent="0.25">
      <c r="B354" s="31"/>
      <c r="C354" s="32"/>
      <c r="D354" s="32"/>
      <c r="E354" s="32"/>
      <c r="F354" s="33"/>
      <c r="G354" s="33"/>
      <c r="H354" s="37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4"/>
      <c r="T354" s="33"/>
      <c r="U354" s="33"/>
      <c r="V354" s="33"/>
      <c r="W354" s="33"/>
      <c r="X354" s="33"/>
      <c r="Y354" s="33"/>
      <c r="Z354" s="33"/>
      <c r="AA354" s="33"/>
      <c r="AB354" s="33"/>
      <c r="AC354" s="34"/>
      <c r="AD354" s="33"/>
      <c r="AE354" s="33"/>
      <c r="AF354" s="33"/>
      <c r="AG354" s="34"/>
      <c r="AH354" s="33"/>
      <c r="AI354" s="36"/>
      <c r="AJ354" s="35"/>
      <c r="AK354" s="35"/>
      <c r="AL354" s="35"/>
      <c r="AM354" s="35"/>
    </row>
    <row r="355" spans="2:39" x14ac:dyDescent="0.25">
      <c r="B355" s="31"/>
      <c r="C355" s="32"/>
      <c r="D355" s="32"/>
      <c r="E355" s="32"/>
      <c r="F355" s="33"/>
      <c r="G355" s="33"/>
      <c r="H355" s="37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4"/>
      <c r="T355" s="33"/>
      <c r="U355" s="33"/>
      <c r="V355" s="33"/>
      <c r="W355" s="33"/>
      <c r="X355" s="33"/>
      <c r="Y355" s="33"/>
      <c r="Z355" s="33"/>
      <c r="AA355" s="33"/>
      <c r="AB355" s="33"/>
      <c r="AC355" s="34"/>
      <c r="AD355" s="33"/>
      <c r="AE355" s="33"/>
      <c r="AF355" s="33"/>
      <c r="AG355" s="34"/>
      <c r="AH355" s="33"/>
      <c r="AI355" s="36"/>
      <c r="AJ355" s="35"/>
      <c r="AK355" s="35"/>
      <c r="AL355" s="35"/>
      <c r="AM355" s="35"/>
    </row>
    <row r="356" spans="2:39" x14ac:dyDescent="0.25">
      <c r="B356" s="31"/>
      <c r="C356" s="32"/>
      <c r="D356" s="32"/>
      <c r="E356" s="32"/>
      <c r="F356" s="33"/>
      <c r="G356" s="33"/>
      <c r="H356" s="37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4"/>
      <c r="T356" s="33"/>
      <c r="U356" s="33"/>
      <c r="V356" s="33"/>
      <c r="W356" s="33"/>
      <c r="X356" s="33"/>
      <c r="Y356" s="33"/>
      <c r="Z356" s="33"/>
      <c r="AA356" s="33"/>
      <c r="AB356" s="33"/>
      <c r="AC356" s="34"/>
      <c r="AD356" s="33"/>
      <c r="AE356" s="33"/>
      <c r="AF356" s="33"/>
      <c r="AG356" s="34"/>
      <c r="AH356" s="33"/>
      <c r="AI356" s="36"/>
      <c r="AJ356" s="35"/>
      <c r="AK356" s="35"/>
      <c r="AL356" s="35"/>
      <c r="AM356" s="35"/>
    </row>
    <row r="357" spans="2:39" x14ac:dyDescent="0.25">
      <c r="B357" s="31"/>
      <c r="C357" s="32"/>
      <c r="D357" s="32"/>
      <c r="E357" s="32"/>
      <c r="F357" s="33"/>
      <c r="G357" s="33"/>
      <c r="H357" s="37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4"/>
      <c r="T357" s="33"/>
      <c r="U357" s="33"/>
      <c r="V357" s="33"/>
      <c r="W357" s="33"/>
      <c r="X357" s="33"/>
      <c r="Y357" s="33"/>
      <c r="Z357" s="33"/>
      <c r="AA357" s="33"/>
      <c r="AB357" s="33"/>
      <c r="AC357" s="34"/>
      <c r="AD357" s="33"/>
      <c r="AE357" s="33"/>
      <c r="AF357" s="33"/>
      <c r="AG357" s="34"/>
      <c r="AH357" s="33"/>
      <c r="AI357" s="36"/>
      <c r="AJ357" s="35"/>
      <c r="AK357" s="35"/>
      <c r="AL357" s="35"/>
      <c r="AM357" s="35"/>
    </row>
    <row r="358" spans="2:39" x14ac:dyDescent="0.25">
      <c r="B358" s="31"/>
      <c r="C358" s="32"/>
      <c r="D358" s="32"/>
      <c r="E358" s="32"/>
      <c r="F358" s="33"/>
      <c r="G358" s="33"/>
      <c r="H358" s="37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4"/>
      <c r="T358" s="33"/>
      <c r="U358" s="33"/>
      <c r="V358" s="33"/>
      <c r="W358" s="33"/>
      <c r="X358" s="33"/>
      <c r="Y358" s="33"/>
      <c r="Z358" s="33"/>
      <c r="AA358" s="33"/>
      <c r="AB358" s="33"/>
      <c r="AC358" s="34"/>
      <c r="AD358" s="33"/>
      <c r="AE358" s="33"/>
      <c r="AF358" s="33"/>
      <c r="AG358" s="34"/>
      <c r="AH358" s="33"/>
      <c r="AI358" s="36"/>
      <c r="AJ358" s="35"/>
      <c r="AK358" s="35"/>
      <c r="AL358" s="35"/>
      <c r="AM358" s="35"/>
    </row>
    <row r="359" spans="2:39" x14ac:dyDescent="0.25">
      <c r="B359" s="31"/>
      <c r="C359" s="32"/>
      <c r="D359" s="32"/>
      <c r="E359" s="32"/>
      <c r="F359" s="33"/>
      <c r="G359" s="33"/>
      <c r="H359" s="37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4"/>
      <c r="T359" s="33"/>
      <c r="U359" s="33"/>
      <c r="V359" s="33"/>
      <c r="W359" s="33"/>
      <c r="X359" s="33"/>
      <c r="Y359" s="33"/>
      <c r="Z359" s="33"/>
      <c r="AA359" s="33"/>
      <c r="AB359" s="33"/>
      <c r="AC359" s="34"/>
      <c r="AD359" s="33"/>
      <c r="AE359" s="33"/>
      <c r="AF359" s="33"/>
      <c r="AG359" s="34"/>
      <c r="AH359" s="33"/>
      <c r="AI359" s="36"/>
      <c r="AJ359" s="35"/>
      <c r="AK359" s="35"/>
      <c r="AL359" s="35"/>
      <c r="AM359" s="35"/>
    </row>
    <row r="360" spans="2:39" x14ac:dyDescent="0.25">
      <c r="B360" s="31"/>
      <c r="C360" s="32"/>
      <c r="D360" s="32"/>
      <c r="E360" s="32"/>
      <c r="F360" s="33"/>
      <c r="G360" s="33"/>
      <c r="H360" s="37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4"/>
      <c r="T360" s="33"/>
      <c r="U360" s="33"/>
      <c r="V360" s="33"/>
      <c r="W360" s="33"/>
      <c r="X360" s="33"/>
      <c r="Y360" s="33"/>
      <c r="Z360" s="33"/>
      <c r="AA360" s="33"/>
      <c r="AB360" s="33"/>
      <c r="AC360" s="34"/>
      <c r="AD360" s="33"/>
      <c r="AE360" s="33"/>
      <c r="AF360" s="33"/>
      <c r="AG360" s="34"/>
      <c r="AH360" s="33"/>
      <c r="AI360" s="36"/>
      <c r="AJ360" s="35"/>
      <c r="AK360" s="35"/>
      <c r="AL360" s="35"/>
      <c r="AM360" s="35"/>
    </row>
    <row r="361" spans="2:39" x14ac:dyDescent="0.25">
      <c r="B361" s="31"/>
      <c r="C361" s="32"/>
      <c r="D361" s="32"/>
      <c r="E361" s="32"/>
      <c r="F361" s="33"/>
      <c r="G361" s="33"/>
      <c r="H361" s="37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4"/>
      <c r="T361" s="33"/>
      <c r="U361" s="33"/>
      <c r="V361" s="33"/>
      <c r="W361" s="33"/>
      <c r="X361" s="33"/>
      <c r="Y361" s="33"/>
      <c r="Z361" s="33"/>
      <c r="AA361" s="33"/>
      <c r="AB361" s="33"/>
      <c r="AC361" s="34"/>
      <c r="AD361" s="33"/>
      <c r="AE361" s="33"/>
      <c r="AF361" s="33"/>
      <c r="AG361" s="34"/>
      <c r="AH361" s="33"/>
      <c r="AI361" s="36"/>
      <c r="AJ361" s="35"/>
      <c r="AK361" s="35"/>
      <c r="AL361" s="35"/>
      <c r="AM361" s="35"/>
    </row>
    <row r="362" spans="2:39" x14ac:dyDescent="0.25">
      <c r="B362" s="31"/>
      <c r="C362" s="32"/>
      <c r="D362" s="32"/>
      <c r="E362" s="32"/>
      <c r="F362" s="33"/>
      <c r="G362" s="33"/>
      <c r="H362" s="37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4"/>
      <c r="T362" s="33"/>
      <c r="U362" s="33"/>
      <c r="V362" s="33"/>
      <c r="W362" s="33"/>
      <c r="X362" s="33"/>
      <c r="Y362" s="33"/>
      <c r="Z362" s="33"/>
      <c r="AA362" s="33"/>
      <c r="AB362" s="33"/>
      <c r="AC362" s="34"/>
      <c r="AD362" s="33"/>
      <c r="AE362" s="33"/>
      <c r="AF362" s="33"/>
      <c r="AG362" s="34"/>
      <c r="AH362" s="33"/>
      <c r="AI362" s="36"/>
      <c r="AJ362" s="35"/>
      <c r="AK362" s="35"/>
      <c r="AL362" s="35"/>
      <c r="AM362" s="35"/>
    </row>
    <row r="363" spans="2:39" x14ac:dyDescent="0.25">
      <c r="B363" s="31"/>
      <c r="C363" s="32"/>
      <c r="D363" s="32"/>
      <c r="E363" s="32"/>
      <c r="F363" s="33"/>
      <c r="G363" s="33"/>
      <c r="H363" s="37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4"/>
      <c r="T363" s="33"/>
      <c r="U363" s="33"/>
      <c r="V363" s="33"/>
      <c r="W363" s="33"/>
      <c r="X363" s="33"/>
      <c r="Y363" s="33"/>
      <c r="Z363" s="33"/>
      <c r="AA363" s="33"/>
      <c r="AB363" s="33"/>
      <c r="AC363" s="34"/>
      <c r="AD363" s="33"/>
      <c r="AE363" s="33"/>
      <c r="AF363" s="33"/>
      <c r="AG363" s="34"/>
      <c r="AH363" s="33"/>
      <c r="AI363" s="36"/>
      <c r="AJ363" s="35"/>
      <c r="AK363" s="35"/>
      <c r="AL363" s="35"/>
      <c r="AM363" s="35"/>
    </row>
    <row r="364" spans="2:39" x14ac:dyDescent="0.25">
      <c r="B364" s="31"/>
      <c r="C364" s="32"/>
      <c r="D364" s="32"/>
      <c r="E364" s="32"/>
      <c r="F364" s="33"/>
      <c r="G364" s="33"/>
      <c r="H364" s="37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4"/>
      <c r="T364" s="33"/>
      <c r="U364" s="33"/>
      <c r="V364" s="33"/>
      <c r="W364" s="33"/>
      <c r="X364" s="33"/>
      <c r="Y364" s="33"/>
      <c r="Z364" s="33"/>
      <c r="AA364" s="33"/>
      <c r="AB364" s="33"/>
      <c r="AC364" s="34"/>
      <c r="AD364" s="33"/>
      <c r="AE364" s="33"/>
      <c r="AF364" s="33"/>
      <c r="AG364" s="34"/>
      <c r="AH364" s="33"/>
      <c r="AI364" s="36"/>
      <c r="AJ364" s="35"/>
      <c r="AK364" s="35"/>
      <c r="AL364" s="35"/>
      <c r="AM364" s="35"/>
    </row>
    <row r="365" spans="2:39" x14ac:dyDescent="0.25">
      <c r="B365" s="31"/>
      <c r="C365" s="32"/>
      <c r="D365" s="32"/>
      <c r="E365" s="32"/>
      <c r="F365" s="33"/>
      <c r="G365" s="33"/>
      <c r="H365" s="37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4"/>
      <c r="T365" s="33"/>
      <c r="U365" s="33"/>
      <c r="V365" s="33"/>
      <c r="W365" s="33"/>
      <c r="X365" s="33"/>
      <c r="Y365" s="33"/>
      <c r="Z365" s="33"/>
      <c r="AA365" s="33"/>
      <c r="AB365" s="33"/>
      <c r="AC365" s="34"/>
      <c r="AD365" s="33"/>
      <c r="AE365" s="33"/>
      <c r="AF365" s="33"/>
      <c r="AG365" s="34"/>
      <c r="AH365" s="33"/>
      <c r="AI365" s="36"/>
      <c r="AJ365" s="35"/>
      <c r="AK365" s="35"/>
      <c r="AL365" s="35"/>
      <c r="AM365" s="35"/>
    </row>
    <row r="366" spans="2:39" x14ac:dyDescent="0.25">
      <c r="B366" s="31"/>
      <c r="C366" s="32"/>
      <c r="D366" s="32"/>
      <c r="E366" s="32"/>
      <c r="F366" s="33"/>
      <c r="G366" s="33"/>
      <c r="H366" s="37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4"/>
      <c r="T366" s="33"/>
      <c r="U366" s="33"/>
      <c r="V366" s="33"/>
      <c r="W366" s="33"/>
      <c r="X366" s="33"/>
      <c r="Y366" s="33"/>
      <c r="Z366" s="33"/>
      <c r="AA366" s="33"/>
      <c r="AB366" s="33"/>
      <c r="AC366" s="34"/>
      <c r="AD366" s="33"/>
      <c r="AE366" s="33"/>
      <c r="AF366" s="33"/>
      <c r="AG366" s="34"/>
      <c r="AH366" s="33"/>
      <c r="AI366" s="36"/>
      <c r="AJ366" s="35"/>
      <c r="AK366" s="35"/>
      <c r="AL366" s="35"/>
      <c r="AM366" s="35"/>
    </row>
    <row r="367" spans="2:39" x14ac:dyDescent="0.25">
      <c r="B367" s="31"/>
      <c r="C367" s="32"/>
      <c r="D367" s="32"/>
      <c r="E367" s="32"/>
      <c r="F367" s="33"/>
      <c r="G367" s="33"/>
      <c r="H367" s="37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4"/>
      <c r="T367" s="33"/>
      <c r="U367" s="33"/>
      <c r="V367" s="33"/>
      <c r="W367" s="33"/>
      <c r="X367" s="33"/>
      <c r="Y367" s="33"/>
      <c r="Z367" s="33"/>
      <c r="AA367" s="33"/>
      <c r="AB367" s="33"/>
      <c r="AC367" s="34"/>
      <c r="AD367" s="33"/>
      <c r="AE367" s="33"/>
      <c r="AF367" s="33"/>
      <c r="AG367" s="34"/>
      <c r="AH367" s="33"/>
      <c r="AI367" s="36"/>
      <c r="AJ367" s="35"/>
      <c r="AK367" s="35"/>
      <c r="AL367" s="35"/>
      <c r="AM367" s="35"/>
    </row>
    <row r="368" spans="2:39" x14ac:dyDescent="0.25">
      <c r="B368" s="31"/>
      <c r="C368" s="32"/>
      <c r="D368" s="32"/>
      <c r="E368" s="32"/>
      <c r="F368" s="33"/>
      <c r="G368" s="33"/>
      <c r="H368" s="37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4"/>
      <c r="T368" s="33"/>
      <c r="U368" s="33"/>
      <c r="V368" s="33"/>
      <c r="W368" s="33"/>
      <c r="X368" s="33"/>
      <c r="Y368" s="33"/>
      <c r="Z368" s="33"/>
      <c r="AA368" s="33"/>
      <c r="AB368" s="33"/>
      <c r="AC368" s="34"/>
      <c r="AD368" s="33"/>
      <c r="AE368" s="33"/>
      <c r="AF368" s="33"/>
      <c r="AG368" s="34"/>
      <c r="AH368" s="33"/>
      <c r="AI368" s="36"/>
      <c r="AJ368" s="35"/>
      <c r="AK368" s="35"/>
      <c r="AL368" s="35"/>
      <c r="AM368" s="35"/>
    </row>
    <row r="369" spans="2:39" x14ac:dyDescent="0.25">
      <c r="B369" s="31"/>
      <c r="C369" s="32"/>
      <c r="D369" s="32"/>
      <c r="E369" s="32"/>
      <c r="F369" s="33"/>
      <c r="G369" s="33"/>
      <c r="H369" s="37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4"/>
      <c r="T369" s="33"/>
      <c r="U369" s="33"/>
      <c r="V369" s="33"/>
      <c r="W369" s="33"/>
      <c r="X369" s="33"/>
      <c r="Y369" s="33"/>
      <c r="Z369" s="33"/>
      <c r="AA369" s="33"/>
      <c r="AB369" s="33"/>
      <c r="AC369" s="34"/>
      <c r="AD369" s="33"/>
      <c r="AE369" s="33"/>
      <c r="AF369" s="33"/>
      <c r="AG369" s="34"/>
      <c r="AH369" s="33"/>
      <c r="AI369" s="36"/>
      <c r="AJ369" s="35"/>
      <c r="AK369" s="35"/>
      <c r="AL369" s="35"/>
      <c r="AM369" s="35"/>
    </row>
    <row r="370" spans="2:39" x14ac:dyDescent="0.25">
      <c r="B370" s="31"/>
      <c r="C370" s="32"/>
      <c r="D370" s="32"/>
      <c r="E370" s="32"/>
      <c r="F370" s="33"/>
      <c r="G370" s="33"/>
      <c r="H370" s="37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4"/>
      <c r="T370" s="33"/>
      <c r="U370" s="33"/>
      <c r="V370" s="33"/>
      <c r="W370" s="33"/>
      <c r="X370" s="33"/>
      <c r="Y370" s="33"/>
      <c r="Z370" s="33"/>
      <c r="AA370" s="33"/>
      <c r="AB370" s="33"/>
      <c r="AC370" s="34"/>
      <c r="AD370" s="33"/>
      <c r="AE370" s="33"/>
      <c r="AF370" s="33"/>
      <c r="AG370" s="34"/>
      <c r="AH370" s="33"/>
      <c r="AI370" s="36"/>
      <c r="AJ370" s="35"/>
      <c r="AK370" s="35"/>
      <c r="AL370" s="35"/>
      <c r="AM370" s="35"/>
    </row>
    <row r="371" spans="2:39" x14ac:dyDescent="0.25">
      <c r="B371" s="31"/>
      <c r="C371" s="32"/>
      <c r="D371" s="32"/>
      <c r="E371" s="32"/>
      <c r="F371" s="33"/>
      <c r="G371" s="33"/>
      <c r="H371" s="37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4"/>
      <c r="T371" s="33"/>
      <c r="U371" s="33"/>
      <c r="V371" s="33"/>
      <c r="W371" s="33"/>
      <c r="X371" s="33"/>
      <c r="Y371" s="33"/>
      <c r="Z371" s="33"/>
      <c r="AA371" s="33"/>
      <c r="AB371" s="33"/>
      <c r="AC371" s="34"/>
      <c r="AD371" s="33"/>
      <c r="AE371" s="33"/>
      <c r="AF371" s="33"/>
      <c r="AG371" s="34"/>
      <c r="AH371" s="33"/>
      <c r="AI371" s="36"/>
      <c r="AJ371" s="35"/>
      <c r="AK371" s="35"/>
      <c r="AL371" s="35"/>
      <c r="AM371" s="35"/>
    </row>
    <row r="372" spans="2:39" x14ac:dyDescent="0.25">
      <c r="B372" s="31"/>
      <c r="C372" s="32"/>
      <c r="D372" s="32"/>
      <c r="E372" s="32"/>
      <c r="F372" s="33"/>
      <c r="G372" s="33"/>
      <c r="H372" s="37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4"/>
      <c r="T372" s="33"/>
      <c r="U372" s="33"/>
      <c r="V372" s="33"/>
      <c r="W372" s="33"/>
      <c r="X372" s="33"/>
      <c r="Y372" s="33"/>
      <c r="Z372" s="33"/>
      <c r="AA372" s="33"/>
      <c r="AB372" s="33"/>
      <c r="AC372" s="34"/>
      <c r="AD372" s="33"/>
      <c r="AE372" s="33"/>
      <c r="AF372" s="33"/>
      <c r="AG372" s="34"/>
      <c r="AH372" s="33"/>
      <c r="AI372" s="36"/>
      <c r="AJ372" s="35"/>
      <c r="AK372" s="35"/>
      <c r="AL372" s="35"/>
      <c r="AM372" s="35"/>
    </row>
    <row r="373" spans="2:39" x14ac:dyDescent="0.25">
      <c r="B373" s="31"/>
      <c r="C373" s="32"/>
      <c r="D373" s="32"/>
      <c r="E373" s="32"/>
      <c r="F373" s="33"/>
      <c r="G373" s="33"/>
      <c r="H373" s="37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4"/>
      <c r="T373" s="33"/>
      <c r="U373" s="33"/>
      <c r="V373" s="33"/>
      <c r="W373" s="33"/>
      <c r="X373" s="33"/>
      <c r="Y373" s="33"/>
      <c r="Z373" s="33"/>
      <c r="AA373" s="33"/>
      <c r="AB373" s="33"/>
      <c r="AC373" s="34"/>
      <c r="AD373" s="33"/>
      <c r="AE373" s="33"/>
      <c r="AF373" s="33"/>
      <c r="AG373" s="34"/>
      <c r="AH373" s="33"/>
      <c r="AI373" s="36"/>
      <c r="AJ373" s="35"/>
      <c r="AK373" s="35"/>
      <c r="AL373" s="35"/>
      <c r="AM373" s="35"/>
    </row>
    <row r="374" spans="2:39" x14ac:dyDescent="0.25">
      <c r="B374" s="31"/>
      <c r="C374" s="32"/>
      <c r="D374" s="32"/>
      <c r="E374" s="32"/>
      <c r="F374" s="33"/>
      <c r="G374" s="33"/>
      <c r="H374" s="37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4"/>
      <c r="T374" s="33"/>
      <c r="U374" s="33"/>
      <c r="V374" s="33"/>
      <c r="W374" s="33"/>
      <c r="X374" s="33"/>
      <c r="Y374" s="33"/>
      <c r="Z374" s="33"/>
      <c r="AA374" s="33"/>
      <c r="AB374" s="33"/>
      <c r="AC374" s="34"/>
      <c r="AD374" s="33"/>
      <c r="AE374" s="33"/>
      <c r="AF374" s="33"/>
      <c r="AG374" s="34"/>
      <c r="AH374" s="33"/>
      <c r="AI374" s="36"/>
      <c r="AJ374" s="35"/>
      <c r="AK374" s="35"/>
      <c r="AL374" s="35"/>
      <c r="AM374" s="35"/>
    </row>
    <row r="375" spans="2:39" x14ac:dyDescent="0.25">
      <c r="B375" s="31"/>
      <c r="C375" s="32"/>
      <c r="D375" s="32"/>
      <c r="E375" s="32"/>
      <c r="F375" s="33"/>
      <c r="G375" s="33"/>
      <c r="H375" s="37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4"/>
      <c r="T375" s="33"/>
      <c r="U375" s="33"/>
      <c r="V375" s="33"/>
      <c r="W375" s="33"/>
      <c r="X375" s="33"/>
      <c r="Y375" s="33"/>
      <c r="Z375" s="33"/>
      <c r="AA375" s="33"/>
      <c r="AB375" s="33"/>
      <c r="AC375" s="34"/>
      <c r="AD375" s="33"/>
      <c r="AE375" s="33"/>
      <c r="AF375" s="33"/>
      <c r="AG375" s="34"/>
      <c r="AH375" s="33"/>
      <c r="AI375" s="36"/>
      <c r="AJ375" s="35"/>
      <c r="AK375" s="35"/>
      <c r="AL375" s="35"/>
      <c r="AM375" s="35"/>
    </row>
    <row r="376" spans="2:39" x14ac:dyDescent="0.25">
      <c r="B376" s="31"/>
      <c r="C376" s="32"/>
      <c r="D376" s="32"/>
      <c r="E376" s="32"/>
      <c r="F376" s="33"/>
      <c r="G376" s="33"/>
      <c r="H376" s="37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4"/>
      <c r="T376" s="33"/>
      <c r="U376" s="33"/>
      <c r="V376" s="33"/>
      <c r="W376" s="33"/>
      <c r="X376" s="33"/>
      <c r="Y376" s="33"/>
      <c r="Z376" s="33"/>
      <c r="AA376" s="33"/>
      <c r="AB376" s="33"/>
      <c r="AC376" s="34"/>
      <c r="AD376" s="33"/>
      <c r="AE376" s="33"/>
      <c r="AF376" s="33"/>
      <c r="AG376" s="34"/>
      <c r="AH376" s="33"/>
      <c r="AI376" s="36"/>
      <c r="AJ376" s="35"/>
      <c r="AK376" s="35"/>
      <c r="AL376" s="35"/>
      <c r="AM376" s="35"/>
    </row>
    <row r="377" spans="2:39" x14ac:dyDescent="0.25">
      <c r="B377" s="31"/>
      <c r="C377" s="32"/>
      <c r="D377" s="32"/>
      <c r="E377" s="32"/>
      <c r="F377" s="33"/>
      <c r="G377" s="33"/>
      <c r="H377" s="37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4"/>
      <c r="T377" s="33"/>
      <c r="U377" s="33"/>
      <c r="V377" s="33"/>
      <c r="W377" s="33"/>
      <c r="X377" s="33"/>
      <c r="Y377" s="33"/>
      <c r="Z377" s="33"/>
      <c r="AA377" s="33"/>
      <c r="AB377" s="33"/>
      <c r="AC377" s="34"/>
      <c r="AD377" s="33"/>
      <c r="AE377" s="33"/>
      <c r="AF377" s="33"/>
      <c r="AG377" s="34"/>
      <c r="AH377" s="33"/>
      <c r="AI377" s="36"/>
      <c r="AJ377" s="35"/>
      <c r="AK377" s="35"/>
      <c r="AL377" s="35"/>
      <c r="AM377" s="35"/>
    </row>
    <row r="378" spans="2:39" x14ac:dyDescent="0.25">
      <c r="B378" s="31"/>
      <c r="C378" s="32"/>
      <c r="D378" s="32"/>
      <c r="E378" s="32"/>
      <c r="F378" s="33"/>
      <c r="G378" s="33"/>
      <c r="H378" s="37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4"/>
      <c r="T378" s="33"/>
      <c r="U378" s="33"/>
      <c r="V378" s="33"/>
      <c r="W378" s="33"/>
      <c r="X378" s="33"/>
      <c r="Y378" s="33"/>
      <c r="Z378" s="33"/>
      <c r="AA378" s="33"/>
      <c r="AB378" s="33"/>
      <c r="AC378" s="34"/>
      <c r="AD378" s="33"/>
      <c r="AE378" s="33"/>
      <c r="AF378" s="33"/>
      <c r="AG378" s="34"/>
      <c r="AH378" s="33"/>
      <c r="AI378" s="36"/>
      <c r="AJ378" s="35"/>
      <c r="AK378" s="35"/>
      <c r="AL378" s="35"/>
      <c r="AM378" s="35"/>
    </row>
    <row r="379" spans="2:39" x14ac:dyDescent="0.25">
      <c r="B379" s="31"/>
      <c r="C379" s="32"/>
      <c r="D379" s="32"/>
      <c r="E379" s="32"/>
      <c r="F379" s="33"/>
      <c r="G379" s="33"/>
      <c r="H379" s="37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4"/>
      <c r="T379" s="33"/>
      <c r="U379" s="33"/>
      <c r="V379" s="33"/>
      <c r="W379" s="33"/>
      <c r="X379" s="33"/>
      <c r="Y379" s="33"/>
      <c r="Z379" s="33"/>
      <c r="AA379" s="33"/>
      <c r="AB379" s="33"/>
      <c r="AC379" s="34"/>
      <c r="AD379" s="33"/>
      <c r="AE379" s="33"/>
      <c r="AF379" s="33"/>
      <c r="AG379" s="34"/>
      <c r="AH379" s="33"/>
      <c r="AI379" s="36"/>
      <c r="AJ379" s="35"/>
      <c r="AK379" s="35"/>
      <c r="AL379" s="35"/>
      <c r="AM379" s="35"/>
    </row>
    <row r="380" spans="2:39" x14ac:dyDescent="0.25">
      <c r="B380" s="31"/>
      <c r="C380" s="32"/>
      <c r="D380" s="32"/>
      <c r="E380" s="32"/>
      <c r="F380" s="33"/>
      <c r="G380" s="33"/>
      <c r="H380" s="37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4"/>
      <c r="T380" s="33"/>
      <c r="U380" s="33"/>
      <c r="V380" s="33"/>
      <c r="W380" s="33"/>
      <c r="X380" s="33"/>
      <c r="Y380" s="33"/>
      <c r="Z380" s="33"/>
      <c r="AA380" s="33"/>
      <c r="AB380" s="33"/>
      <c r="AC380" s="34"/>
      <c r="AD380" s="33"/>
      <c r="AE380" s="33"/>
      <c r="AF380" s="33"/>
      <c r="AG380" s="34"/>
      <c r="AH380" s="33"/>
      <c r="AI380" s="36"/>
      <c r="AJ380" s="35"/>
      <c r="AK380" s="35"/>
      <c r="AL380" s="35"/>
      <c r="AM380" s="35"/>
    </row>
    <row r="381" spans="2:39" x14ac:dyDescent="0.25">
      <c r="B381" s="31"/>
      <c r="C381" s="32"/>
      <c r="D381" s="32"/>
      <c r="E381" s="32"/>
      <c r="F381" s="33"/>
      <c r="G381" s="33"/>
      <c r="H381" s="37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4"/>
      <c r="T381" s="33"/>
      <c r="U381" s="33"/>
      <c r="V381" s="33"/>
      <c r="W381" s="33"/>
      <c r="X381" s="33"/>
      <c r="Y381" s="33"/>
      <c r="Z381" s="33"/>
      <c r="AA381" s="33"/>
      <c r="AB381" s="33"/>
      <c r="AC381" s="34"/>
      <c r="AD381" s="33"/>
      <c r="AE381" s="33"/>
      <c r="AF381" s="33"/>
      <c r="AG381" s="34"/>
      <c r="AH381" s="33"/>
      <c r="AI381" s="36"/>
      <c r="AJ381" s="35"/>
      <c r="AK381" s="35"/>
      <c r="AL381" s="35"/>
      <c r="AM381" s="35"/>
    </row>
    <row r="382" spans="2:39" x14ac:dyDescent="0.25">
      <c r="B382" s="31"/>
      <c r="C382" s="32"/>
      <c r="D382" s="32"/>
      <c r="E382" s="32"/>
      <c r="F382" s="33"/>
      <c r="G382" s="33"/>
      <c r="H382" s="37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4"/>
      <c r="T382" s="33"/>
      <c r="U382" s="33"/>
      <c r="V382" s="33"/>
      <c r="W382" s="33"/>
      <c r="X382" s="33"/>
      <c r="Y382" s="33"/>
      <c r="Z382" s="33"/>
      <c r="AA382" s="33"/>
      <c r="AB382" s="33"/>
      <c r="AC382" s="34"/>
      <c r="AD382" s="33"/>
      <c r="AE382" s="33"/>
      <c r="AF382" s="33"/>
      <c r="AG382" s="34"/>
      <c r="AH382" s="33"/>
      <c r="AI382" s="36"/>
      <c r="AJ382" s="35"/>
      <c r="AK382" s="35"/>
      <c r="AL382" s="35"/>
      <c r="AM382" s="35"/>
    </row>
    <row r="383" spans="2:39" x14ac:dyDescent="0.25">
      <c r="B383" s="31"/>
      <c r="C383" s="32"/>
      <c r="D383" s="32"/>
      <c r="E383" s="32"/>
      <c r="F383" s="33"/>
      <c r="G383" s="33"/>
      <c r="H383" s="37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4"/>
      <c r="T383" s="33"/>
      <c r="U383" s="33"/>
      <c r="V383" s="33"/>
      <c r="W383" s="33"/>
      <c r="X383" s="33"/>
      <c r="Y383" s="33"/>
      <c r="Z383" s="33"/>
      <c r="AA383" s="33"/>
      <c r="AB383" s="33"/>
      <c r="AC383" s="34"/>
      <c r="AD383" s="33"/>
      <c r="AE383" s="33"/>
      <c r="AF383" s="33"/>
      <c r="AG383" s="34"/>
      <c r="AH383" s="33"/>
      <c r="AI383" s="36"/>
      <c r="AJ383" s="35"/>
      <c r="AK383" s="35"/>
      <c r="AL383" s="35"/>
      <c r="AM383" s="35"/>
    </row>
    <row r="384" spans="2:39" x14ac:dyDescent="0.25">
      <c r="B384" s="31"/>
      <c r="C384" s="32"/>
      <c r="D384" s="32"/>
      <c r="E384" s="32"/>
      <c r="F384" s="33"/>
      <c r="G384" s="33"/>
      <c r="H384" s="37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4"/>
      <c r="T384" s="33"/>
      <c r="U384" s="33"/>
      <c r="V384" s="33"/>
      <c r="W384" s="33"/>
      <c r="X384" s="33"/>
      <c r="Y384" s="33"/>
      <c r="Z384" s="33"/>
      <c r="AA384" s="33"/>
      <c r="AB384" s="33"/>
      <c r="AC384" s="34"/>
      <c r="AD384" s="33"/>
      <c r="AE384" s="33"/>
      <c r="AF384" s="33"/>
      <c r="AG384" s="34"/>
      <c r="AH384" s="33"/>
      <c r="AI384" s="36"/>
      <c r="AJ384" s="35"/>
      <c r="AK384" s="35"/>
      <c r="AL384" s="35"/>
      <c r="AM384" s="35"/>
    </row>
    <row r="385" spans="2:39" x14ac:dyDescent="0.25">
      <c r="B385" s="31"/>
      <c r="C385" s="32"/>
      <c r="D385" s="32"/>
      <c r="E385" s="32"/>
      <c r="F385" s="33"/>
      <c r="G385" s="33"/>
      <c r="H385" s="37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4"/>
      <c r="T385" s="33"/>
      <c r="U385" s="33"/>
      <c r="V385" s="33"/>
      <c r="W385" s="33"/>
      <c r="X385" s="33"/>
      <c r="Y385" s="33"/>
      <c r="Z385" s="33"/>
      <c r="AA385" s="33"/>
      <c r="AB385" s="33"/>
      <c r="AC385" s="34"/>
      <c r="AD385" s="33"/>
      <c r="AE385" s="33"/>
      <c r="AF385" s="33"/>
      <c r="AG385" s="34"/>
      <c r="AH385" s="33"/>
      <c r="AI385" s="36"/>
      <c r="AJ385" s="35"/>
      <c r="AK385" s="35"/>
      <c r="AL385" s="35"/>
      <c r="AM385" s="35"/>
    </row>
    <row r="386" spans="2:39" x14ac:dyDescent="0.25">
      <c r="B386" s="31"/>
      <c r="C386" s="32"/>
      <c r="D386" s="32"/>
      <c r="E386" s="32"/>
      <c r="F386" s="33"/>
      <c r="G386" s="33"/>
      <c r="H386" s="37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4"/>
      <c r="T386" s="33"/>
      <c r="U386" s="33"/>
      <c r="V386" s="33"/>
      <c r="W386" s="33"/>
      <c r="X386" s="33"/>
      <c r="Y386" s="33"/>
      <c r="Z386" s="33"/>
      <c r="AA386" s="33"/>
      <c r="AB386" s="33"/>
      <c r="AC386" s="34"/>
      <c r="AD386" s="33"/>
      <c r="AE386" s="33"/>
      <c r="AF386" s="33"/>
      <c r="AG386" s="34"/>
      <c r="AH386" s="33"/>
      <c r="AI386" s="36"/>
      <c r="AJ386" s="35"/>
      <c r="AK386" s="35"/>
      <c r="AL386" s="35"/>
      <c r="AM386" s="35"/>
    </row>
    <row r="387" spans="2:39" x14ac:dyDescent="0.25">
      <c r="B387" s="31"/>
      <c r="C387" s="32"/>
      <c r="D387" s="32"/>
      <c r="E387" s="32"/>
      <c r="F387" s="33"/>
      <c r="G387" s="33"/>
      <c r="H387" s="37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4"/>
      <c r="T387" s="33"/>
      <c r="U387" s="33"/>
      <c r="V387" s="33"/>
      <c r="W387" s="33"/>
      <c r="X387" s="33"/>
      <c r="Y387" s="33"/>
      <c r="Z387" s="33"/>
      <c r="AA387" s="33"/>
      <c r="AB387" s="33"/>
      <c r="AC387" s="34"/>
      <c r="AD387" s="33"/>
      <c r="AE387" s="33"/>
      <c r="AF387" s="33"/>
      <c r="AG387" s="34"/>
      <c r="AH387" s="33"/>
      <c r="AI387" s="36"/>
      <c r="AJ387" s="35"/>
      <c r="AK387" s="35"/>
      <c r="AL387" s="35"/>
      <c r="AM387" s="35"/>
    </row>
    <row r="388" spans="2:39" x14ac:dyDescent="0.25">
      <c r="B388" s="31"/>
      <c r="C388" s="32"/>
      <c r="D388" s="32"/>
      <c r="E388" s="32"/>
      <c r="F388" s="33"/>
      <c r="G388" s="33"/>
      <c r="H388" s="37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4"/>
      <c r="T388" s="33"/>
      <c r="U388" s="33"/>
      <c r="V388" s="33"/>
      <c r="W388" s="33"/>
      <c r="X388" s="33"/>
      <c r="Y388" s="33"/>
      <c r="Z388" s="33"/>
      <c r="AA388" s="33"/>
      <c r="AB388" s="33"/>
      <c r="AC388" s="34"/>
      <c r="AD388" s="33"/>
      <c r="AE388" s="33"/>
      <c r="AF388" s="33"/>
      <c r="AG388" s="34"/>
      <c r="AH388" s="33"/>
      <c r="AI388" s="36"/>
      <c r="AJ388" s="35"/>
      <c r="AK388" s="35"/>
      <c r="AL388" s="35"/>
      <c r="AM388" s="35"/>
    </row>
    <row r="389" spans="2:39" x14ac:dyDescent="0.25">
      <c r="B389" s="31"/>
      <c r="C389" s="32"/>
      <c r="D389" s="32"/>
      <c r="E389" s="32"/>
      <c r="F389" s="33"/>
      <c r="G389" s="33"/>
      <c r="H389" s="37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4"/>
      <c r="T389" s="33"/>
      <c r="U389" s="33"/>
      <c r="V389" s="33"/>
      <c r="W389" s="33"/>
      <c r="X389" s="33"/>
      <c r="Y389" s="33"/>
      <c r="Z389" s="33"/>
      <c r="AA389" s="33"/>
      <c r="AB389" s="33"/>
      <c r="AC389" s="34"/>
      <c r="AD389" s="33"/>
      <c r="AE389" s="33"/>
      <c r="AF389" s="33"/>
      <c r="AG389" s="34"/>
      <c r="AH389" s="33"/>
      <c r="AI389" s="36"/>
      <c r="AJ389" s="35"/>
      <c r="AK389" s="35"/>
      <c r="AL389" s="35"/>
      <c r="AM389" s="35"/>
    </row>
    <row r="390" spans="2:39" x14ac:dyDescent="0.25">
      <c r="B390" s="31"/>
      <c r="C390" s="32"/>
      <c r="D390" s="32"/>
      <c r="E390" s="32"/>
      <c r="F390" s="33"/>
      <c r="G390" s="33"/>
      <c r="H390" s="37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4"/>
      <c r="T390" s="33"/>
      <c r="U390" s="33"/>
      <c r="V390" s="33"/>
      <c r="W390" s="33"/>
      <c r="X390" s="33"/>
      <c r="Y390" s="33"/>
      <c r="Z390" s="33"/>
      <c r="AA390" s="33"/>
      <c r="AB390" s="33"/>
      <c r="AC390" s="34"/>
      <c r="AD390" s="33"/>
      <c r="AE390" s="33"/>
      <c r="AF390" s="33"/>
      <c r="AG390" s="34"/>
      <c r="AH390" s="33"/>
      <c r="AI390" s="36"/>
      <c r="AJ390" s="35"/>
      <c r="AK390" s="35"/>
      <c r="AL390" s="35"/>
      <c r="AM390" s="35"/>
    </row>
    <row r="391" spans="2:39" x14ac:dyDescent="0.25">
      <c r="B391" s="31"/>
      <c r="C391" s="32"/>
      <c r="D391" s="32"/>
      <c r="E391" s="32"/>
      <c r="F391" s="33"/>
      <c r="G391" s="33"/>
      <c r="H391" s="37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4"/>
      <c r="T391" s="33"/>
      <c r="U391" s="33"/>
      <c r="V391" s="33"/>
      <c r="W391" s="33"/>
      <c r="X391" s="33"/>
      <c r="Y391" s="33"/>
      <c r="Z391" s="33"/>
      <c r="AA391" s="33"/>
      <c r="AB391" s="33"/>
      <c r="AC391" s="34"/>
      <c r="AD391" s="33"/>
      <c r="AE391" s="33"/>
      <c r="AF391" s="33"/>
      <c r="AG391" s="34"/>
      <c r="AH391" s="33"/>
      <c r="AI391" s="36"/>
      <c r="AJ391" s="35"/>
      <c r="AK391" s="35"/>
      <c r="AL391" s="35"/>
      <c r="AM391" s="35"/>
    </row>
    <row r="392" spans="2:39" x14ac:dyDescent="0.25">
      <c r="B392" s="31"/>
      <c r="C392" s="32"/>
      <c r="D392" s="32"/>
      <c r="E392" s="32"/>
      <c r="F392" s="33"/>
      <c r="G392" s="33"/>
      <c r="H392" s="37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4"/>
      <c r="T392" s="33"/>
      <c r="U392" s="33"/>
      <c r="V392" s="33"/>
      <c r="W392" s="33"/>
      <c r="X392" s="33"/>
      <c r="Y392" s="33"/>
      <c r="Z392" s="33"/>
      <c r="AA392" s="33"/>
      <c r="AB392" s="33"/>
      <c r="AC392" s="34"/>
      <c r="AD392" s="33"/>
      <c r="AE392" s="33"/>
      <c r="AF392" s="33"/>
      <c r="AG392" s="34"/>
      <c r="AH392" s="33"/>
      <c r="AI392" s="36"/>
      <c r="AJ392" s="35"/>
      <c r="AK392" s="35"/>
      <c r="AL392" s="35"/>
      <c r="AM392" s="35"/>
    </row>
    <row r="393" spans="2:39" x14ac:dyDescent="0.25">
      <c r="B393" s="31"/>
      <c r="C393" s="32"/>
      <c r="D393" s="32"/>
      <c r="E393" s="32"/>
      <c r="F393" s="33"/>
      <c r="G393" s="33"/>
      <c r="H393" s="37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4"/>
      <c r="T393" s="33"/>
      <c r="U393" s="33"/>
      <c r="V393" s="33"/>
      <c r="W393" s="33"/>
      <c r="X393" s="33"/>
      <c r="Y393" s="33"/>
      <c r="Z393" s="33"/>
      <c r="AA393" s="33"/>
      <c r="AB393" s="33"/>
      <c r="AC393" s="34"/>
      <c r="AD393" s="33"/>
      <c r="AE393" s="33"/>
      <c r="AF393" s="33"/>
      <c r="AG393" s="34"/>
      <c r="AH393" s="33"/>
      <c r="AI393" s="36"/>
      <c r="AJ393" s="35"/>
      <c r="AK393" s="35"/>
      <c r="AL393" s="35"/>
      <c r="AM393" s="35"/>
    </row>
    <row r="394" spans="2:39" x14ac:dyDescent="0.25">
      <c r="B394" s="31"/>
      <c r="C394" s="32"/>
      <c r="D394" s="32"/>
      <c r="E394" s="32"/>
      <c r="F394" s="33"/>
      <c r="G394" s="33"/>
      <c r="H394" s="37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4"/>
      <c r="T394" s="33"/>
      <c r="U394" s="33"/>
      <c r="V394" s="33"/>
      <c r="W394" s="33"/>
      <c r="X394" s="33"/>
      <c r="Y394" s="33"/>
      <c r="Z394" s="33"/>
      <c r="AA394" s="33"/>
      <c r="AB394" s="33"/>
      <c r="AC394" s="34"/>
      <c r="AD394" s="33"/>
      <c r="AE394" s="33"/>
      <c r="AF394" s="33"/>
      <c r="AG394" s="34"/>
      <c r="AH394" s="33"/>
      <c r="AI394" s="36"/>
      <c r="AJ394" s="35"/>
      <c r="AK394" s="35"/>
      <c r="AL394" s="35"/>
      <c r="AM394" s="35"/>
    </row>
    <row r="395" spans="2:39" x14ac:dyDescent="0.25">
      <c r="B395" s="31"/>
      <c r="C395" s="32"/>
      <c r="D395" s="32"/>
      <c r="E395" s="32"/>
      <c r="F395" s="33"/>
      <c r="G395" s="33"/>
      <c r="H395" s="37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4"/>
      <c r="T395" s="33"/>
      <c r="U395" s="33"/>
      <c r="V395" s="33"/>
      <c r="W395" s="33"/>
      <c r="X395" s="33"/>
      <c r="Y395" s="33"/>
      <c r="Z395" s="33"/>
      <c r="AA395" s="33"/>
      <c r="AB395" s="33"/>
      <c r="AC395" s="34"/>
      <c r="AD395" s="33"/>
      <c r="AE395" s="33"/>
      <c r="AF395" s="33"/>
      <c r="AG395" s="34"/>
      <c r="AH395" s="33"/>
      <c r="AI395" s="36"/>
      <c r="AJ395" s="35"/>
      <c r="AK395" s="35"/>
      <c r="AL395" s="35"/>
      <c r="AM395" s="35"/>
    </row>
    <row r="396" spans="2:39" x14ac:dyDescent="0.25">
      <c r="B396" s="31"/>
      <c r="C396" s="32"/>
      <c r="D396" s="32"/>
      <c r="E396" s="32"/>
      <c r="F396" s="33"/>
      <c r="G396" s="33"/>
      <c r="H396" s="37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4"/>
      <c r="T396" s="33"/>
      <c r="U396" s="33"/>
      <c r="V396" s="33"/>
      <c r="W396" s="33"/>
      <c r="X396" s="33"/>
      <c r="Y396" s="33"/>
      <c r="Z396" s="33"/>
      <c r="AA396" s="33"/>
      <c r="AB396" s="33"/>
      <c r="AC396" s="34"/>
      <c r="AD396" s="33"/>
      <c r="AE396" s="33"/>
      <c r="AF396" s="33"/>
      <c r="AG396" s="34"/>
      <c r="AH396" s="33"/>
      <c r="AI396" s="36"/>
      <c r="AJ396" s="35"/>
      <c r="AK396" s="35"/>
      <c r="AL396" s="35"/>
      <c r="AM396" s="35"/>
    </row>
    <row r="397" spans="2:39" x14ac:dyDescent="0.25">
      <c r="B397" s="31"/>
      <c r="C397" s="32"/>
      <c r="D397" s="32"/>
      <c r="E397" s="32"/>
      <c r="F397" s="33"/>
      <c r="G397" s="33"/>
      <c r="H397" s="37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4"/>
      <c r="T397" s="33"/>
      <c r="U397" s="33"/>
      <c r="V397" s="33"/>
      <c r="W397" s="33"/>
      <c r="X397" s="33"/>
      <c r="Y397" s="33"/>
      <c r="Z397" s="33"/>
      <c r="AA397" s="33"/>
      <c r="AB397" s="33"/>
      <c r="AC397" s="34"/>
      <c r="AD397" s="33"/>
      <c r="AE397" s="33"/>
      <c r="AF397" s="33"/>
      <c r="AG397" s="34"/>
      <c r="AH397" s="33"/>
      <c r="AI397" s="36"/>
      <c r="AJ397" s="35"/>
      <c r="AK397" s="35"/>
      <c r="AL397" s="35"/>
      <c r="AM397" s="35"/>
    </row>
    <row r="398" spans="2:39" x14ac:dyDescent="0.25">
      <c r="B398" s="31"/>
      <c r="C398" s="32"/>
      <c r="D398" s="32"/>
      <c r="E398" s="32"/>
      <c r="F398" s="33"/>
      <c r="G398" s="33"/>
      <c r="H398" s="37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4"/>
      <c r="T398" s="33"/>
      <c r="U398" s="33"/>
      <c r="V398" s="33"/>
      <c r="W398" s="33"/>
      <c r="X398" s="33"/>
      <c r="Y398" s="33"/>
      <c r="Z398" s="33"/>
      <c r="AA398" s="33"/>
      <c r="AB398" s="33"/>
      <c r="AC398" s="34"/>
      <c r="AD398" s="33"/>
      <c r="AE398" s="33"/>
      <c r="AF398" s="33"/>
      <c r="AG398" s="34"/>
      <c r="AH398" s="33"/>
      <c r="AI398" s="36"/>
      <c r="AJ398" s="35"/>
      <c r="AK398" s="35"/>
      <c r="AL398" s="35"/>
      <c r="AM398" s="35"/>
    </row>
    <row r="399" spans="2:39" x14ac:dyDescent="0.25">
      <c r="B399" s="31"/>
      <c r="C399" s="32"/>
      <c r="D399" s="32"/>
      <c r="E399" s="32"/>
      <c r="F399" s="33"/>
      <c r="G399" s="33"/>
      <c r="H399" s="37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4"/>
      <c r="T399" s="33"/>
      <c r="U399" s="33"/>
      <c r="V399" s="33"/>
      <c r="W399" s="33"/>
      <c r="X399" s="33"/>
      <c r="Y399" s="33"/>
      <c r="Z399" s="33"/>
      <c r="AA399" s="33"/>
      <c r="AB399" s="33"/>
      <c r="AC399" s="34"/>
      <c r="AD399" s="33"/>
      <c r="AE399" s="33"/>
      <c r="AF399" s="33"/>
      <c r="AG399" s="34"/>
      <c r="AH399" s="33"/>
      <c r="AI399" s="36"/>
      <c r="AJ399" s="35"/>
      <c r="AK399" s="35"/>
      <c r="AL399" s="35"/>
      <c r="AM399" s="35"/>
    </row>
    <row r="400" spans="2:39" x14ac:dyDescent="0.25">
      <c r="B400" s="31"/>
      <c r="C400" s="32"/>
      <c r="D400" s="32"/>
      <c r="E400" s="32"/>
      <c r="F400" s="33"/>
      <c r="G400" s="33"/>
      <c r="H400" s="37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4"/>
      <c r="T400" s="33"/>
      <c r="U400" s="33"/>
      <c r="V400" s="33"/>
      <c r="W400" s="33"/>
      <c r="X400" s="33"/>
      <c r="Y400" s="33"/>
      <c r="Z400" s="33"/>
      <c r="AA400" s="33"/>
      <c r="AB400" s="33"/>
      <c r="AC400" s="34"/>
      <c r="AD400" s="33"/>
      <c r="AE400" s="33"/>
      <c r="AF400" s="33"/>
      <c r="AG400" s="34"/>
      <c r="AH400" s="33"/>
      <c r="AI400" s="36"/>
      <c r="AJ400" s="35"/>
      <c r="AK400" s="35"/>
      <c r="AL400" s="35"/>
      <c r="AM400" s="35"/>
    </row>
    <row r="401" spans="2:39" x14ac:dyDescent="0.25">
      <c r="B401" s="31"/>
      <c r="C401" s="32"/>
      <c r="D401" s="32"/>
      <c r="E401" s="32"/>
      <c r="F401" s="33"/>
      <c r="G401" s="33"/>
      <c r="H401" s="37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4"/>
      <c r="T401" s="33"/>
      <c r="U401" s="33"/>
      <c r="V401" s="33"/>
      <c r="W401" s="33"/>
      <c r="X401" s="33"/>
      <c r="Y401" s="33"/>
      <c r="Z401" s="33"/>
      <c r="AA401" s="33"/>
      <c r="AB401" s="33"/>
      <c r="AC401" s="34"/>
      <c r="AD401" s="33"/>
      <c r="AE401" s="33"/>
      <c r="AF401" s="33"/>
      <c r="AG401" s="34"/>
      <c r="AH401" s="33"/>
      <c r="AI401" s="36"/>
      <c r="AJ401" s="35"/>
      <c r="AK401" s="35"/>
      <c r="AL401" s="35"/>
      <c r="AM401" s="35"/>
    </row>
    <row r="402" spans="2:39" x14ac:dyDescent="0.25">
      <c r="B402" s="31"/>
      <c r="C402" s="32"/>
      <c r="D402" s="32"/>
      <c r="E402" s="32"/>
      <c r="F402" s="33"/>
      <c r="G402" s="33"/>
      <c r="H402" s="37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4"/>
      <c r="T402" s="33"/>
      <c r="U402" s="33"/>
      <c r="V402" s="33"/>
      <c r="W402" s="33"/>
      <c r="X402" s="33"/>
      <c r="Y402" s="33"/>
      <c r="Z402" s="33"/>
      <c r="AA402" s="33"/>
      <c r="AB402" s="33"/>
      <c r="AC402" s="34"/>
      <c r="AD402" s="33"/>
      <c r="AE402" s="33"/>
      <c r="AF402" s="33"/>
      <c r="AG402" s="34"/>
      <c r="AH402" s="33"/>
      <c r="AI402" s="36"/>
      <c r="AJ402" s="35"/>
      <c r="AK402" s="35"/>
      <c r="AL402" s="35"/>
      <c r="AM402" s="35"/>
    </row>
    <row r="403" spans="2:39" x14ac:dyDescent="0.25">
      <c r="B403" s="31"/>
      <c r="C403" s="32"/>
      <c r="D403" s="32"/>
      <c r="E403" s="32"/>
      <c r="F403" s="33"/>
      <c r="G403" s="33"/>
      <c r="H403" s="37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4"/>
      <c r="T403" s="33"/>
      <c r="U403" s="33"/>
      <c r="V403" s="33"/>
      <c r="W403" s="33"/>
      <c r="X403" s="33"/>
      <c r="Y403" s="33"/>
      <c r="Z403" s="33"/>
      <c r="AA403" s="33"/>
      <c r="AB403" s="33"/>
      <c r="AC403" s="34"/>
      <c r="AD403" s="33"/>
      <c r="AE403" s="33"/>
      <c r="AF403" s="33"/>
      <c r="AG403" s="34"/>
      <c r="AH403" s="33"/>
      <c r="AI403" s="36"/>
      <c r="AJ403" s="35"/>
      <c r="AK403" s="35"/>
      <c r="AL403" s="35"/>
      <c r="AM403" s="35"/>
    </row>
    <row r="404" spans="2:39" x14ac:dyDescent="0.25">
      <c r="B404" s="31"/>
      <c r="C404" s="32"/>
      <c r="D404" s="32"/>
      <c r="E404" s="32"/>
      <c r="F404" s="33"/>
      <c r="G404" s="33"/>
      <c r="H404" s="37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4"/>
      <c r="T404" s="33"/>
      <c r="U404" s="33"/>
      <c r="V404" s="33"/>
      <c r="W404" s="33"/>
      <c r="X404" s="33"/>
      <c r="Y404" s="33"/>
      <c r="Z404" s="33"/>
      <c r="AA404" s="33"/>
      <c r="AB404" s="33"/>
      <c r="AC404" s="34"/>
      <c r="AD404" s="33"/>
      <c r="AE404" s="33"/>
      <c r="AF404" s="33"/>
      <c r="AG404" s="34"/>
      <c r="AH404" s="33"/>
      <c r="AI404" s="36"/>
      <c r="AJ404" s="35"/>
      <c r="AK404" s="35"/>
      <c r="AL404" s="35"/>
      <c r="AM404" s="35"/>
    </row>
    <row r="405" spans="2:39" x14ac:dyDescent="0.25">
      <c r="B405" s="31"/>
      <c r="C405" s="32"/>
      <c r="D405" s="32"/>
      <c r="E405" s="32"/>
      <c r="F405" s="33"/>
      <c r="G405" s="33"/>
      <c r="H405" s="37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4"/>
      <c r="T405" s="33"/>
      <c r="U405" s="33"/>
      <c r="V405" s="33"/>
      <c r="W405" s="33"/>
      <c r="X405" s="33"/>
      <c r="Y405" s="33"/>
      <c r="Z405" s="33"/>
      <c r="AA405" s="33"/>
      <c r="AB405" s="33"/>
      <c r="AC405" s="34"/>
      <c r="AD405" s="33"/>
      <c r="AE405" s="33"/>
      <c r="AF405" s="33"/>
      <c r="AG405" s="34"/>
      <c r="AH405" s="33"/>
      <c r="AI405" s="36"/>
      <c r="AJ405" s="35"/>
      <c r="AK405" s="35"/>
      <c r="AL405" s="35"/>
      <c r="AM405" s="35"/>
    </row>
    <row r="406" spans="2:39" x14ac:dyDescent="0.25">
      <c r="B406" s="31"/>
      <c r="C406" s="32"/>
      <c r="D406" s="32"/>
      <c r="E406" s="32"/>
      <c r="F406" s="33"/>
      <c r="G406" s="33"/>
      <c r="H406" s="37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4"/>
      <c r="T406" s="33"/>
      <c r="U406" s="33"/>
      <c r="V406" s="33"/>
      <c r="W406" s="33"/>
      <c r="X406" s="33"/>
      <c r="Y406" s="33"/>
      <c r="Z406" s="33"/>
      <c r="AA406" s="33"/>
      <c r="AB406" s="33"/>
      <c r="AC406" s="34"/>
      <c r="AD406" s="33"/>
      <c r="AE406" s="33"/>
      <c r="AF406" s="33"/>
      <c r="AG406" s="34"/>
      <c r="AH406" s="33"/>
      <c r="AI406" s="36"/>
      <c r="AJ406" s="35"/>
      <c r="AK406" s="35"/>
      <c r="AL406" s="35"/>
      <c r="AM406" s="35"/>
    </row>
    <row r="407" spans="2:39" x14ac:dyDescent="0.25">
      <c r="B407" s="31"/>
      <c r="C407" s="32"/>
      <c r="D407" s="32"/>
      <c r="E407" s="32"/>
      <c r="F407" s="33"/>
      <c r="G407" s="33"/>
      <c r="H407" s="37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4"/>
      <c r="T407" s="33"/>
      <c r="U407" s="33"/>
      <c r="V407" s="33"/>
      <c r="W407" s="33"/>
      <c r="X407" s="33"/>
      <c r="Y407" s="33"/>
      <c r="Z407" s="33"/>
      <c r="AA407" s="33"/>
      <c r="AB407" s="33"/>
      <c r="AC407" s="34"/>
      <c r="AD407" s="33"/>
      <c r="AE407" s="33"/>
      <c r="AF407" s="33"/>
      <c r="AG407" s="34"/>
      <c r="AH407" s="33"/>
      <c r="AI407" s="36"/>
      <c r="AJ407" s="35"/>
      <c r="AK407" s="35"/>
      <c r="AL407" s="35"/>
      <c r="AM407" s="35"/>
    </row>
    <row r="408" spans="2:39" x14ac:dyDescent="0.25">
      <c r="B408" s="31"/>
      <c r="C408" s="32"/>
      <c r="D408" s="32"/>
      <c r="E408" s="32"/>
      <c r="F408" s="33"/>
      <c r="G408" s="33"/>
      <c r="H408" s="37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4"/>
      <c r="T408" s="33"/>
      <c r="U408" s="33"/>
      <c r="V408" s="33"/>
      <c r="W408" s="33"/>
      <c r="X408" s="33"/>
      <c r="Y408" s="33"/>
      <c r="Z408" s="33"/>
      <c r="AA408" s="33"/>
      <c r="AB408" s="33"/>
      <c r="AC408" s="34"/>
      <c r="AD408" s="33"/>
      <c r="AE408" s="33"/>
      <c r="AF408" s="33"/>
      <c r="AG408" s="34"/>
      <c r="AH408" s="33"/>
      <c r="AI408" s="36"/>
      <c r="AJ408" s="35"/>
      <c r="AK408" s="35"/>
      <c r="AL408" s="35"/>
      <c r="AM408" s="35"/>
    </row>
    <row r="409" spans="2:39" x14ac:dyDescent="0.25">
      <c r="B409" s="31"/>
      <c r="C409" s="32"/>
      <c r="D409" s="32"/>
      <c r="E409" s="32"/>
      <c r="F409" s="33"/>
      <c r="G409" s="33"/>
      <c r="H409" s="37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4"/>
      <c r="T409" s="33"/>
      <c r="U409" s="33"/>
      <c r="V409" s="33"/>
      <c r="W409" s="33"/>
      <c r="X409" s="33"/>
      <c r="Y409" s="33"/>
      <c r="Z409" s="33"/>
      <c r="AA409" s="33"/>
      <c r="AB409" s="33"/>
      <c r="AC409" s="34"/>
      <c r="AD409" s="33"/>
      <c r="AE409" s="33"/>
      <c r="AF409" s="33"/>
      <c r="AG409" s="34"/>
      <c r="AH409" s="33"/>
      <c r="AI409" s="36"/>
      <c r="AJ409" s="35"/>
      <c r="AK409" s="35"/>
      <c r="AL409" s="35"/>
      <c r="AM409" s="35"/>
    </row>
    <row r="410" spans="2:39" x14ac:dyDescent="0.25">
      <c r="B410" s="31"/>
      <c r="C410" s="32"/>
      <c r="D410" s="32"/>
      <c r="E410" s="32"/>
      <c r="F410" s="33"/>
      <c r="G410" s="33"/>
      <c r="H410" s="37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4"/>
      <c r="T410" s="33"/>
      <c r="U410" s="33"/>
      <c r="V410" s="33"/>
      <c r="W410" s="33"/>
      <c r="X410" s="33"/>
      <c r="Y410" s="33"/>
      <c r="Z410" s="33"/>
      <c r="AA410" s="33"/>
      <c r="AB410" s="33"/>
      <c r="AC410" s="34"/>
      <c r="AD410" s="33"/>
      <c r="AE410" s="33"/>
      <c r="AF410" s="33"/>
      <c r="AG410" s="34"/>
      <c r="AH410" s="33"/>
      <c r="AI410" s="36"/>
      <c r="AJ410" s="35"/>
      <c r="AK410" s="35"/>
      <c r="AL410" s="35"/>
      <c r="AM410" s="35"/>
    </row>
    <row r="411" spans="2:39" x14ac:dyDescent="0.25">
      <c r="B411" s="31"/>
      <c r="C411" s="32"/>
      <c r="D411" s="32"/>
      <c r="E411" s="32"/>
      <c r="F411" s="33"/>
      <c r="G411" s="33"/>
      <c r="H411" s="37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4"/>
      <c r="T411" s="33"/>
      <c r="U411" s="33"/>
      <c r="V411" s="33"/>
      <c r="W411" s="33"/>
      <c r="X411" s="33"/>
      <c r="Y411" s="33"/>
      <c r="Z411" s="33"/>
      <c r="AA411" s="33"/>
      <c r="AB411" s="33"/>
      <c r="AC411" s="34"/>
      <c r="AD411" s="33"/>
      <c r="AE411" s="33"/>
      <c r="AF411" s="33"/>
      <c r="AG411" s="34"/>
      <c r="AH411" s="33"/>
      <c r="AI411" s="36"/>
      <c r="AJ411" s="35"/>
      <c r="AK411" s="35"/>
      <c r="AL411" s="35"/>
      <c r="AM411" s="35"/>
    </row>
    <row r="412" spans="2:39" x14ac:dyDescent="0.25">
      <c r="B412" s="31"/>
      <c r="C412" s="32"/>
      <c r="D412" s="32"/>
      <c r="E412" s="32"/>
      <c r="F412" s="33"/>
      <c r="G412" s="33"/>
      <c r="H412" s="37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4"/>
      <c r="T412" s="33"/>
      <c r="U412" s="33"/>
      <c r="V412" s="33"/>
      <c r="W412" s="33"/>
      <c r="X412" s="33"/>
      <c r="Y412" s="33"/>
      <c r="Z412" s="33"/>
      <c r="AA412" s="33"/>
      <c r="AB412" s="33"/>
      <c r="AC412" s="34"/>
      <c r="AD412" s="33"/>
      <c r="AE412" s="33"/>
      <c r="AF412" s="33"/>
      <c r="AG412" s="34"/>
      <c r="AH412" s="33"/>
      <c r="AI412" s="36"/>
      <c r="AJ412" s="35"/>
      <c r="AK412" s="35"/>
      <c r="AL412" s="35"/>
      <c r="AM412" s="35"/>
    </row>
    <row r="413" spans="2:39" x14ac:dyDescent="0.25">
      <c r="B413" s="31"/>
      <c r="C413" s="32"/>
      <c r="D413" s="32"/>
      <c r="E413" s="32"/>
      <c r="F413" s="33"/>
      <c r="G413" s="33"/>
      <c r="H413" s="37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4"/>
      <c r="T413" s="33"/>
      <c r="U413" s="33"/>
      <c r="V413" s="33"/>
      <c r="W413" s="33"/>
      <c r="X413" s="33"/>
      <c r="Y413" s="33"/>
      <c r="Z413" s="33"/>
      <c r="AA413" s="33"/>
      <c r="AB413" s="33"/>
      <c r="AC413" s="34"/>
      <c r="AD413" s="33"/>
      <c r="AE413" s="33"/>
      <c r="AF413" s="33"/>
      <c r="AG413" s="34"/>
      <c r="AH413" s="33"/>
      <c r="AI413" s="36"/>
      <c r="AJ413" s="35"/>
      <c r="AK413" s="35"/>
      <c r="AL413" s="35"/>
      <c r="AM413" s="35"/>
    </row>
    <row r="414" spans="2:39" x14ac:dyDescent="0.25">
      <c r="B414" s="31"/>
      <c r="C414" s="32"/>
      <c r="D414" s="32"/>
      <c r="E414" s="32"/>
      <c r="F414" s="33"/>
      <c r="G414" s="33"/>
      <c r="H414" s="37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4"/>
      <c r="T414" s="33"/>
      <c r="U414" s="33"/>
      <c r="V414" s="33"/>
      <c r="W414" s="33"/>
      <c r="X414" s="33"/>
      <c r="Y414" s="33"/>
      <c r="Z414" s="33"/>
      <c r="AA414" s="33"/>
      <c r="AB414" s="33"/>
      <c r="AC414" s="34"/>
      <c r="AD414" s="33"/>
      <c r="AE414" s="33"/>
      <c r="AF414" s="33"/>
      <c r="AG414" s="34"/>
      <c r="AH414" s="33"/>
      <c r="AI414" s="36"/>
      <c r="AJ414" s="35"/>
      <c r="AK414" s="35"/>
      <c r="AL414" s="35"/>
      <c r="AM414" s="35"/>
    </row>
    <row r="415" spans="2:39" x14ac:dyDescent="0.25">
      <c r="B415" s="31"/>
      <c r="C415" s="32"/>
      <c r="D415" s="32"/>
      <c r="E415" s="32"/>
      <c r="F415" s="33"/>
      <c r="G415" s="33"/>
      <c r="H415" s="37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4"/>
      <c r="T415" s="33"/>
      <c r="U415" s="33"/>
      <c r="V415" s="33"/>
      <c r="W415" s="33"/>
      <c r="X415" s="33"/>
      <c r="Y415" s="33"/>
      <c r="Z415" s="33"/>
      <c r="AA415" s="33"/>
      <c r="AB415" s="33"/>
      <c r="AC415" s="34"/>
      <c r="AD415" s="33"/>
      <c r="AE415" s="33"/>
      <c r="AF415" s="33"/>
      <c r="AG415" s="34"/>
      <c r="AH415" s="33"/>
      <c r="AI415" s="36"/>
      <c r="AJ415" s="35"/>
      <c r="AK415" s="35"/>
      <c r="AL415" s="35"/>
      <c r="AM415" s="35"/>
    </row>
    <row r="416" spans="2:39" x14ac:dyDescent="0.25">
      <c r="B416" s="31"/>
      <c r="C416" s="32"/>
      <c r="D416" s="32"/>
      <c r="E416" s="32"/>
      <c r="F416" s="33"/>
      <c r="G416" s="33"/>
      <c r="H416" s="37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4"/>
      <c r="T416" s="33"/>
      <c r="U416" s="33"/>
      <c r="V416" s="33"/>
      <c r="W416" s="33"/>
      <c r="X416" s="33"/>
      <c r="Y416" s="33"/>
      <c r="Z416" s="33"/>
      <c r="AA416" s="33"/>
      <c r="AB416" s="33"/>
      <c r="AC416" s="34"/>
      <c r="AD416" s="33"/>
      <c r="AE416" s="33"/>
      <c r="AF416" s="33"/>
      <c r="AG416" s="34"/>
      <c r="AH416" s="33"/>
      <c r="AI416" s="36"/>
      <c r="AJ416" s="35"/>
      <c r="AK416" s="35"/>
      <c r="AL416" s="35"/>
      <c r="AM416" s="35"/>
    </row>
    <row r="417" spans="2:39" x14ac:dyDescent="0.25">
      <c r="B417" s="31"/>
      <c r="C417" s="32"/>
      <c r="D417" s="32"/>
      <c r="E417" s="32"/>
      <c r="F417" s="33"/>
      <c r="G417" s="33"/>
      <c r="H417" s="37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4"/>
      <c r="T417" s="33"/>
      <c r="U417" s="33"/>
      <c r="V417" s="33"/>
      <c r="W417" s="33"/>
      <c r="X417" s="33"/>
      <c r="Y417" s="33"/>
      <c r="Z417" s="33"/>
      <c r="AA417" s="33"/>
      <c r="AB417" s="33"/>
      <c r="AC417" s="34"/>
      <c r="AD417" s="33"/>
      <c r="AE417" s="33"/>
      <c r="AF417" s="33"/>
      <c r="AG417" s="34"/>
      <c r="AH417" s="33"/>
      <c r="AI417" s="36"/>
      <c r="AJ417" s="35"/>
      <c r="AK417" s="35"/>
      <c r="AL417" s="35"/>
      <c r="AM417" s="35"/>
    </row>
    <row r="418" spans="2:39" x14ac:dyDescent="0.25">
      <c r="B418" s="31"/>
      <c r="C418" s="32"/>
      <c r="D418" s="32"/>
      <c r="E418" s="32"/>
      <c r="F418" s="33"/>
      <c r="G418" s="33"/>
      <c r="H418" s="37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4"/>
      <c r="T418" s="33"/>
      <c r="U418" s="33"/>
      <c r="V418" s="33"/>
      <c r="W418" s="33"/>
      <c r="X418" s="33"/>
      <c r="Y418" s="33"/>
      <c r="Z418" s="33"/>
      <c r="AA418" s="33"/>
      <c r="AB418" s="33"/>
      <c r="AC418" s="34"/>
      <c r="AD418" s="33"/>
      <c r="AE418" s="33"/>
      <c r="AF418" s="33"/>
      <c r="AG418" s="34"/>
      <c r="AH418" s="33"/>
      <c r="AI418" s="36"/>
      <c r="AJ418" s="35"/>
      <c r="AK418" s="35"/>
      <c r="AL418" s="35"/>
      <c r="AM418" s="35"/>
    </row>
    <row r="419" spans="2:39" x14ac:dyDescent="0.25">
      <c r="B419" s="31"/>
      <c r="C419" s="32"/>
      <c r="D419" s="32"/>
      <c r="E419" s="32"/>
      <c r="F419" s="33"/>
      <c r="G419" s="33"/>
      <c r="H419" s="37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4"/>
      <c r="T419" s="33"/>
      <c r="U419" s="33"/>
      <c r="V419" s="33"/>
      <c r="W419" s="33"/>
      <c r="X419" s="33"/>
      <c r="Y419" s="33"/>
      <c r="Z419" s="33"/>
      <c r="AA419" s="33"/>
      <c r="AB419" s="33"/>
      <c r="AC419" s="34"/>
      <c r="AD419" s="33"/>
      <c r="AE419" s="33"/>
      <c r="AF419" s="33"/>
      <c r="AG419" s="34"/>
      <c r="AH419" s="33"/>
      <c r="AI419" s="36"/>
      <c r="AJ419" s="35"/>
      <c r="AK419" s="35"/>
      <c r="AL419" s="35"/>
      <c r="AM419" s="35"/>
    </row>
    <row r="420" spans="2:39" x14ac:dyDescent="0.25">
      <c r="B420" s="31"/>
      <c r="C420" s="32"/>
      <c r="D420" s="32"/>
      <c r="E420" s="32"/>
      <c r="F420" s="33"/>
      <c r="G420" s="33"/>
      <c r="H420" s="37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4"/>
      <c r="T420" s="33"/>
      <c r="U420" s="33"/>
      <c r="V420" s="33"/>
      <c r="W420" s="33"/>
      <c r="X420" s="33"/>
      <c r="Y420" s="33"/>
      <c r="Z420" s="33"/>
      <c r="AA420" s="33"/>
      <c r="AB420" s="33"/>
      <c r="AC420" s="34"/>
      <c r="AD420" s="33"/>
      <c r="AE420" s="33"/>
      <c r="AF420" s="33"/>
      <c r="AG420" s="34"/>
      <c r="AH420" s="33"/>
      <c r="AI420" s="36"/>
      <c r="AJ420" s="35"/>
      <c r="AK420" s="35"/>
      <c r="AL420" s="35"/>
      <c r="AM420" s="35"/>
    </row>
    <row r="421" spans="2:39" x14ac:dyDescent="0.25">
      <c r="B421" s="31"/>
      <c r="C421" s="32"/>
      <c r="D421" s="32"/>
      <c r="E421" s="32"/>
      <c r="F421" s="33"/>
      <c r="G421" s="33"/>
      <c r="H421" s="37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4"/>
      <c r="T421" s="33"/>
      <c r="U421" s="33"/>
      <c r="V421" s="33"/>
      <c r="W421" s="33"/>
      <c r="X421" s="33"/>
      <c r="Y421" s="33"/>
      <c r="Z421" s="33"/>
      <c r="AA421" s="33"/>
      <c r="AB421" s="33"/>
      <c r="AC421" s="34"/>
      <c r="AD421" s="33"/>
      <c r="AE421" s="33"/>
      <c r="AF421" s="33"/>
      <c r="AG421" s="34"/>
      <c r="AH421" s="33"/>
      <c r="AI421" s="36"/>
      <c r="AJ421" s="35"/>
      <c r="AK421" s="35"/>
      <c r="AL421" s="35"/>
      <c r="AM421" s="35"/>
    </row>
    <row r="422" spans="2:39" x14ac:dyDescent="0.25">
      <c r="B422" s="31"/>
      <c r="C422" s="32"/>
      <c r="D422" s="32"/>
      <c r="E422" s="32"/>
      <c r="F422" s="33"/>
      <c r="G422" s="33"/>
      <c r="H422" s="37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4"/>
      <c r="T422" s="33"/>
      <c r="U422" s="33"/>
      <c r="V422" s="33"/>
      <c r="W422" s="33"/>
      <c r="X422" s="33"/>
      <c r="Y422" s="33"/>
      <c r="Z422" s="33"/>
      <c r="AA422" s="33"/>
      <c r="AB422" s="33"/>
      <c r="AC422" s="34"/>
      <c r="AD422" s="33"/>
      <c r="AE422" s="33"/>
      <c r="AF422" s="33"/>
      <c r="AG422" s="34"/>
      <c r="AH422" s="33"/>
      <c r="AI422" s="36"/>
      <c r="AJ422" s="35"/>
      <c r="AK422" s="35"/>
      <c r="AL422" s="35"/>
      <c r="AM422" s="35"/>
    </row>
    <row r="423" spans="2:39" x14ac:dyDescent="0.25">
      <c r="B423" s="31"/>
      <c r="C423" s="32"/>
      <c r="D423" s="32"/>
      <c r="E423" s="32"/>
      <c r="F423" s="33"/>
      <c r="G423" s="33"/>
      <c r="H423" s="37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4"/>
      <c r="T423" s="33"/>
      <c r="U423" s="33"/>
      <c r="V423" s="33"/>
      <c r="W423" s="33"/>
      <c r="X423" s="33"/>
      <c r="Y423" s="33"/>
      <c r="Z423" s="33"/>
      <c r="AA423" s="33"/>
      <c r="AB423" s="33"/>
      <c r="AC423" s="34"/>
      <c r="AD423" s="33"/>
      <c r="AE423" s="33"/>
      <c r="AF423" s="33"/>
      <c r="AG423" s="34"/>
      <c r="AH423" s="33"/>
      <c r="AI423" s="36"/>
      <c r="AJ423" s="35"/>
      <c r="AK423" s="35"/>
      <c r="AL423" s="35"/>
      <c r="AM423" s="35"/>
    </row>
    <row r="424" spans="2:39" x14ac:dyDescent="0.25">
      <c r="B424" s="31"/>
      <c r="C424" s="32"/>
      <c r="D424" s="32"/>
      <c r="E424" s="32"/>
      <c r="F424" s="33"/>
      <c r="G424" s="33"/>
      <c r="H424" s="37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4"/>
      <c r="T424" s="33"/>
      <c r="U424" s="33"/>
      <c r="V424" s="33"/>
      <c r="W424" s="33"/>
      <c r="X424" s="33"/>
      <c r="Y424" s="33"/>
      <c r="Z424" s="33"/>
      <c r="AA424" s="33"/>
      <c r="AB424" s="33"/>
      <c r="AC424" s="34"/>
      <c r="AD424" s="33"/>
      <c r="AE424" s="33"/>
      <c r="AF424" s="33"/>
      <c r="AG424" s="34"/>
      <c r="AH424" s="33"/>
      <c r="AI424" s="36"/>
      <c r="AJ424" s="35"/>
      <c r="AK424" s="35"/>
      <c r="AL424" s="35"/>
      <c r="AM424" s="35"/>
    </row>
    <row r="425" spans="2:39" x14ac:dyDescent="0.25">
      <c r="B425" s="31"/>
      <c r="C425" s="32"/>
      <c r="D425" s="32"/>
      <c r="E425" s="32"/>
      <c r="F425" s="33"/>
      <c r="G425" s="33"/>
      <c r="H425" s="37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4"/>
      <c r="T425" s="33"/>
      <c r="U425" s="33"/>
      <c r="V425" s="33"/>
      <c r="W425" s="33"/>
      <c r="X425" s="33"/>
      <c r="Y425" s="33"/>
      <c r="Z425" s="33"/>
      <c r="AA425" s="33"/>
      <c r="AB425" s="33"/>
      <c r="AC425" s="34"/>
      <c r="AD425" s="33"/>
      <c r="AE425" s="33"/>
      <c r="AF425" s="33"/>
      <c r="AG425" s="34"/>
      <c r="AH425" s="33"/>
      <c r="AI425" s="36"/>
      <c r="AJ425" s="35"/>
      <c r="AK425" s="35"/>
      <c r="AL425" s="35"/>
      <c r="AM425" s="35"/>
    </row>
    <row r="426" spans="2:39" x14ac:dyDescent="0.25">
      <c r="B426" s="31"/>
      <c r="C426" s="32"/>
      <c r="D426" s="32"/>
      <c r="E426" s="32"/>
      <c r="F426" s="33"/>
      <c r="G426" s="33"/>
      <c r="H426" s="37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4"/>
      <c r="T426" s="33"/>
      <c r="U426" s="33"/>
      <c r="V426" s="33"/>
      <c r="W426" s="33"/>
      <c r="X426" s="33"/>
      <c r="Y426" s="33"/>
      <c r="Z426" s="33"/>
      <c r="AA426" s="33"/>
      <c r="AB426" s="33"/>
      <c r="AC426" s="34"/>
      <c r="AD426" s="33"/>
      <c r="AE426" s="33"/>
      <c r="AF426" s="33"/>
      <c r="AG426" s="34"/>
      <c r="AH426" s="33"/>
      <c r="AI426" s="36"/>
      <c r="AJ426" s="35"/>
      <c r="AK426" s="35"/>
      <c r="AL426" s="35"/>
      <c r="AM426" s="35"/>
    </row>
    <row r="427" spans="2:39" x14ac:dyDescent="0.25">
      <c r="B427" s="31"/>
      <c r="C427" s="32"/>
      <c r="D427" s="32"/>
      <c r="E427" s="32"/>
      <c r="F427" s="33"/>
      <c r="G427" s="33"/>
      <c r="H427" s="37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4"/>
      <c r="T427" s="33"/>
      <c r="U427" s="33"/>
      <c r="V427" s="33"/>
      <c r="W427" s="33"/>
      <c r="X427" s="33"/>
      <c r="Y427" s="33"/>
      <c r="Z427" s="33"/>
      <c r="AA427" s="33"/>
      <c r="AB427" s="33"/>
      <c r="AC427" s="34"/>
      <c r="AD427" s="33"/>
      <c r="AE427" s="33"/>
      <c r="AF427" s="33"/>
      <c r="AG427" s="34"/>
      <c r="AH427" s="33"/>
      <c r="AI427" s="36"/>
      <c r="AJ427" s="35"/>
      <c r="AK427" s="35"/>
      <c r="AL427" s="35"/>
      <c r="AM427" s="35"/>
    </row>
    <row r="428" spans="2:39" x14ac:dyDescent="0.25">
      <c r="B428" s="31"/>
      <c r="C428" s="32"/>
      <c r="D428" s="32"/>
      <c r="E428" s="32"/>
      <c r="F428" s="33"/>
      <c r="G428" s="33"/>
      <c r="H428" s="37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4"/>
      <c r="T428" s="33"/>
      <c r="U428" s="33"/>
      <c r="V428" s="33"/>
      <c r="W428" s="33"/>
      <c r="X428" s="33"/>
      <c r="Y428" s="33"/>
      <c r="Z428" s="33"/>
      <c r="AA428" s="33"/>
      <c r="AB428" s="33"/>
      <c r="AC428" s="34"/>
      <c r="AD428" s="33"/>
      <c r="AE428" s="33"/>
      <c r="AF428" s="33"/>
      <c r="AG428" s="34"/>
      <c r="AH428" s="33"/>
      <c r="AI428" s="36"/>
      <c r="AJ428" s="35"/>
      <c r="AK428" s="35"/>
      <c r="AL428" s="35"/>
      <c r="AM428" s="35"/>
    </row>
    <row r="429" spans="2:39" x14ac:dyDescent="0.25">
      <c r="B429" s="31"/>
      <c r="C429" s="32"/>
      <c r="D429" s="32"/>
      <c r="E429" s="32"/>
      <c r="F429" s="33"/>
      <c r="G429" s="33"/>
      <c r="H429" s="37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4"/>
      <c r="T429" s="33"/>
      <c r="U429" s="33"/>
      <c r="V429" s="33"/>
      <c r="W429" s="33"/>
      <c r="X429" s="33"/>
      <c r="Y429" s="33"/>
      <c r="Z429" s="33"/>
      <c r="AA429" s="33"/>
      <c r="AB429" s="33"/>
      <c r="AC429" s="34"/>
      <c r="AD429" s="33"/>
      <c r="AE429" s="33"/>
      <c r="AF429" s="33"/>
      <c r="AG429" s="34"/>
      <c r="AH429" s="33"/>
      <c r="AI429" s="36"/>
      <c r="AJ429" s="35"/>
      <c r="AK429" s="35"/>
      <c r="AL429" s="35"/>
      <c r="AM429" s="35"/>
    </row>
    <row r="430" spans="2:39" x14ac:dyDescent="0.25">
      <c r="B430" s="31"/>
      <c r="C430" s="32"/>
      <c r="D430" s="32"/>
      <c r="E430" s="32"/>
      <c r="F430" s="33"/>
      <c r="G430" s="33"/>
      <c r="H430" s="37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4"/>
      <c r="T430" s="33"/>
      <c r="U430" s="33"/>
      <c r="V430" s="33"/>
      <c r="W430" s="33"/>
      <c r="X430" s="33"/>
      <c r="Y430" s="33"/>
      <c r="Z430" s="33"/>
      <c r="AA430" s="33"/>
      <c r="AB430" s="33"/>
      <c r="AC430" s="34"/>
      <c r="AD430" s="33"/>
      <c r="AE430" s="33"/>
      <c r="AF430" s="33"/>
      <c r="AG430" s="34"/>
      <c r="AH430" s="33"/>
      <c r="AI430" s="36"/>
      <c r="AJ430" s="35"/>
      <c r="AK430" s="35"/>
      <c r="AL430" s="35"/>
      <c r="AM430" s="35"/>
    </row>
    <row r="431" spans="2:39" x14ac:dyDescent="0.25">
      <c r="B431" s="31"/>
      <c r="C431" s="32"/>
      <c r="D431" s="32"/>
      <c r="E431" s="32"/>
      <c r="F431" s="33"/>
      <c r="G431" s="33"/>
      <c r="H431" s="37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4"/>
      <c r="T431" s="33"/>
      <c r="U431" s="33"/>
      <c r="V431" s="33"/>
      <c r="W431" s="33"/>
      <c r="X431" s="33"/>
      <c r="Y431" s="33"/>
      <c r="Z431" s="33"/>
      <c r="AA431" s="33"/>
      <c r="AB431" s="33"/>
      <c r="AC431" s="34"/>
      <c r="AD431" s="33"/>
      <c r="AE431" s="33"/>
      <c r="AF431" s="33"/>
      <c r="AG431" s="34"/>
      <c r="AH431" s="33"/>
      <c r="AI431" s="36"/>
      <c r="AJ431" s="35"/>
      <c r="AK431" s="35"/>
      <c r="AL431" s="35"/>
      <c r="AM431" s="35"/>
    </row>
    <row r="432" spans="2:39" x14ac:dyDescent="0.25">
      <c r="B432" s="31"/>
      <c r="C432" s="32"/>
      <c r="D432" s="32"/>
      <c r="E432" s="32"/>
      <c r="F432" s="33"/>
      <c r="G432" s="33"/>
      <c r="H432" s="37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4"/>
      <c r="T432" s="33"/>
      <c r="U432" s="33"/>
      <c r="V432" s="33"/>
      <c r="W432" s="33"/>
      <c r="X432" s="33"/>
      <c r="Y432" s="33"/>
      <c r="Z432" s="33"/>
      <c r="AA432" s="33"/>
      <c r="AB432" s="33"/>
      <c r="AC432" s="34"/>
      <c r="AD432" s="33"/>
      <c r="AE432" s="33"/>
      <c r="AF432" s="33"/>
      <c r="AG432" s="34"/>
      <c r="AH432" s="33"/>
      <c r="AI432" s="36"/>
      <c r="AJ432" s="35"/>
      <c r="AK432" s="35"/>
      <c r="AL432" s="35"/>
      <c r="AM432" s="35"/>
    </row>
    <row r="433" spans="2:39" x14ac:dyDescent="0.25">
      <c r="B433" s="31"/>
      <c r="C433" s="32"/>
      <c r="D433" s="32"/>
      <c r="E433" s="32"/>
      <c r="F433" s="33"/>
      <c r="G433" s="33"/>
      <c r="H433" s="37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4"/>
      <c r="T433" s="33"/>
      <c r="U433" s="33"/>
      <c r="V433" s="33"/>
      <c r="W433" s="33"/>
      <c r="X433" s="33"/>
      <c r="Y433" s="33"/>
      <c r="Z433" s="33"/>
      <c r="AA433" s="33"/>
      <c r="AB433" s="33"/>
      <c r="AC433" s="34"/>
      <c r="AD433" s="33"/>
      <c r="AE433" s="33"/>
      <c r="AF433" s="33"/>
      <c r="AG433" s="34"/>
      <c r="AH433" s="33"/>
      <c r="AI433" s="36"/>
      <c r="AJ433" s="35"/>
      <c r="AK433" s="35"/>
      <c r="AL433" s="35"/>
      <c r="AM433" s="35"/>
    </row>
    <row r="434" spans="2:39" x14ac:dyDescent="0.25">
      <c r="B434" s="31"/>
      <c r="C434" s="32"/>
      <c r="D434" s="32"/>
      <c r="E434" s="32"/>
      <c r="F434" s="33"/>
      <c r="G434" s="33"/>
      <c r="H434" s="37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4"/>
      <c r="T434" s="33"/>
      <c r="U434" s="33"/>
      <c r="V434" s="33"/>
      <c r="W434" s="33"/>
      <c r="X434" s="33"/>
      <c r="Y434" s="33"/>
      <c r="Z434" s="33"/>
      <c r="AA434" s="33"/>
      <c r="AB434" s="33"/>
      <c r="AC434" s="34"/>
      <c r="AD434" s="33"/>
      <c r="AE434" s="33"/>
      <c r="AF434" s="33"/>
      <c r="AG434" s="34"/>
      <c r="AH434" s="33"/>
      <c r="AI434" s="36"/>
      <c r="AJ434" s="35"/>
      <c r="AK434" s="35"/>
      <c r="AL434" s="35"/>
      <c r="AM434" s="35"/>
    </row>
    <row r="435" spans="2:39" x14ac:dyDescent="0.25">
      <c r="B435" s="31"/>
      <c r="C435" s="32"/>
      <c r="D435" s="32"/>
      <c r="E435" s="32"/>
      <c r="F435" s="33"/>
      <c r="G435" s="33"/>
      <c r="H435" s="37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4"/>
      <c r="T435" s="33"/>
      <c r="U435" s="33"/>
      <c r="V435" s="33"/>
      <c r="W435" s="33"/>
      <c r="X435" s="33"/>
      <c r="Y435" s="33"/>
      <c r="Z435" s="33"/>
      <c r="AA435" s="33"/>
      <c r="AB435" s="33"/>
      <c r="AC435" s="34"/>
      <c r="AD435" s="33"/>
      <c r="AE435" s="33"/>
      <c r="AF435" s="33"/>
      <c r="AG435" s="34"/>
      <c r="AH435" s="33"/>
      <c r="AI435" s="36"/>
      <c r="AJ435" s="35"/>
      <c r="AK435" s="35"/>
      <c r="AL435" s="35"/>
      <c r="AM435" s="35"/>
    </row>
    <row r="436" spans="2:39" x14ac:dyDescent="0.25">
      <c r="B436" s="31"/>
      <c r="C436" s="32"/>
      <c r="D436" s="32"/>
      <c r="E436" s="32"/>
      <c r="F436" s="33"/>
      <c r="G436" s="33"/>
      <c r="H436" s="37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4"/>
      <c r="T436" s="33"/>
      <c r="U436" s="33"/>
      <c r="V436" s="33"/>
      <c r="W436" s="33"/>
      <c r="X436" s="33"/>
      <c r="Y436" s="33"/>
      <c r="Z436" s="33"/>
      <c r="AA436" s="33"/>
      <c r="AB436" s="33"/>
      <c r="AC436" s="34"/>
      <c r="AD436" s="33"/>
      <c r="AE436" s="33"/>
      <c r="AF436" s="33"/>
      <c r="AG436" s="34"/>
      <c r="AH436" s="33"/>
      <c r="AI436" s="36"/>
      <c r="AJ436" s="35"/>
      <c r="AK436" s="35"/>
      <c r="AL436" s="35"/>
      <c r="AM436" s="35"/>
    </row>
    <row r="437" spans="2:39" x14ac:dyDescent="0.25">
      <c r="B437" s="31"/>
      <c r="C437" s="32"/>
      <c r="D437" s="32"/>
      <c r="E437" s="32"/>
      <c r="F437" s="33"/>
      <c r="G437" s="33"/>
      <c r="H437" s="37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4"/>
      <c r="T437" s="33"/>
      <c r="U437" s="33"/>
      <c r="V437" s="33"/>
      <c r="W437" s="33"/>
      <c r="X437" s="33"/>
      <c r="Y437" s="33"/>
      <c r="Z437" s="33"/>
      <c r="AA437" s="33"/>
      <c r="AB437" s="33"/>
      <c r="AC437" s="34"/>
      <c r="AD437" s="33"/>
      <c r="AE437" s="33"/>
      <c r="AF437" s="33"/>
      <c r="AG437" s="34"/>
      <c r="AH437" s="33"/>
      <c r="AI437" s="36"/>
      <c r="AJ437" s="35"/>
      <c r="AK437" s="35"/>
      <c r="AL437" s="35"/>
      <c r="AM437" s="35"/>
    </row>
    <row r="438" spans="2:39" x14ac:dyDescent="0.25">
      <c r="B438" s="31"/>
      <c r="C438" s="32"/>
      <c r="D438" s="32"/>
      <c r="E438" s="32"/>
      <c r="F438" s="33"/>
      <c r="G438" s="33"/>
      <c r="H438" s="37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4"/>
      <c r="T438" s="33"/>
      <c r="U438" s="33"/>
      <c r="V438" s="33"/>
      <c r="W438" s="33"/>
      <c r="X438" s="33"/>
      <c r="Y438" s="33"/>
      <c r="Z438" s="33"/>
      <c r="AA438" s="33"/>
      <c r="AB438" s="33"/>
      <c r="AC438" s="34"/>
      <c r="AD438" s="33"/>
      <c r="AE438" s="33"/>
      <c r="AF438" s="33"/>
      <c r="AG438" s="34"/>
      <c r="AH438" s="33"/>
      <c r="AI438" s="36"/>
      <c r="AJ438" s="35"/>
      <c r="AK438" s="35"/>
      <c r="AL438" s="35"/>
      <c r="AM438" s="35"/>
    </row>
    <row r="439" spans="2:39" x14ac:dyDescent="0.25">
      <c r="B439" s="31"/>
      <c r="C439" s="32"/>
      <c r="D439" s="32"/>
      <c r="E439" s="32"/>
      <c r="F439" s="33"/>
      <c r="G439" s="33"/>
      <c r="H439" s="37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4"/>
      <c r="T439" s="33"/>
      <c r="U439" s="33"/>
      <c r="V439" s="33"/>
      <c r="W439" s="33"/>
      <c r="X439" s="33"/>
      <c r="Y439" s="33"/>
      <c r="Z439" s="33"/>
      <c r="AA439" s="33"/>
      <c r="AB439" s="33"/>
      <c r="AC439" s="34"/>
      <c r="AD439" s="33"/>
      <c r="AE439" s="33"/>
      <c r="AF439" s="33"/>
      <c r="AG439" s="34"/>
      <c r="AH439" s="33"/>
      <c r="AI439" s="36"/>
      <c r="AJ439" s="35"/>
      <c r="AK439" s="35"/>
      <c r="AL439" s="35"/>
      <c r="AM439" s="35"/>
    </row>
    <row r="440" spans="2:39" x14ac:dyDescent="0.25">
      <c r="B440" s="31"/>
      <c r="C440" s="32"/>
      <c r="D440" s="32"/>
      <c r="E440" s="32"/>
      <c r="F440" s="33"/>
      <c r="G440" s="33"/>
      <c r="H440" s="37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4"/>
      <c r="T440" s="33"/>
      <c r="U440" s="33"/>
      <c r="V440" s="33"/>
      <c r="W440" s="33"/>
      <c r="X440" s="33"/>
      <c r="Y440" s="33"/>
      <c r="Z440" s="33"/>
      <c r="AA440" s="33"/>
      <c r="AB440" s="33"/>
      <c r="AC440" s="34"/>
      <c r="AD440" s="33"/>
      <c r="AE440" s="33"/>
      <c r="AF440" s="33"/>
      <c r="AG440" s="34"/>
      <c r="AH440" s="33"/>
      <c r="AI440" s="36"/>
      <c r="AJ440" s="35"/>
      <c r="AK440" s="35"/>
      <c r="AL440" s="35"/>
      <c r="AM440" s="35"/>
    </row>
    <row r="441" spans="2:39" x14ac:dyDescent="0.25">
      <c r="B441" s="31"/>
      <c r="C441" s="32"/>
      <c r="D441" s="32"/>
      <c r="E441" s="32"/>
      <c r="F441" s="33"/>
      <c r="G441" s="33"/>
      <c r="H441" s="37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4"/>
      <c r="T441" s="33"/>
      <c r="U441" s="33"/>
      <c r="V441" s="33"/>
      <c r="W441" s="33"/>
      <c r="X441" s="33"/>
      <c r="Y441" s="33"/>
      <c r="Z441" s="33"/>
      <c r="AA441" s="33"/>
      <c r="AB441" s="33"/>
      <c r="AC441" s="34"/>
      <c r="AD441" s="33"/>
      <c r="AE441" s="33"/>
      <c r="AF441" s="33"/>
      <c r="AG441" s="34"/>
      <c r="AH441" s="33"/>
      <c r="AI441" s="36"/>
      <c r="AJ441" s="35"/>
      <c r="AK441" s="35"/>
      <c r="AL441" s="35"/>
      <c r="AM441" s="35"/>
    </row>
    <row r="442" spans="2:39" x14ac:dyDescent="0.25">
      <c r="B442" s="31"/>
      <c r="C442" s="32"/>
      <c r="D442" s="32"/>
      <c r="E442" s="32"/>
      <c r="F442" s="33"/>
      <c r="G442" s="33"/>
      <c r="H442" s="37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4"/>
      <c r="T442" s="33"/>
      <c r="U442" s="33"/>
      <c r="V442" s="33"/>
      <c r="W442" s="33"/>
      <c r="X442" s="33"/>
      <c r="Y442" s="33"/>
      <c r="Z442" s="33"/>
      <c r="AA442" s="33"/>
      <c r="AB442" s="33"/>
      <c r="AC442" s="34"/>
      <c r="AD442" s="33"/>
      <c r="AE442" s="33"/>
      <c r="AF442" s="33"/>
      <c r="AG442" s="34"/>
      <c r="AH442" s="33"/>
      <c r="AI442" s="36"/>
      <c r="AJ442" s="35"/>
      <c r="AK442" s="35"/>
      <c r="AL442" s="35"/>
      <c r="AM442" s="35"/>
    </row>
    <row r="443" spans="2:39" x14ac:dyDescent="0.25">
      <c r="B443" s="31"/>
      <c r="C443" s="32"/>
      <c r="D443" s="32"/>
      <c r="E443" s="32"/>
      <c r="F443" s="33"/>
      <c r="G443" s="33"/>
      <c r="H443" s="37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4"/>
      <c r="T443" s="33"/>
      <c r="U443" s="33"/>
      <c r="V443" s="33"/>
      <c r="W443" s="33"/>
      <c r="X443" s="33"/>
      <c r="Y443" s="33"/>
      <c r="Z443" s="33"/>
      <c r="AA443" s="33"/>
      <c r="AB443" s="33"/>
      <c r="AC443" s="34"/>
      <c r="AD443" s="33"/>
      <c r="AE443" s="33"/>
      <c r="AF443" s="33"/>
      <c r="AG443" s="34"/>
      <c r="AH443" s="33"/>
      <c r="AI443" s="36"/>
      <c r="AJ443" s="35"/>
      <c r="AK443" s="35"/>
      <c r="AL443" s="35"/>
      <c r="AM443" s="35"/>
    </row>
    <row r="444" spans="2:39" x14ac:dyDescent="0.25">
      <c r="B444" s="31"/>
      <c r="C444" s="32"/>
      <c r="D444" s="32"/>
      <c r="E444" s="32"/>
      <c r="F444" s="33"/>
      <c r="G444" s="33"/>
      <c r="H444" s="37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4"/>
      <c r="T444" s="33"/>
      <c r="U444" s="33"/>
      <c r="V444" s="33"/>
      <c r="W444" s="33"/>
      <c r="X444" s="33"/>
      <c r="Y444" s="33"/>
      <c r="Z444" s="33"/>
      <c r="AA444" s="33"/>
      <c r="AB444" s="33"/>
      <c r="AC444" s="34"/>
      <c r="AD444" s="33"/>
      <c r="AE444" s="33"/>
      <c r="AF444" s="33"/>
      <c r="AG444" s="34"/>
      <c r="AH444" s="33"/>
      <c r="AI444" s="36"/>
      <c r="AJ444" s="35"/>
      <c r="AK444" s="35"/>
      <c r="AL444" s="35"/>
      <c r="AM444" s="35"/>
    </row>
    <row r="445" spans="2:39" x14ac:dyDescent="0.25">
      <c r="B445" s="31"/>
      <c r="C445" s="32"/>
      <c r="D445" s="32"/>
      <c r="E445" s="32"/>
      <c r="F445" s="33"/>
      <c r="G445" s="33"/>
      <c r="H445" s="37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4"/>
      <c r="T445" s="33"/>
      <c r="U445" s="33"/>
      <c r="V445" s="33"/>
      <c r="W445" s="33"/>
      <c r="X445" s="33"/>
      <c r="Y445" s="33"/>
      <c r="Z445" s="33"/>
      <c r="AA445" s="33"/>
      <c r="AB445" s="33"/>
      <c r="AC445" s="34"/>
      <c r="AD445" s="33"/>
      <c r="AE445" s="33"/>
      <c r="AF445" s="33"/>
      <c r="AG445" s="34"/>
      <c r="AH445" s="33"/>
      <c r="AI445" s="36"/>
      <c r="AJ445" s="35"/>
      <c r="AK445" s="35"/>
      <c r="AL445" s="35"/>
      <c r="AM445" s="35"/>
    </row>
    <row r="446" spans="2:39" x14ac:dyDescent="0.25">
      <c r="B446" s="31"/>
      <c r="C446" s="32"/>
      <c r="D446" s="32"/>
      <c r="E446" s="32"/>
      <c r="F446" s="33"/>
      <c r="G446" s="33"/>
      <c r="H446" s="37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4"/>
      <c r="T446" s="33"/>
      <c r="U446" s="33"/>
      <c r="V446" s="33"/>
      <c r="W446" s="33"/>
      <c r="X446" s="33"/>
      <c r="Y446" s="33"/>
      <c r="Z446" s="33"/>
      <c r="AA446" s="33"/>
      <c r="AB446" s="33"/>
      <c r="AC446" s="34"/>
      <c r="AD446" s="33"/>
      <c r="AE446" s="33"/>
      <c r="AF446" s="33"/>
      <c r="AG446" s="34"/>
      <c r="AH446" s="33"/>
      <c r="AI446" s="36"/>
      <c r="AJ446" s="35"/>
      <c r="AK446" s="35"/>
      <c r="AL446" s="35"/>
      <c r="AM446" s="35"/>
    </row>
    <row r="447" spans="2:39" x14ac:dyDescent="0.25">
      <c r="B447" s="31"/>
      <c r="C447" s="32"/>
      <c r="D447" s="32"/>
      <c r="E447" s="32"/>
      <c r="F447" s="33"/>
      <c r="G447" s="33"/>
      <c r="H447" s="37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4"/>
      <c r="T447" s="33"/>
      <c r="U447" s="33"/>
      <c r="V447" s="33"/>
      <c r="W447" s="33"/>
      <c r="X447" s="33"/>
      <c r="Y447" s="33"/>
      <c r="Z447" s="33"/>
      <c r="AA447" s="33"/>
      <c r="AB447" s="33"/>
      <c r="AC447" s="34"/>
      <c r="AD447" s="33"/>
      <c r="AE447" s="33"/>
      <c r="AF447" s="33"/>
      <c r="AG447" s="34"/>
      <c r="AH447" s="33"/>
      <c r="AI447" s="36"/>
      <c r="AJ447" s="35"/>
      <c r="AK447" s="35"/>
      <c r="AL447" s="35"/>
      <c r="AM447" s="35"/>
    </row>
    <row r="448" spans="2:39" x14ac:dyDescent="0.25">
      <c r="B448" s="31"/>
      <c r="C448" s="32"/>
      <c r="D448" s="32"/>
      <c r="E448" s="32"/>
      <c r="F448" s="33"/>
      <c r="G448" s="33"/>
      <c r="H448" s="37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4"/>
      <c r="T448" s="33"/>
      <c r="U448" s="33"/>
      <c r="V448" s="33"/>
      <c r="W448" s="33"/>
      <c r="X448" s="33"/>
      <c r="Y448" s="33"/>
      <c r="Z448" s="33"/>
      <c r="AA448" s="33"/>
      <c r="AB448" s="33"/>
      <c r="AC448" s="34"/>
      <c r="AD448" s="33"/>
      <c r="AE448" s="33"/>
      <c r="AF448" s="33"/>
      <c r="AG448" s="34"/>
      <c r="AH448" s="33"/>
      <c r="AI448" s="36"/>
      <c r="AJ448" s="35"/>
      <c r="AK448" s="35"/>
      <c r="AL448" s="35"/>
      <c r="AM448" s="35"/>
    </row>
    <row r="449" spans="2:39" x14ac:dyDescent="0.25">
      <c r="B449" s="31"/>
      <c r="C449" s="32"/>
      <c r="D449" s="32"/>
      <c r="E449" s="32"/>
      <c r="F449" s="33"/>
      <c r="G449" s="33"/>
      <c r="H449" s="37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4"/>
      <c r="T449" s="33"/>
      <c r="U449" s="33"/>
      <c r="V449" s="33"/>
      <c r="W449" s="33"/>
      <c r="X449" s="33"/>
      <c r="Y449" s="33"/>
      <c r="Z449" s="33"/>
      <c r="AA449" s="33"/>
      <c r="AB449" s="33"/>
      <c r="AC449" s="34"/>
      <c r="AD449" s="33"/>
      <c r="AE449" s="33"/>
      <c r="AF449" s="33"/>
      <c r="AG449" s="34"/>
      <c r="AH449" s="33"/>
      <c r="AI449" s="36"/>
      <c r="AJ449" s="35"/>
      <c r="AK449" s="35"/>
      <c r="AL449" s="35"/>
      <c r="AM449" s="35"/>
    </row>
    <row r="450" spans="2:39" x14ac:dyDescent="0.25">
      <c r="B450" s="31"/>
      <c r="C450" s="32"/>
      <c r="D450" s="32"/>
      <c r="E450" s="32"/>
      <c r="F450" s="33"/>
      <c r="G450" s="33"/>
      <c r="H450" s="37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4"/>
      <c r="T450" s="33"/>
      <c r="U450" s="33"/>
      <c r="V450" s="33"/>
      <c r="W450" s="33"/>
      <c r="X450" s="33"/>
      <c r="Y450" s="33"/>
      <c r="Z450" s="33"/>
      <c r="AA450" s="33"/>
      <c r="AB450" s="33"/>
      <c r="AC450" s="34"/>
      <c r="AD450" s="33"/>
      <c r="AE450" s="33"/>
      <c r="AF450" s="33"/>
      <c r="AG450" s="34"/>
      <c r="AH450" s="33"/>
      <c r="AI450" s="36"/>
      <c r="AJ450" s="35"/>
      <c r="AK450" s="35"/>
      <c r="AL450" s="35"/>
      <c r="AM450" s="35"/>
    </row>
    <row r="451" spans="2:39" x14ac:dyDescent="0.25">
      <c r="B451" s="31"/>
      <c r="C451" s="32"/>
      <c r="D451" s="32"/>
      <c r="E451" s="32"/>
      <c r="F451" s="33"/>
      <c r="G451" s="33"/>
      <c r="H451" s="37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4"/>
      <c r="T451" s="33"/>
      <c r="U451" s="33"/>
      <c r="V451" s="33"/>
      <c r="W451" s="33"/>
      <c r="X451" s="33"/>
      <c r="Y451" s="33"/>
      <c r="Z451" s="33"/>
      <c r="AA451" s="33"/>
      <c r="AB451" s="33"/>
      <c r="AC451" s="34"/>
      <c r="AD451" s="33"/>
      <c r="AE451" s="33"/>
      <c r="AF451" s="33"/>
      <c r="AG451" s="34"/>
      <c r="AH451" s="33"/>
      <c r="AI451" s="36"/>
      <c r="AJ451" s="35"/>
      <c r="AK451" s="35"/>
      <c r="AL451" s="35"/>
      <c r="AM451" s="35"/>
    </row>
    <row r="452" spans="2:39" x14ac:dyDescent="0.25">
      <c r="B452" s="31"/>
      <c r="C452" s="32"/>
      <c r="D452" s="32"/>
      <c r="E452" s="32"/>
      <c r="F452" s="33"/>
      <c r="G452" s="33"/>
      <c r="H452" s="37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4"/>
      <c r="T452" s="33"/>
      <c r="U452" s="33"/>
      <c r="V452" s="33"/>
      <c r="W452" s="33"/>
      <c r="X452" s="33"/>
      <c r="Y452" s="33"/>
      <c r="Z452" s="33"/>
      <c r="AA452" s="33"/>
      <c r="AB452" s="33"/>
      <c r="AC452" s="34"/>
      <c r="AD452" s="33"/>
      <c r="AE452" s="33"/>
      <c r="AF452" s="33"/>
      <c r="AG452" s="34"/>
      <c r="AH452" s="33"/>
      <c r="AI452" s="36"/>
      <c r="AJ452" s="35"/>
      <c r="AK452" s="35"/>
      <c r="AL452" s="35"/>
      <c r="AM452" s="35"/>
    </row>
    <row r="453" spans="2:39" x14ac:dyDescent="0.25">
      <c r="B453" s="31"/>
      <c r="C453" s="32"/>
      <c r="D453" s="32"/>
      <c r="E453" s="32"/>
      <c r="F453" s="33"/>
      <c r="G453" s="33"/>
      <c r="H453" s="37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4"/>
      <c r="T453" s="33"/>
      <c r="U453" s="33"/>
      <c r="V453" s="33"/>
      <c r="W453" s="33"/>
      <c r="X453" s="33"/>
      <c r="Y453" s="33"/>
      <c r="Z453" s="33"/>
      <c r="AA453" s="33"/>
      <c r="AB453" s="33"/>
      <c r="AC453" s="34"/>
      <c r="AD453" s="33"/>
      <c r="AE453" s="33"/>
      <c r="AF453" s="33"/>
      <c r="AG453" s="34"/>
      <c r="AH453" s="33"/>
      <c r="AI453" s="36"/>
      <c r="AJ453" s="35"/>
      <c r="AK453" s="35"/>
      <c r="AL453" s="35"/>
      <c r="AM453" s="35"/>
    </row>
    <row r="454" spans="2:39" x14ac:dyDescent="0.25">
      <c r="B454" s="31"/>
      <c r="C454" s="32"/>
      <c r="D454" s="32"/>
      <c r="E454" s="32"/>
      <c r="F454" s="33"/>
      <c r="G454" s="33"/>
      <c r="H454" s="37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4"/>
      <c r="T454" s="33"/>
      <c r="U454" s="33"/>
      <c r="V454" s="33"/>
      <c r="W454" s="33"/>
      <c r="X454" s="33"/>
      <c r="Y454" s="33"/>
      <c r="Z454" s="33"/>
      <c r="AA454" s="33"/>
      <c r="AB454" s="33"/>
      <c r="AC454" s="34"/>
      <c r="AD454" s="33"/>
      <c r="AE454" s="33"/>
      <c r="AF454" s="33"/>
      <c r="AG454" s="34"/>
      <c r="AH454" s="33"/>
      <c r="AI454" s="36"/>
      <c r="AJ454" s="35"/>
      <c r="AK454" s="35"/>
      <c r="AL454" s="35"/>
      <c r="AM454" s="35"/>
    </row>
    <row r="455" spans="2:39" x14ac:dyDescent="0.25">
      <c r="B455" s="31"/>
      <c r="C455" s="32"/>
      <c r="D455" s="32"/>
      <c r="E455" s="32"/>
      <c r="F455" s="33"/>
      <c r="G455" s="33"/>
      <c r="H455" s="37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4"/>
      <c r="T455" s="33"/>
      <c r="U455" s="33"/>
      <c r="V455" s="33"/>
      <c r="W455" s="33"/>
      <c r="X455" s="33"/>
      <c r="Y455" s="33"/>
      <c r="Z455" s="33"/>
      <c r="AA455" s="33"/>
      <c r="AB455" s="33"/>
      <c r="AC455" s="34"/>
      <c r="AD455" s="33"/>
      <c r="AE455" s="33"/>
      <c r="AF455" s="33"/>
      <c r="AG455" s="34"/>
      <c r="AH455" s="33"/>
      <c r="AI455" s="36"/>
      <c r="AJ455" s="35"/>
      <c r="AK455" s="35"/>
      <c r="AL455" s="35"/>
      <c r="AM455" s="35"/>
    </row>
    <row r="456" spans="2:39" x14ac:dyDescent="0.25">
      <c r="B456" s="31"/>
      <c r="C456" s="32"/>
      <c r="D456" s="32"/>
      <c r="E456" s="32"/>
      <c r="F456" s="33"/>
      <c r="G456" s="33"/>
      <c r="H456" s="37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4"/>
      <c r="T456" s="33"/>
      <c r="U456" s="33"/>
      <c r="V456" s="33"/>
      <c r="W456" s="33"/>
      <c r="X456" s="33"/>
      <c r="Y456" s="33"/>
      <c r="Z456" s="33"/>
      <c r="AA456" s="33"/>
      <c r="AB456" s="33"/>
      <c r="AC456" s="34"/>
      <c r="AD456" s="33"/>
      <c r="AE456" s="33"/>
      <c r="AF456" s="33"/>
      <c r="AG456" s="34"/>
      <c r="AH456" s="33"/>
      <c r="AI456" s="36"/>
      <c r="AJ456" s="35"/>
      <c r="AK456" s="35"/>
      <c r="AL456" s="35"/>
      <c r="AM456" s="35"/>
    </row>
    <row r="457" spans="2:39" x14ac:dyDescent="0.25">
      <c r="B457" s="31"/>
      <c r="C457" s="32"/>
      <c r="D457" s="32"/>
      <c r="E457" s="32"/>
      <c r="F457" s="33"/>
      <c r="G457" s="33"/>
      <c r="H457" s="37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4"/>
      <c r="T457" s="33"/>
      <c r="U457" s="33"/>
      <c r="V457" s="33"/>
      <c r="W457" s="33"/>
      <c r="X457" s="33"/>
      <c r="Y457" s="33"/>
      <c r="Z457" s="33"/>
      <c r="AA457" s="33"/>
      <c r="AB457" s="33"/>
      <c r="AC457" s="34"/>
      <c r="AD457" s="33"/>
      <c r="AE457" s="33"/>
      <c r="AF457" s="33"/>
      <c r="AG457" s="34"/>
      <c r="AH457" s="33"/>
      <c r="AI457" s="36"/>
      <c r="AJ457" s="35"/>
      <c r="AK457" s="35"/>
      <c r="AL457" s="35"/>
      <c r="AM457" s="35"/>
    </row>
    <row r="458" spans="2:39" x14ac:dyDescent="0.25">
      <c r="B458" s="31"/>
      <c r="C458" s="32"/>
      <c r="D458" s="32"/>
      <c r="E458" s="32"/>
      <c r="F458" s="33"/>
      <c r="G458" s="33"/>
      <c r="H458" s="37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4"/>
      <c r="T458" s="33"/>
      <c r="U458" s="33"/>
      <c r="V458" s="33"/>
      <c r="W458" s="33"/>
      <c r="X458" s="33"/>
      <c r="Y458" s="33"/>
      <c r="Z458" s="33"/>
      <c r="AA458" s="33"/>
      <c r="AB458" s="33"/>
      <c r="AC458" s="34"/>
      <c r="AD458" s="33"/>
      <c r="AE458" s="33"/>
      <c r="AF458" s="33"/>
      <c r="AG458" s="34"/>
      <c r="AH458" s="33"/>
      <c r="AI458" s="36"/>
      <c r="AJ458" s="35"/>
      <c r="AK458" s="35"/>
      <c r="AL458" s="35"/>
      <c r="AM458" s="35"/>
    </row>
    <row r="459" spans="2:39" x14ac:dyDescent="0.25">
      <c r="B459" s="31"/>
      <c r="C459" s="32"/>
      <c r="D459" s="32"/>
      <c r="E459" s="32"/>
      <c r="F459" s="33"/>
      <c r="G459" s="33"/>
      <c r="H459" s="37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4"/>
      <c r="T459" s="33"/>
      <c r="U459" s="33"/>
      <c r="V459" s="33"/>
      <c r="W459" s="33"/>
      <c r="X459" s="33"/>
      <c r="Y459" s="33"/>
      <c r="Z459" s="33"/>
      <c r="AA459" s="33"/>
      <c r="AB459" s="33"/>
      <c r="AC459" s="34"/>
      <c r="AD459" s="33"/>
      <c r="AE459" s="33"/>
      <c r="AF459" s="33"/>
      <c r="AG459" s="34"/>
      <c r="AH459" s="33"/>
      <c r="AI459" s="36"/>
      <c r="AJ459" s="35"/>
      <c r="AK459" s="35"/>
      <c r="AL459" s="35"/>
      <c r="AM459" s="35"/>
    </row>
    <row r="460" spans="2:39" x14ac:dyDescent="0.25">
      <c r="B460" s="31"/>
      <c r="C460" s="32"/>
      <c r="D460" s="32"/>
      <c r="E460" s="32"/>
      <c r="F460" s="33"/>
      <c r="G460" s="33"/>
      <c r="H460" s="37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4"/>
      <c r="T460" s="33"/>
      <c r="U460" s="33"/>
      <c r="V460" s="33"/>
      <c r="W460" s="33"/>
      <c r="X460" s="33"/>
      <c r="Y460" s="33"/>
      <c r="Z460" s="33"/>
      <c r="AA460" s="33"/>
      <c r="AB460" s="33"/>
      <c r="AC460" s="34"/>
      <c r="AD460" s="33"/>
      <c r="AE460" s="33"/>
      <c r="AF460" s="33"/>
      <c r="AG460" s="34"/>
      <c r="AH460" s="33"/>
      <c r="AI460" s="36"/>
      <c r="AJ460" s="35"/>
      <c r="AK460" s="35"/>
      <c r="AL460" s="35"/>
      <c r="AM460" s="35"/>
    </row>
    <row r="461" spans="2:39" x14ac:dyDescent="0.25">
      <c r="B461" s="31"/>
      <c r="C461" s="32"/>
      <c r="D461" s="32"/>
      <c r="E461" s="32"/>
      <c r="F461" s="33"/>
      <c r="G461" s="33"/>
      <c r="H461" s="37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4"/>
      <c r="T461" s="33"/>
      <c r="U461" s="33"/>
      <c r="V461" s="33"/>
      <c r="W461" s="33"/>
      <c r="X461" s="33"/>
      <c r="Y461" s="33"/>
      <c r="Z461" s="33"/>
      <c r="AA461" s="33"/>
      <c r="AB461" s="33"/>
      <c r="AC461" s="34"/>
      <c r="AD461" s="33"/>
      <c r="AE461" s="33"/>
      <c r="AF461" s="33"/>
      <c r="AG461" s="34"/>
      <c r="AH461" s="33"/>
      <c r="AI461" s="36"/>
      <c r="AJ461" s="35"/>
      <c r="AK461" s="35"/>
      <c r="AL461" s="35"/>
      <c r="AM461" s="35"/>
    </row>
    <row r="462" spans="2:39" x14ac:dyDescent="0.25">
      <c r="B462" s="31"/>
      <c r="C462" s="32"/>
      <c r="D462" s="32"/>
      <c r="E462" s="32"/>
      <c r="F462" s="33"/>
      <c r="G462" s="33"/>
      <c r="H462" s="37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4"/>
      <c r="T462" s="33"/>
      <c r="U462" s="33"/>
      <c r="V462" s="33"/>
      <c r="W462" s="33"/>
      <c r="X462" s="33"/>
      <c r="Y462" s="33"/>
      <c r="Z462" s="33"/>
      <c r="AA462" s="33"/>
      <c r="AB462" s="33"/>
      <c r="AC462" s="34"/>
      <c r="AD462" s="33"/>
      <c r="AE462" s="33"/>
      <c r="AF462" s="33"/>
      <c r="AG462" s="34"/>
      <c r="AH462" s="33"/>
      <c r="AI462" s="36"/>
      <c r="AJ462" s="35"/>
      <c r="AK462" s="35"/>
      <c r="AL462" s="35"/>
      <c r="AM462" s="35"/>
    </row>
    <row r="463" spans="2:39" x14ac:dyDescent="0.25">
      <c r="B463" s="31"/>
      <c r="C463" s="32"/>
      <c r="D463" s="32"/>
      <c r="E463" s="32"/>
      <c r="F463" s="33"/>
      <c r="G463" s="33"/>
      <c r="H463" s="37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4"/>
      <c r="T463" s="33"/>
      <c r="U463" s="33"/>
      <c r="V463" s="33"/>
      <c r="W463" s="33"/>
      <c r="X463" s="33"/>
      <c r="Y463" s="33"/>
      <c r="Z463" s="33"/>
      <c r="AA463" s="33"/>
      <c r="AB463" s="33"/>
      <c r="AC463" s="34"/>
      <c r="AD463" s="33"/>
      <c r="AE463" s="33"/>
      <c r="AF463" s="33"/>
      <c r="AG463" s="34"/>
      <c r="AH463" s="33"/>
      <c r="AI463" s="36"/>
      <c r="AJ463" s="35"/>
      <c r="AK463" s="35"/>
      <c r="AL463" s="35"/>
      <c r="AM463" s="35"/>
    </row>
    <row r="464" spans="2:39" x14ac:dyDescent="0.25">
      <c r="B464" s="31"/>
      <c r="C464" s="32"/>
      <c r="D464" s="32"/>
      <c r="E464" s="32"/>
      <c r="F464" s="33"/>
      <c r="G464" s="33"/>
      <c r="H464" s="37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4"/>
      <c r="T464" s="33"/>
      <c r="U464" s="33"/>
      <c r="V464" s="33"/>
      <c r="W464" s="33"/>
      <c r="X464" s="33"/>
      <c r="Y464" s="33"/>
      <c r="Z464" s="33"/>
      <c r="AA464" s="33"/>
      <c r="AB464" s="33"/>
      <c r="AC464" s="34"/>
      <c r="AD464" s="33"/>
      <c r="AE464" s="33"/>
      <c r="AF464" s="33"/>
      <c r="AG464" s="34"/>
      <c r="AH464" s="33"/>
      <c r="AI464" s="36"/>
      <c r="AJ464" s="35"/>
      <c r="AK464" s="35"/>
      <c r="AL464" s="35"/>
      <c r="AM464" s="35"/>
    </row>
    <row r="465" spans="2:39" x14ac:dyDescent="0.25">
      <c r="B465" s="31"/>
      <c r="C465" s="32"/>
      <c r="D465" s="32"/>
      <c r="E465" s="32"/>
      <c r="F465" s="33"/>
      <c r="G465" s="33"/>
      <c r="H465" s="37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4"/>
      <c r="T465" s="33"/>
      <c r="U465" s="33"/>
      <c r="V465" s="33"/>
      <c r="W465" s="33"/>
      <c r="X465" s="33"/>
      <c r="Y465" s="33"/>
      <c r="Z465" s="33"/>
      <c r="AA465" s="33"/>
      <c r="AB465" s="33"/>
      <c r="AC465" s="34"/>
      <c r="AD465" s="33"/>
      <c r="AE465" s="33"/>
      <c r="AF465" s="33"/>
      <c r="AG465" s="34"/>
      <c r="AH465" s="33"/>
      <c r="AI465" s="36"/>
      <c r="AJ465" s="35"/>
      <c r="AK465" s="35"/>
      <c r="AL465" s="35"/>
      <c r="AM465" s="35"/>
    </row>
    <row r="466" spans="2:39" x14ac:dyDescent="0.25">
      <c r="B466" s="31"/>
      <c r="C466" s="32"/>
      <c r="D466" s="32"/>
      <c r="E466" s="32"/>
      <c r="F466" s="33"/>
      <c r="G466" s="33"/>
      <c r="H466" s="37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4"/>
      <c r="T466" s="33"/>
      <c r="U466" s="33"/>
      <c r="V466" s="33"/>
      <c r="W466" s="33"/>
      <c r="X466" s="33"/>
      <c r="Y466" s="33"/>
      <c r="Z466" s="33"/>
      <c r="AA466" s="33"/>
      <c r="AB466" s="33"/>
      <c r="AC466" s="34"/>
      <c r="AD466" s="33"/>
      <c r="AE466" s="33"/>
      <c r="AF466" s="33"/>
      <c r="AG466" s="34"/>
      <c r="AH466" s="33"/>
      <c r="AI466" s="36"/>
      <c r="AJ466" s="35"/>
      <c r="AK466" s="35"/>
      <c r="AL466" s="35"/>
      <c r="AM466" s="35"/>
    </row>
    <row r="467" spans="2:39" x14ac:dyDescent="0.25">
      <c r="B467" s="31"/>
      <c r="C467" s="32"/>
      <c r="D467" s="32"/>
      <c r="E467" s="32"/>
      <c r="F467" s="33"/>
      <c r="G467" s="33"/>
      <c r="H467" s="37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4"/>
      <c r="T467" s="33"/>
      <c r="U467" s="33"/>
      <c r="V467" s="33"/>
      <c r="W467" s="33"/>
      <c r="X467" s="33"/>
      <c r="Y467" s="33"/>
      <c r="Z467" s="33"/>
      <c r="AA467" s="33"/>
      <c r="AB467" s="33"/>
      <c r="AC467" s="34"/>
      <c r="AD467" s="33"/>
      <c r="AE467" s="33"/>
      <c r="AF467" s="33"/>
      <c r="AG467" s="34"/>
      <c r="AH467" s="33"/>
      <c r="AI467" s="36"/>
      <c r="AJ467" s="35"/>
      <c r="AK467" s="35"/>
      <c r="AL467" s="35"/>
      <c r="AM467" s="35"/>
    </row>
    <row r="468" spans="2:39" x14ac:dyDescent="0.25">
      <c r="B468" s="31"/>
      <c r="C468" s="32"/>
      <c r="D468" s="32"/>
      <c r="E468" s="32"/>
      <c r="F468" s="33"/>
      <c r="G468" s="33"/>
      <c r="H468" s="37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4"/>
      <c r="T468" s="33"/>
      <c r="U468" s="33"/>
      <c r="V468" s="33"/>
      <c r="W468" s="33"/>
      <c r="X468" s="33"/>
      <c r="Y468" s="33"/>
      <c r="Z468" s="33"/>
      <c r="AA468" s="33"/>
      <c r="AB468" s="33"/>
      <c r="AC468" s="34"/>
      <c r="AD468" s="33"/>
      <c r="AE468" s="33"/>
      <c r="AF468" s="33"/>
      <c r="AG468" s="34"/>
      <c r="AH468" s="33"/>
      <c r="AI468" s="36"/>
      <c r="AJ468" s="35"/>
      <c r="AK468" s="35"/>
      <c r="AL468" s="35"/>
      <c r="AM468" s="35"/>
    </row>
    <row r="469" spans="2:39" x14ac:dyDescent="0.25">
      <c r="B469" s="31"/>
      <c r="C469" s="32"/>
      <c r="D469" s="32"/>
      <c r="E469" s="32"/>
      <c r="F469" s="33"/>
      <c r="G469" s="33"/>
      <c r="H469" s="37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4"/>
      <c r="T469" s="33"/>
      <c r="U469" s="33"/>
      <c r="V469" s="33"/>
      <c r="W469" s="33"/>
      <c r="X469" s="33"/>
      <c r="Y469" s="33"/>
      <c r="Z469" s="33"/>
      <c r="AA469" s="33"/>
      <c r="AB469" s="33"/>
      <c r="AC469" s="34"/>
      <c r="AD469" s="33"/>
      <c r="AE469" s="33"/>
      <c r="AF469" s="33"/>
      <c r="AG469" s="34"/>
      <c r="AH469" s="33"/>
      <c r="AI469" s="36"/>
      <c r="AJ469" s="35"/>
      <c r="AK469" s="35"/>
      <c r="AL469" s="35"/>
      <c r="AM469" s="35"/>
    </row>
    <row r="470" spans="2:39" x14ac:dyDescent="0.25">
      <c r="B470" s="31"/>
      <c r="C470" s="32"/>
      <c r="D470" s="32"/>
      <c r="E470" s="32"/>
      <c r="F470" s="33"/>
      <c r="G470" s="33"/>
      <c r="H470" s="37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4"/>
      <c r="T470" s="33"/>
      <c r="U470" s="33"/>
      <c r="V470" s="33"/>
      <c r="W470" s="33"/>
      <c r="X470" s="33"/>
      <c r="Y470" s="33"/>
      <c r="Z470" s="33"/>
      <c r="AA470" s="33"/>
      <c r="AB470" s="33"/>
      <c r="AC470" s="34"/>
      <c r="AD470" s="33"/>
      <c r="AE470" s="33"/>
      <c r="AF470" s="33"/>
      <c r="AG470" s="34"/>
      <c r="AH470" s="33"/>
      <c r="AI470" s="36"/>
      <c r="AJ470" s="35"/>
      <c r="AK470" s="35"/>
      <c r="AL470" s="35"/>
      <c r="AM470" s="35"/>
    </row>
    <row r="471" spans="2:39" x14ac:dyDescent="0.25">
      <c r="B471" s="31"/>
      <c r="C471" s="32"/>
      <c r="D471" s="32"/>
      <c r="E471" s="32"/>
      <c r="F471" s="33"/>
      <c r="G471" s="33"/>
      <c r="H471" s="37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4"/>
      <c r="T471" s="33"/>
      <c r="U471" s="33"/>
      <c r="V471" s="33"/>
      <c r="W471" s="33"/>
      <c r="X471" s="33"/>
      <c r="Y471" s="33"/>
      <c r="Z471" s="33"/>
      <c r="AA471" s="33"/>
      <c r="AB471" s="33"/>
      <c r="AC471" s="34"/>
      <c r="AD471" s="33"/>
      <c r="AE471" s="33"/>
      <c r="AF471" s="33"/>
      <c r="AG471" s="34"/>
      <c r="AH471" s="33"/>
      <c r="AI471" s="36"/>
      <c r="AJ471" s="35"/>
      <c r="AK471" s="35"/>
      <c r="AL471" s="35"/>
      <c r="AM471" s="35"/>
    </row>
    <row r="472" spans="2:39" x14ac:dyDescent="0.25">
      <c r="B472" s="31"/>
      <c r="C472" s="32"/>
      <c r="D472" s="32"/>
      <c r="E472" s="32"/>
      <c r="F472" s="33"/>
      <c r="G472" s="33"/>
      <c r="H472" s="37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4"/>
      <c r="T472" s="33"/>
      <c r="U472" s="33"/>
      <c r="V472" s="33"/>
      <c r="W472" s="33"/>
      <c r="X472" s="33"/>
      <c r="Y472" s="33"/>
      <c r="Z472" s="33"/>
      <c r="AA472" s="33"/>
      <c r="AB472" s="33"/>
      <c r="AC472" s="34"/>
      <c r="AD472" s="33"/>
      <c r="AE472" s="33"/>
      <c r="AF472" s="33"/>
      <c r="AG472" s="34"/>
      <c r="AH472" s="33"/>
      <c r="AI472" s="36"/>
      <c r="AJ472" s="35"/>
      <c r="AK472" s="35"/>
      <c r="AL472" s="35"/>
      <c r="AM472" s="35"/>
    </row>
    <row r="473" spans="2:39" x14ac:dyDescent="0.25">
      <c r="B473" s="31"/>
      <c r="C473" s="32"/>
      <c r="D473" s="32"/>
      <c r="E473" s="32"/>
      <c r="F473" s="33"/>
      <c r="G473" s="33"/>
      <c r="H473" s="37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4"/>
      <c r="T473" s="33"/>
      <c r="U473" s="33"/>
      <c r="V473" s="33"/>
      <c r="W473" s="33"/>
      <c r="X473" s="33"/>
      <c r="Y473" s="33"/>
      <c r="Z473" s="33"/>
      <c r="AA473" s="33"/>
      <c r="AB473" s="33"/>
      <c r="AC473" s="34"/>
      <c r="AD473" s="33"/>
      <c r="AE473" s="33"/>
      <c r="AF473" s="33"/>
      <c r="AG473" s="34"/>
      <c r="AH473" s="33"/>
      <c r="AI473" s="36"/>
      <c r="AJ473" s="35"/>
      <c r="AK473" s="35"/>
      <c r="AL473" s="35"/>
      <c r="AM473" s="35"/>
    </row>
    <row r="474" spans="2:39" x14ac:dyDescent="0.25">
      <c r="B474" s="31"/>
      <c r="C474" s="32"/>
      <c r="D474" s="32"/>
      <c r="E474" s="32"/>
      <c r="F474" s="33"/>
      <c r="G474" s="33"/>
      <c r="H474" s="37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4"/>
      <c r="T474" s="33"/>
      <c r="U474" s="33"/>
      <c r="V474" s="33"/>
      <c r="W474" s="33"/>
      <c r="X474" s="33"/>
      <c r="Y474" s="33"/>
      <c r="Z474" s="33"/>
      <c r="AA474" s="33"/>
      <c r="AB474" s="33"/>
      <c r="AC474" s="34"/>
      <c r="AD474" s="33"/>
      <c r="AE474" s="33"/>
      <c r="AF474" s="33"/>
      <c r="AG474" s="34"/>
      <c r="AH474" s="33"/>
      <c r="AI474" s="36"/>
      <c r="AJ474" s="35"/>
      <c r="AK474" s="35"/>
      <c r="AL474" s="35"/>
      <c r="AM474" s="35"/>
    </row>
    <row r="475" spans="2:39" x14ac:dyDescent="0.25">
      <c r="B475" s="31"/>
      <c r="C475" s="32"/>
      <c r="D475" s="32"/>
      <c r="E475" s="32"/>
      <c r="F475" s="33"/>
      <c r="G475" s="33"/>
      <c r="H475" s="37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4"/>
      <c r="T475" s="33"/>
      <c r="U475" s="33"/>
      <c r="V475" s="33"/>
      <c r="W475" s="33"/>
      <c r="X475" s="33"/>
      <c r="Y475" s="33"/>
      <c r="Z475" s="33"/>
      <c r="AA475" s="33"/>
      <c r="AB475" s="33"/>
      <c r="AC475" s="34"/>
      <c r="AD475" s="33"/>
      <c r="AE475" s="33"/>
      <c r="AF475" s="33"/>
      <c r="AG475" s="34"/>
      <c r="AH475" s="33"/>
      <c r="AI475" s="36"/>
      <c r="AJ475" s="35"/>
      <c r="AK475" s="35"/>
      <c r="AL475" s="35"/>
      <c r="AM475" s="35"/>
    </row>
    <row r="476" spans="2:39" x14ac:dyDescent="0.25">
      <c r="B476" s="31"/>
      <c r="C476" s="32"/>
      <c r="D476" s="32"/>
      <c r="E476" s="32"/>
      <c r="F476" s="33"/>
      <c r="G476" s="33"/>
      <c r="H476" s="37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4"/>
      <c r="T476" s="33"/>
      <c r="U476" s="33"/>
      <c r="V476" s="33"/>
      <c r="W476" s="33"/>
      <c r="X476" s="33"/>
      <c r="Y476" s="33"/>
      <c r="Z476" s="33"/>
      <c r="AA476" s="33"/>
      <c r="AB476" s="33"/>
      <c r="AC476" s="34"/>
      <c r="AD476" s="33"/>
      <c r="AE476" s="33"/>
      <c r="AF476" s="33"/>
      <c r="AG476" s="34"/>
      <c r="AH476" s="33"/>
      <c r="AI476" s="36"/>
      <c r="AJ476" s="35"/>
      <c r="AK476" s="35"/>
      <c r="AL476" s="35"/>
      <c r="AM476" s="35"/>
    </row>
    <row r="477" spans="2:39" x14ac:dyDescent="0.25">
      <c r="B477" s="31"/>
      <c r="C477" s="32"/>
      <c r="D477" s="32"/>
      <c r="E477" s="32"/>
      <c r="F477" s="33"/>
      <c r="G477" s="33"/>
      <c r="H477" s="37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4"/>
      <c r="T477" s="33"/>
      <c r="U477" s="33"/>
      <c r="V477" s="33"/>
      <c r="W477" s="33"/>
      <c r="X477" s="33"/>
      <c r="Y477" s="33"/>
      <c r="Z477" s="33"/>
      <c r="AA477" s="33"/>
      <c r="AB477" s="33"/>
      <c r="AC477" s="34"/>
      <c r="AD477" s="33"/>
      <c r="AE477" s="33"/>
      <c r="AF477" s="33"/>
      <c r="AG477" s="34"/>
      <c r="AH477" s="33"/>
      <c r="AI477" s="36"/>
      <c r="AJ477" s="35"/>
      <c r="AK477" s="35"/>
      <c r="AL477" s="35"/>
      <c r="AM477" s="35"/>
    </row>
    <row r="478" spans="2:39" x14ac:dyDescent="0.25">
      <c r="B478" s="31"/>
      <c r="C478" s="32"/>
      <c r="D478" s="32"/>
      <c r="E478" s="32"/>
      <c r="F478" s="33"/>
      <c r="G478" s="33"/>
      <c r="H478" s="37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4"/>
      <c r="T478" s="33"/>
      <c r="U478" s="33"/>
      <c r="V478" s="33"/>
      <c r="W478" s="33"/>
      <c r="X478" s="33"/>
      <c r="Y478" s="33"/>
      <c r="Z478" s="33"/>
      <c r="AA478" s="33"/>
      <c r="AB478" s="33"/>
      <c r="AC478" s="34"/>
      <c r="AD478" s="33"/>
      <c r="AE478" s="33"/>
      <c r="AF478" s="33"/>
      <c r="AG478" s="34"/>
      <c r="AH478" s="33"/>
      <c r="AI478" s="36"/>
      <c r="AJ478" s="35"/>
      <c r="AK478" s="35"/>
      <c r="AL478" s="35"/>
      <c r="AM478" s="35"/>
    </row>
    <row r="479" spans="2:39" x14ac:dyDescent="0.25">
      <c r="B479" s="31"/>
      <c r="C479" s="32"/>
      <c r="D479" s="32"/>
      <c r="E479" s="32"/>
      <c r="F479" s="33"/>
      <c r="G479" s="33"/>
      <c r="H479" s="37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4"/>
      <c r="T479" s="33"/>
      <c r="U479" s="33"/>
      <c r="V479" s="33"/>
      <c r="W479" s="33"/>
      <c r="X479" s="33"/>
      <c r="Y479" s="33"/>
      <c r="Z479" s="33"/>
      <c r="AA479" s="33"/>
      <c r="AB479" s="33"/>
      <c r="AC479" s="34"/>
      <c r="AD479" s="33"/>
      <c r="AE479" s="33"/>
      <c r="AF479" s="33"/>
      <c r="AG479" s="34"/>
      <c r="AH479" s="33"/>
      <c r="AI479" s="36"/>
      <c r="AJ479" s="35"/>
      <c r="AK479" s="35"/>
      <c r="AL479" s="35"/>
      <c r="AM479" s="35"/>
    </row>
    <row r="480" spans="2:39" x14ac:dyDescent="0.25">
      <c r="B480" s="31"/>
      <c r="C480" s="32"/>
      <c r="D480" s="32"/>
      <c r="E480" s="32"/>
      <c r="F480" s="33"/>
      <c r="G480" s="33"/>
      <c r="H480" s="37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4"/>
      <c r="T480" s="33"/>
      <c r="U480" s="33"/>
      <c r="V480" s="33"/>
      <c r="W480" s="33"/>
      <c r="X480" s="33"/>
      <c r="Y480" s="33"/>
      <c r="Z480" s="33"/>
      <c r="AA480" s="33"/>
      <c r="AB480" s="33"/>
      <c r="AC480" s="34"/>
      <c r="AD480" s="33"/>
      <c r="AE480" s="33"/>
      <c r="AF480" s="33"/>
      <c r="AG480" s="34"/>
      <c r="AH480" s="33"/>
      <c r="AI480" s="36"/>
      <c r="AJ480" s="35"/>
      <c r="AK480" s="35"/>
      <c r="AL480" s="35"/>
      <c r="AM480" s="35"/>
    </row>
    <row r="481" spans="2:39" x14ac:dyDescent="0.25">
      <c r="B481" s="31"/>
      <c r="C481" s="32"/>
      <c r="D481" s="32"/>
      <c r="E481" s="32"/>
      <c r="F481" s="33"/>
      <c r="G481" s="33"/>
      <c r="H481" s="37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4"/>
      <c r="T481" s="33"/>
      <c r="U481" s="33"/>
      <c r="V481" s="33"/>
      <c r="W481" s="33"/>
      <c r="X481" s="33"/>
      <c r="Y481" s="33"/>
      <c r="Z481" s="33"/>
      <c r="AA481" s="33"/>
      <c r="AB481" s="33"/>
      <c r="AC481" s="34"/>
      <c r="AD481" s="33"/>
      <c r="AE481" s="33"/>
      <c r="AF481" s="33"/>
      <c r="AG481" s="34"/>
      <c r="AH481" s="33"/>
      <c r="AI481" s="36"/>
      <c r="AJ481" s="35"/>
      <c r="AK481" s="35"/>
      <c r="AL481" s="35"/>
      <c r="AM481" s="35"/>
    </row>
    <row r="482" spans="2:39" x14ac:dyDescent="0.25">
      <c r="B482" s="31"/>
      <c r="C482" s="32"/>
      <c r="D482" s="32"/>
      <c r="E482" s="32"/>
      <c r="F482" s="33"/>
      <c r="G482" s="33"/>
      <c r="H482" s="37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4"/>
      <c r="T482" s="33"/>
      <c r="U482" s="33"/>
      <c r="V482" s="33"/>
      <c r="W482" s="33"/>
      <c r="X482" s="33"/>
      <c r="Y482" s="33"/>
      <c r="Z482" s="33"/>
      <c r="AA482" s="33"/>
      <c r="AB482" s="33"/>
      <c r="AC482" s="34"/>
      <c r="AD482" s="33"/>
      <c r="AE482" s="33"/>
      <c r="AF482" s="33"/>
      <c r="AG482" s="34"/>
      <c r="AH482" s="33"/>
      <c r="AI482" s="36"/>
      <c r="AJ482" s="35"/>
      <c r="AK482" s="35"/>
      <c r="AL482" s="35"/>
      <c r="AM482" s="35"/>
    </row>
    <row r="483" spans="2:39" x14ac:dyDescent="0.25">
      <c r="B483" s="31"/>
      <c r="C483" s="32"/>
      <c r="D483" s="32"/>
      <c r="E483" s="32"/>
      <c r="F483" s="33"/>
      <c r="G483" s="33"/>
      <c r="H483" s="37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4"/>
      <c r="T483" s="33"/>
      <c r="U483" s="33"/>
      <c r="V483" s="33"/>
      <c r="W483" s="33"/>
      <c r="X483" s="33"/>
      <c r="Y483" s="33"/>
      <c r="Z483" s="33"/>
      <c r="AA483" s="33"/>
      <c r="AB483" s="33"/>
      <c r="AC483" s="34"/>
      <c r="AD483" s="33"/>
      <c r="AE483" s="33"/>
      <c r="AF483" s="33"/>
      <c r="AG483" s="34"/>
      <c r="AH483" s="33"/>
      <c r="AI483" s="36"/>
      <c r="AJ483" s="35"/>
      <c r="AK483" s="35"/>
      <c r="AL483" s="35"/>
      <c r="AM483" s="35"/>
    </row>
    <row r="484" spans="2:39" x14ac:dyDescent="0.25">
      <c r="B484" s="31"/>
      <c r="C484" s="32"/>
      <c r="D484" s="32"/>
      <c r="E484" s="32"/>
      <c r="F484" s="33"/>
      <c r="G484" s="33"/>
      <c r="H484" s="37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4"/>
      <c r="T484" s="33"/>
      <c r="U484" s="33"/>
      <c r="V484" s="33"/>
      <c r="W484" s="33"/>
      <c r="X484" s="33"/>
      <c r="Y484" s="33"/>
      <c r="Z484" s="33"/>
      <c r="AA484" s="33"/>
      <c r="AB484" s="33"/>
      <c r="AC484" s="34"/>
      <c r="AD484" s="33"/>
      <c r="AE484" s="33"/>
      <c r="AF484" s="33"/>
      <c r="AG484" s="34"/>
      <c r="AH484" s="33"/>
      <c r="AI484" s="36"/>
      <c r="AJ484" s="35"/>
      <c r="AK484" s="35"/>
      <c r="AL484" s="35"/>
      <c r="AM484" s="35"/>
    </row>
    <row r="485" spans="2:39" x14ac:dyDescent="0.25">
      <c r="B485" s="31"/>
      <c r="C485" s="32"/>
      <c r="D485" s="32"/>
      <c r="E485" s="32"/>
      <c r="F485" s="33"/>
      <c r="G485" s="33"/>
      <c r="H485" s="37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4"/>
      <c r="T485" s="33"/>
      <c r="U485" s="33"/>
      <c r="V485" s="33"/>
      <c r="W485" s="33"/>
      <c r="X485" s="33"/>
      <c r="Y485" s="33"/>
      <c r="Z485" s="33"/>
      <c r="AA485" s="33"/>
      <c r="AB485" s="33"/>
      <c r="AC485" s="34"/>
      <c r="AD485" s="33"/>
      <c r="AE485" s="33"/>
      <c r="AF485" s="33"/>
      <c r="AG485" s="34"/>
      <c r="AH485" s="33"/>
      <c r="AI485" s="36"/>
      <c r="AJ485" s="35"/>
      <c r="AK485" s="35"/>
      <c r="AL485" s="35"/>
      <c r="AM485" s="35"/>
    </row>
    <row r="486" spans="2:39" x14ac:dyDescent="0.25">
      <c r="B486" s="31"/>
      <c r="C486" s="32"/>
      <c r="D486" s="32"/>
      <c r="E486" s="32"/>
      <c r="F486" s="33"/>
      <c r="G486" s="33"/>
      <c r="H486" s="37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4"/>
      <c r="T486" s="33"/>
      <c r="U486" s="33"/>
      <c r="V486" s="33"/>
      <c r="W486" s="33"/>
      <c r="X486" s="33"/>
      <c r="Y486" s="33"/>
      <c r="Z486" s="33"/>
      <c r="AA486" s="33"/>
      <c r="AB486" s="33"/>
      <c r="AC486" s="34"/>
      <c r="AD486" s="33"/>
      <c r="AE486" s="33"/>
      <c r="AF486" s="33"/>
      <c r="AG486" s="34"/>
      <c r="AH486" s="33"/>
      <c r="AI486" s="36"/>
      <c r="AJ486" s="35"/>
      <c r="AK486" s="35"/>
      <c r="AL486" s="35"/>
      <c r="AM486" s="35"/>
    </row>
    <row r="487" spans="2:39" x14ac:dyDescent="0.25">
      <c r="B487" s="31"/>
      <c r="C487" s="32"/>
      <c r="D487" s="32"/>
      <c r="E487" s="32"/>
      <c r="F487" s="33"/>
      <c r="G487" s="33"/>
      <c r="H487" s="37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4"/>
      <c r="T487" s="33"/>
      <c r="U487" s="33"/>
      <c r="V487" s="33"/>
      <c r="W487" s="33"/>
      <c r="X487" s="33"/>
      <c r="Y487" s="33"/>
      <c r="Z487" s="33"/>
      <c r="AA487" s="33"/>
      <c r="AB487" s="33"/>
      <c r="AC487" s="34"/>
      <c r="AD487" s="33"/>
      <c r="AE487" s="33"/>
      <c r="AF487" s="33"/>
      <c r="AG487" s="34"/>
      <c r="AH487" s="33"/>
      <c r="AI487" s="36"/>
      <c r="AJ487" s="35"/>
      <c r="AK487" s="35"/>
      <c r="AL487" s="35"/>
      <c r="AM487" s="35"/>
    </row>
    <row r="488" spans="2:39" x14ac:dyDescent="0.25">
      <c r="B488" s="31"/>
      <c r="C488" s="32"/>
      <c r="D488" s="32"/>
      <c r="E488" s="32"/>
      <c r="F488" s="33"/>
      <c r="G488" s="33"/>
      <c r="H488" s="37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4"/>
      <c r="T488" s="33"/>
      <c r="U488" s="33"/>
      <c r="V488" s="33"/>
      <c r="W488" s="33"/>
      <c r="X488" s="33"/>
      <c r="Y488" s="33"/>
      <c r="Z488" s="33"/>
      <c r="AA488" s="33"/>
      <c r="AB488" s="33"/>
      <c r="AC488" s="34"/>
      <c r="AD488" s="33"/>
      <c r="AE488" s="33"/>
      <c r="AF488" s="33"/>
      <c r="AG488" s="34"/>
      <c r="AH488" s="33"/>
      <c r="AI488" s="36"/>
      <c r="AJ488" s="35"/>
      <c r="AK488" s="35"/>
      <c r="AL488" s="35"/>
      <c r="AM488" s="35"/>
    </row>
    <row r="489" spans="2:39" x14ac:dyDescent="0.25">
      <c r="B489" s="31"/>
      <c r="C489" s="32"/>
      <c r="D489" s="32"/>
      <c r="E489" s="32"/>
      <c r="F489" s="33"/>
      <c r="G489" s="33"/>
      <c r="H489" s="37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4"/>
      <c r="T489" s="33"/>
      <c r="U489" s="33"/>
      <c r="V489" s="33"/>
      <c r="W489" s="33"/>
      <c r="X489" s="33"/>
      <c r="Y489" s="33"/>
      <c r="Z489" s="33"/>
      <c r="AA489" s="33"/>
      <c r="AB489" s="33"/>
      <c r="AC489" s="34"/>
      <c r="AD489" s="33"/>
      <c r="AE489" s="33"/>
      <c r="AF489" s="33"/>
      <c r="AG489" s="34"/>
      <c r="AH489" s="33"/>
      <c r="AI489" s="36"/>
      <c r="AJ489" s="35"/>
      <c r="AK489" s="35"/>
      <c r="AL489" s="35"/>
      <c r="AM489" s="35"/>
    </row>
    <row r="490" spans="2:39" x14ac:dyDescent="0.25">
      <c r="B490" s="31"/>
      <c r="C490" s="32"/>
      <c r="D490" s="32"/>
      <c r="E490" s="32"/>
      <c r="F490" s="33"/>
      <c r="G490" s="33"/>
      <c r="H490" s="37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4"/>
      <c r="T490" s="33"/>
      <c r="U490" s="33"/>
      <c r="V490" s="33"/>
      <c r="W490" s="33"/>
      <c r="X490" s="33"/>
      <c r="Y490" s="33"/>
      <c r="Z490" s="33"/>
      <c r="AA490" s="33"/>
      <c r="AB490" s="33"/>
      <c r="AC490" s="34"/>
      <c r="AD490" s="33"/>
      <c r="AE490" s="33"/>
      <c r="AF490" s="33"/>
      <c r="AG490" s="34"/>
      <c r="AH490" s="33"/>
      <c r="AI490" s="36"/>
      <c r="AJ490" s="35"/>
      <c r="AK490" s="35"/>
      <c r="AL490" s="35"/>
      <c r="AM490" s="35"/>
    </row>
    <row r="491" spans="2:39" x14ac:dyDescent="0.25">
      <c r="B491" s="31"/>
      <c r="C491" s="32"/>
      <c r="D491" s="32"/>
      <c r="E491" s="32"/>
      <c r="F491" s="33"/>
      <c r="G491" s="33"/>
      <c r="H491" s="37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4"/>
      <c r="T491" s="33"/>
      <c r="U491" s="33"/>
      <c r="V491" s="33"/>
      <c r="W491" s="33"/>
      <c r="X491" s="33"/>
      <c r="Y491" s="33"/>
      <c r="Z491" s="33"/>
      <c r="AA491" s="33"/>
      <c r="AB491" s="33"/>
      <c r="AC491" s="34"/>
      <c r="AD491" s="33"/>
      <c r="AE491" s="33"/>
      <c r="AF491" s="33"/>
      <c r="AG491" s="34"/>
      <c r="AH491" s="33"/>
      <c r="AI491" s="36"/>
      <c r="AJ491" s="35"/>
      <c r="AK491" s="35"/>
      <c r="AL491" s="35"/>
      <c r="AM491" s="35"/>
    </row>
    <row r="492" spans="2:39" x14ac:dyDescent="0.25">
      <c r="B492" s="31"/>
      <c r="C492" s="32"/>
      <c r="D492" s="32"/>
      <c r="E492" s="32"/>
      <c r="F492" s="33"/>
      <c r="G492" s="33"/>
      <c r="H492" s="37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4"/>
      <c r="T492" s="33"/>
      <c r="U492" s="33"/>
      <c r="V492" s="33"/>
      <c r="W492" s="33"/>
      <c r="X492" s="33"/>
      <c r="Y492" s="33"/>
      <c r="Z492" s="33"/>
      <c r="AA492" s="33"/>
      <c r="AB492" s="33"/>
      <c r="AC492" s="34"/>
      <c r="AD492" s="33"/>
      <c r="AE492" s="33"/>
      <c r="AF492" s="33"/>
      <c r="AG492" s="34"/>
      <c r="AH492" s="33"/>
      <c r="AI492" s="36"/>
      <c r="AJ492" s="35"/>
      <c r="AK492" s="35"/>
      <c r="AL492" s="35"/>
      <c r="AM492" s="35"/>
    </row>
    <row r="493" spans="2:39" x14ac:dyDescent="0.25">
      <c r="B493" s="31"/>
      <c r="C493" s="32"/>
      <c r="D493" s="32"/>
      <c r="E493" s="32"/>
      <c r="F493" s="33"/>
      <c r="G493" s="33"/>
      <c r="H493" s="37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4"/>
      <c r="T493" s="33"/>
      <c r="U493" s="33"/>
      <c r="V493" s="33"/>
      <c r="W493" s="33"/>
      <c r="X493" s="33"/>
      <c r="Y493" s="33"/>
      <c r="Z493" s="33"/>
      <c r="AA493" s="33"/>
      <c r="AB493" s="33"/>
      <c r="AC493" s="34"/>
      <c r="AD493" s="33"/>
      <c r="AE493" s="33"/>
      <c r="AF493" s="33"/>
      <c r="AG493" s="34"/>
      <c r="AH493" s="33"/>
      <c r="AI493" s="36"/>
      <c r="AJ493" s="35"/>
      <c r="AK493" s="35"/>
      <c r="AL493" s="35"/>
      <c r="AM493" s="35"/>
    </row>
    <row r="494" spans="2:39" x14ac:dyDescent="0.25">
      <c r="B494" s="31"/>
      <c r="C494" s="32"/>
      <c r="D494" s="32"/>
      <c r="E494" s="32"/>
      <c r="F494" s="33"/>
      <c r="G494" s="33"/>
      <c r="H494" s="37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4"/>
      <c r="T494" s="33"/>
      <c r="U494" s="33"/>
      <c r="V494" s="33"/>
      <c r="W494" s="33"/>
      <c r="X494" s="33"/>
      <c r="Y494" s="33"/>
      <c r="Z494" s="33"/>
      <c r="AA494" s="33"/>
      <c r="AB494" s="33"/>
      <c r="AC494" s="34"/>
      <c r="AD494" s="33"/>
      <c r="AE494" s="33"/>
      <c r="AF494" s="33"/>
      <c r="AG494" s="34"/>
      <c r="AH494" s="33"/>
      <c r="AI494" s="36"/>
      <c r="AJ494" s="35"/>
      <c r="AK494" s="35"/>
      <c r="AL494" s="35"/>
      <c r="AM494" s="35"/>
    </row>
    <row r="495" spans="2:39" x14ac:dyDescent="0.25">
      <c r="B495" s="31"/>
      <c r="C495" s="32"/>
      <c r="D495" s="32"/>
      <c r="E495" s="32"/>
      <c r="F495" s="33"/>
      <c r="G495" s="33"/>
      <c r="H495" s="37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4"/>
      <c r="T495" s="33"/>
      <c r="U495" s="33"/>
      <c r="V495" s="33"/>
      <c r="W495" s="33"/>
      <c r="X495" s="33"/>
      <c r="Y495" s="33"/>
      <c r="Z495" s="33"/>
      <c r="AA495" s="33"/>
      <c r="AB495" s="33"/>
      <c r="AC495" s="34"/>
      <c r="AD495" s="33"/>
      <c r="AE495" s="33"/>
      <c r="AF495" s="33"/>
      <c r="AG495" s="34"/>
      <c r="AH495" s="33"/>
      <c r="AI495" s="36"/>
      <c r="AJ495" s="35"/>
      <c r="AK495" s="35"/>
      <c r="AL495" s="35"/>
      <c r="AM495" s="35"/>
    </row>
    <row r="496" spans="2:39" x14ac:dyDescent="0.25">
      <c r="B496" s="31"/>
      <c r="C496" s="32"/>
      <c r="D496" s="32"/>
      <c r="E496" s="32"/>
      <c r="F496" s="33"/>
      <c r="G496" s="33"/>
      <c r="H496" s="37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4"/>
      <c r="T496" s="33"/>
      <c r="U496" s="33"/>
      <c r="V496" s="33"/>
      <c r="W496" s="33"/>
      <c r="X496" s="33"/>
      <c r="Y496" s="33"/>
      <c r="Z496" s="33"/>
      <c r="AA496" s="33"/>
      <c r="AB496" s="33"/>
      <c r="AC496" s="34"/>
      <c r="AD496" s="33"/>
      <c r="AE496" s="33"/>
      <c r="AF496" s="33"/>
      <c r="AG496" s="34"/>
      <c r="AH496" s="33"/>
      <c r="AI496" s="36"/>
      <c r="AJ496" s="35"/>
      <c r="AK496" s="35"/>
      <c r="AL496" s="35"/>
      <c r="AM496" s="35"/>
    </row>
    <row r="497" spans="2:39" x14ac:dyDescent="0.25">
      <c r="B497" s="31"/>
      <c r="C497" s="32"/>
      <c r="D497" s="32"/>
      <c r="E497" s="32"/>
      <c r="F497" s="33"/>
      <c r="G497" s="33"/>
      <c r="H497" s="37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4"/>
      <c r="T497" s="33"/>
      <c r="U497" s="33"/>
      <c r="V497" s="33"/>
      <c r="W497" s="33"/>
      <c r="X497" s="33"/>
      <c r="Y497" s="33"/>
      <c r="Z497" s="33"/>
      <c r="AA497" s="33"/>
      <c r="AB497" s="33"/>
      <c r="AC497" s="34"/>
      <c r="AD497" s="33"/>
      <c r="AE497" s="33"/>
      <c r="AF497" s="33"/>
      <c r="AG497" s="34"/>
      <c r="AH497" s="33"/>
      <c r="AI497" s="36"/>
      <c r="AJ497" s="35"/>
      <c r="AK497" s="35"/>
      <c r="AL497" s="35"/>
      <c r="AM497" s="35"/>
    </row>
    <row r="498" spans="2:39" x14ac:dyDescent="0.25">
      <c r="B498" s="31"/>
      <c r="C498" s="32"/>
      <c r="D498" s="32"/>
      <c r="E498" s="32"/>
      <c r="F498" s="33"/>
      <c r="G498" s="33"/>
      <c r="H498" s="37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4"/>
      <c r="T498" s="33"/>
      <c r="U498" s="33"/>
      <c r="V498" s="33"/>
      <c r="W498" s="33"/>
      <c r="X498" s="33"/>
      <c r="Y498" s="33"/>
      <c r="Z498" s="33"/>
      <c r="AA498" s="33"/>
      <c r="AB498" s="33"/>
      <c r="AC498" s="34"/>
      <c r="AD498" s="33"/>
      <c r="AE498" s="33"/>
      <c r="AF498" s="33"/>
      <c r="AG498" s="34"/>
      <c r="AH498" s="33"/>
      <c r="AI498" s="36"/>
      <c r="AJ498" s="35"/>
      <c r="AK498" s="35"/>
      <c r="AL498" s="35"/>
      <c r="AM498" s="35"/>
    </row>
    <row r="499" spans="2:39" x14ac:dyDescent="0.25">
      <c r="B499" s="31"/>
      <c r="C499" s="32"/>
      <c r="D499" s="32"/>
      <c r="E499" s="32"/>
      <c r="F499" s="33"/>
      <c r="G499" s="33"/>
      <c r="H499" s="37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4"/>
      <c r="T499" s="33"/>
      <c r="U499" s="33"/>
      <c r="V499" s="33"/>
      <c r="W499" s="33"/>
      <c r="X499" s="33"/>
      <c r="Y499" s="33"/>
      <c r="Z499" s="33"/>
      <c r="AA499" s="33"/>
      <c r="AB499" s="33"/>
      <c r="AC499" s="34"/>
      <c r="AD499" s="33"/>
      <c r="AE499" s="33"/>
      <c r="AF499" s="33"/>
      <c r="AG499" s="34"/>
      <c r="AH499" s="33"/>
      <c r="AI499" s="36"/>
      <c r="AJ499" s="35"/>
      <c r="AK499" s="35"/>
      <c r="AL499" s="35"/>
      <c r="AM499" s="35"/>
    </row>
    <row r="500" spans="2:39" x14ac:dyDescent="0.25">
      <c r="B500" s="31"/>
      <c r="C500" s="32"/>
      <c r="D500" s="32"/>
      <c r="E500" s="32"/>
      <c r="F500" s="33"/>
      <c r="G500" s="33"/>
      <c r="H500" s="37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4"/>
      <c r="T500" s="33"/>
      <c r="U500" s="33"/>
      <c r="V500" s="33"/>
      <c r="W500" s="33"/>
      <c r="X500" s="33"/>
      <c r="Y500" s="33"/>
      <c r="Z500" s="33"/>
      <c r="AA500" s="33"/>
      <c r="AB500" s="33"/>
      <c r="AC500" s="34"/>
      <c r="AD500" s="33"/>
      <c r="AE500" s="33"/>
      <c r="AF500" s="33"/>
      <c r="AG500" s="34"/>
      <c r="AH500" s="33"/>
      <c r="AI500" s="36"/>
      <c r="AJ500" s="35"/>
      <c r="AK500" s="35"/>
      <c r="AL500" s="35"/>
      <c r="AM500" s="35"/>
    </row>
    <row r="501" spans="2:39" x14ac:dyDescent="0.25">
      <c r="B501" s="31"/>
      <c r="C501" s="32"/>
      <c r="D501" s="32"/>
      <c r="E501" s="32"/>
      <c r="F501" s="33"/>
      <c r="G501" s="33"/>
      <c r="H501" s="37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4"/>
      <c r="T501" s="33"/>
      <c r="U501" s="33"/>
      <c r="V501" s="33"/>
      <c r="W501" s="33"/>
      <c r="X501" s="33"/>
      <c r="Y501" s="33"/>
      <c r="Z501" s="33"/>
      <c r="AA501" s="33"/>
      <c r="AB501" s="33"/>
      <c r="AC501" s="34"/>
      <c r="AD501" s="33"/>
      <c r="AE501" s="33"/>
      <c r="AF501" s="33"/>
      <c r="AG501" s="34"/>
      <c r="AH501" s="33"/>
      <c r="AI501" s="36"/>
      <c r="AJ501" s="35"/>
      <c r="AK501" s="35"/>
      <c r="AL501" s="35"/>
      <c r="AM501" s="35"/>
    </row>
    <row r="502" spans="2:39" x14ac:dyDescent="0.25">
      <c r="B502" s="31"/>
      <c r="C502" s="32"/>
      <c r="D502" s="32"/>
      <c r="E502" s="32"/>
      <c r="F502" s="33"/>
      <c r="G502" s="33"/>
      <c r="H502" s="37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4"/>
      <c r="T502" s="33"/>
      <c r="U502" s="33"/>
      <c r="V502" s="33"/>
      <c r="W502" s="33"/>
      <c r="X502" s="33"/>
      <c r="Y502" s="33"/>
      <c r="Z502" s="33"/>
      <c r="AA502" s="33"/>
      <c r="AB502" s="33"/>
      <c r="AC502" s="34"/>
      <c r="AD502" s="33"/>
      <c r="AE502" s="33"/>
      <c r="AF502" s="33"/>
      <c r="AG502" s="34"/>
      <c r="AH502" s="33"/>
      <c r="AI502" s="36"/>
      <c r="AJ502" s="35"/>
      <c r="AK502" s="35"/>
      <c r="AL502" s="35"/>
      <c r="AM502" s="35"/>
    </row>
    <row r="503" spans="2:39" x14ac:dyDescent="0.25">
      <c r="B503" s="31"/>
      <c r="C503" s="32"/>
      <c r="D503" s="32"/>
      <c r="E503" s="32"/>
      <c r="F503" s="33"/>
      <c r="G503" s="33"/>
      <c r="H503" s="37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4"/>
      <c r="T503" s="33"/>
      <c r="U503" s="33"/>
      <c r="V503" s="33"/>
      <c r="W503" s="33"/>
      <c r="X503" s="33"/>
      <c r="Y503" s="33"/>
      <c r="Z503" s="33"/>
      <c r="AA503" s="33"/>
      <c r="AB503" s="33"/>
      <c r="AC503" s="34"/>
      <c r="AD503" s="33"/>
      <c r="AE503" s="33"/>
      <c r="AF503" s="33"/>
      <c r="AG503" s="34"/>
      <c r="AH503" s="33"/>
      <c r="AI503" s="36"/>
      <c r="AJ503" s="35"/>
      <c r="AK503" s="35"/>
      <c r="AL503" s="35"/>
      <c r="AM503" s="35"/>
    </row>
    <row r="504" spans="2:39" x14ac:dyDescent="0.25">
      <c r="B504" s="31"/>
      <c r="C504" s="32"/>
      <c r="D504" s="32"/>
      <c r="E504" s="32"/>
      <c r="F504" s="33"/>
      <c r="G504" s="33"/>
      <c r="H504" s="37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4"/>
      <c r="T504" s="33"/>
      <c r="U504" s="33"/>
      <c r="V504" s="33"/>
      <c r="W504" s="33"/>
      <c r="X504" s="33"/>
      <c r="Y504" s="33"/>
      <c r="Z504" s="33"/>
      <c r="AA504" s="33"/>
      <c r="AB504" s="33"/>
      <c r="AC504" s="34"/>
      <c r="AD504" s="33"/>
      <c r="AE504" s="33"/>
      <c r="AF504" s="33"/>
      <c r="AG504" s="34"/>
      <c r="AH504" s="33"/>
      <c r="AI504" s="36"/>
      <c r="AJ504" s="35"/>
      <c r="AK504" s="35"/>
      <c r="AL504" s="35"/>
      <c r="AM504" s="35"/>
    </row>
    <row r="505" spans="2:39" x14ac:dyDescent="0.25">
      <c r="B505" s="31"/>
      <c r="C505" s="32"/>
      <c r="D505" s="32"/>
      <c r="E505" s="32"/>
      <c r="F505" s="33"/>
      <c r="G505" s="33"/>
      <c r="H505" s="37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4"/>
      <c r="T505" s="33"/>
      <c r="U505" s="33"/>
      <c r="V505" s="33"/>
      <c r="W505" s="33"/>
      <c r="X505" s="33"/>
      <c r="Y505" s="33"/>
      <c r="Z505" s="33"/>
      <c r="AA505" s="33"/>
      <c r="AB505" s="33"/>
      <c r="AC505" s="34"/>
      <c r="AD505" s="33"/>
      <c r="AE505" s="33"/>
      <c r="AF505" s="33"/>
      <c r="AG505" s="34"/>
      <c r="AH505" s="33"/>
      <c r="AI505" s="36"/>
      <c r="AJ505" s="35"/>
      <c r="AK505" s="35"/>
      <c r="AL505" s="35"/>
      <c r="AM505" s="35"/>
    </row>
    <row r="506" spans="2:39" x14ac:dyDescent="0.25">
      <c r="B506" s="31"/>
      <c r="C506" s="32"/>
      <c r="D506" s="32"/>
      <c r="E506" s="32"/>
      <c r="F506" s="33"/>
      <c r="G506" s="33"/>
      <c r="H506" s="37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4"/>
      <c r="T506" s="33"/>
      <c r="U506" s="33"/>
      <c r="V506" s="33"/>
      <c r="W506" s="33"/>
      <c r="X506" s="33"/>
      <c r="Y506" s="33"/>
      <c r="Z506" s="33"/>
      <c r="AA506" s="33"/>
      <c r="AB506" s="33"/>
      <c r="AC506" s="34"/>
      <c r="AD506" s="33"/>
      <c r="AE506" s="33"/>
      <c r="AF506" s="33"/>
      <c r="AG506" s="34"/>
      <c r="AH506" s="33"/>
      <c r="AI506" s="36"/>
      <c r="AJ506" s="35"/>
      <c r="AK506" s="35"/>
      <c r="AL506" s="35"/>
      <c r="AM506" s="35"/>
    </row>
    <row r="507" spans="2:39" x14ac:dyDescent="0.25">
      <c r="B507" s="31"/>
      <c r="C507" s="32"/>
      <c r="D507" s="32"/>
      <c r="E507" s="32"/>
      <c r="F507" s="33"/>
      <c r="G507" s="33"/>
      <c r="H507" s="37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4"/>
      <c r="T507" s="33"/>
      <c r="U507" s="33"/>
      <c r="V507" s="33"/>
      <c r="W507" s="33"/>
      <c r="X507" s="33"/>
      <c r="Y507" s="33"/>
      <c r="Z507" s="33"/>
      <c r="AA507" s="33"/>
      <c r="AB507" s="33"/>
      <c r="AC507" s="34"/>
      <c r="AD507" s="33"/>
      <c r="AE507" s="33"/>
      <c r="AF507" s="33"/>
      <c r="AG507" s="34"/>
      <c r="AH507" s="33"/>
      <c r="AI507" s="36"/>
      <c r="AJ507" s="35"/>
      <c r="AK507" s="35"/>
      <c r="AL507" s="35"/>
      <c r="AM507" s="35"/>
    </row>
    <row r="508" spans="2:39" x14ac:dyDescent="0.25">
      <c r="B508" s="31"/>
      <c r="C508" s="32"/>
      <c r="D508" s="32"/>
      <c r="E508" s="32"/>
      <c r="F508" s="33"/>
      <c r="G508" s="33"/>
      <c r="H508" s="37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4"/>
      <c r="T508" s="33"/>
      <c r="U508" s="33"/>
      <c r="V508" s="33"/>
      <c r="W508" s="33"/>
      <c r="X508" s="33"/>
      <c r="Y508" s="33"/>
      <c r="Z508" s="33"/>
      <c r="AA508" s="33"/>
      <c r="AB508" s="33"/>
      <c r="AC508" s="34"/>
      <c r="AD508" s="33"/>
      <c r="AE508" s="33"/>
      <c r="AF508" s="33"/>
      <c r="AG508" s="34"/>
      <c r="AH508" s="33"/>
      <c r="AI508" s="36"/>
      <c r="AJ508" s="35"/>
      <c r="AK508" s="35"/>
      <c r="AL508" s="35"/>
      <c r="AM508" s="35"/>
    </row>
    <row r="509" spans="2:39" x14ac:dyDescent="0.25">
      <c r="B509" s="31"/>
      <c r="C509" s="32"/>
      <c r="D509" s="32"/>
      <c r="E509" s="32"/>
      <c r="F509" s="33"/>
      <c r="G509" s="33"/>
      <c r="H509" s="37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4"/>
      <c r="T509" s="33"/>
      <c r="U509" s="33"/>
      <c r="V509" s="33"/>
      <c r="W509" s="33"/>
      <c r="X509" s="33"/>
      <c r="Y509" s="33"/>
      <c r="Z509" s="33"/>
      <c r="AA509" s="33"/>
      <c r="AB509" s="33"/>
      <c r="AC509" s="34"/>
      <c r="AD509" s="33"/>
      <c r="AE509" s="33"/>
      <c r="AF509" s="33"/>
      <c r="AG509" s="34"/>
      <c r="AH509" s="33"/>
      <c r="AI509" s="36"/>
      <c r="AJ509" s="35"/>
      <c r="AK509" s="35"/>
      <c r="AL509" s="35"/>
      <c r="AM509" s="35"/>
    </row>
    <row r="510" spans="2:39" x14ac:dyDescent="0.25">
      <c r="B510" s="31"/>
      <c r="C510" s="32"/>
      <c r="D510" s="32"/>
      <c r="E510" s="32"/>
      <c r="F510" s="33"/>
      <c r="G510" s="33"/>
      <c r="H510" s="37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4"/>
      <c r="T510" s="33"/>
      <c r="U510" s="33"/>
      <c r="V510" s="33"/>
      <c r="W510" s="33"/>
      <c r="X510" s="33"/>
      <c r="Y510" s="33"/>
      <c r="Z510" s="33"/>
      <c r="AA510" s="33"/>
      <c r="AB510" s="33"/>
      <c r="AC510" s="34"/>
      <c r="AD510" s="33"/>
      <c r="AE510" s="33"/>
      <c r="AF510" s="33"/>
      <c r="AG510" s="34"/>
      <c r="AH510" s="33"/>
      <c r="AI510" s="36"/>
      <c r="AJ510" s="35"/>
      <c r="AK510" s="35"/>
      <c r="AL510" s="35"/>
      <c r="AM510" s="35"/>
    </row>
    <row r="511" spans="2:39" x14ac:dyDescent="0.25">
      <c r="B511" s="31"/>
      <c r="C511" s="32"/>
      <c r="D511" s="32"/>
      <c r="E511" s="32"/>
      <c r="F511" s="33"/>
      <c r="G511" s="33"/>
      <c r="H511" s="37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4"/>
      <c r="T511" s="33"/>
      <c r="U511" s="33"/>
      <c r="V511" s="33"/>
      <c r="W511" s="33"/>
      <c r="X511" s="33"/>
      <c r="Y511" s="33"/>
      <c r="Z511" s="33"/>
      <c r="AA511" s="33"/>
      <c r="AB511" s="33"/>
      <c r="AC511" s="34"/>
      <c r="AD511" s="33"/>
      <c r="AE511" s="33"/>
      <c r="AF511" s="33"/>
      <c r="AG511" s="34"/>
      <c r="AH511" s="33"/>
      <c r="AI511" s="36"/>
      <c r="AJ511" s="35"/>
      <c r="AK511" s="35"/>
      <c r="AL511" s="35"/>
      <c r="AM511" s="35"/>
    </row>
    <row r="512" spans="2:39" x14ac:dyDescent="0.25">
      <c r="B512" s="31"/>
      <c r="C512" s="32"/>
      <c r="D512" s="32"/>
      <c r="E512" s="32"/>
      <c r="F512" s="33"/>
      <c r="G512" s="33"/>
      <c r="H512" s="37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4"/>
      <c r="T512" s="33"/>
      <c r="U512" s="33"/>
      <c r="V512" s="33"/>
      <c r="W512" s="33"/>
      <c r="X512" s="33"/>
      <c r="Y512" s="33"/>
      <c r="Z512" s="33"/>
      <c r="AA512" s="33"/>
      <c r="AB512" s="33"/>
      <c r="AC512" s="34"/>
      <c r="AD512" s="33"/>
      <c r="AE512" s="33"/>
      <c r="AF512" s="33"/>
      <c r="AG512" s="34"/>
      <c r="AH512" s="33"/>
      <c r="AI512" s="36"/>
      <c r="AJ512" s="35"/>
      <c r="AK512" s="35"/>
      <c r="AL512" s="35"/>
      <c r="AM512" s="35"/>
    </row>
    <row r="513" spans="2:39" x14ac:dyDescent="0.25">
      <c r="B513" s="31"/>
      <c r="C513" s="32"/>
      <c r="D513" s="32"/>
      <c r="E513" s="32"/>
      <c r="F513" s="33"/>
      <c r="G513" s="33"/>
      <c r="H513" s="37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4"/>
      <c r="T513" s="33"/>
      <c r="U513" s="33"/>
      <c r="V513" s="33"/>
      <c r="W513" s="33"/>
      <c r="X513" s="33"/>
      <c r="Y513" s="33"/>
      <c r="Z513" s="33"/>
      <c r="AA513" s="33"/>
      <c r="AB513" s="33"/>
      <c r="AC513" s="34"/>
      <c r="AD513" s="33"/>
      <c r="AE513" s="33"/>
      <c r="AF513" s="33"/>
      <c r="AG513" s="34"/>
      <c r="AH513" s="33"/>
      <c r="AI513" s="36"/>
      <c r="AJ513" s="35"/>
      <c r="AK513" s="35"/>
      <c r="AL513" s="35"/>
      <c r="AM513" s="35"/>
    </row>
    <row r="514" spans="2:39" x14ac:dyDescent="0.25">
      <c r="B514" s="31"/>
      <c r="C514" s="32"/>
      <c r="D514" s="32"/>
      <c r="E514" s="32"/>
      <c r="F514" s="33"/>
      <c r="G514" s="33"/>
      <c r="H514" s="37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4"/>
      <c r="T514" s="33"/>
      <c r="U514" s="33"/>
      <c r="V514" s="33"/>
      <c r="W514" s="33"/>
      <c r="X514" s="33"/>
      <c r="Y514" s="33"/>
      <c r="Z514" s="33"/>
      <c r="AA514" s="33"/>
      <c r="AB514" s="33"/>
      <c r="AC514" s="34"/>
      <c r="AD514" s="33"/>
      <c r="AE514" s="33"/>
      <c r="AF514" s="33"/>
      <c r="AG514" s="34"/>
      <c r="AH514" s="33"/>
      <c r="AI514" s="36"/>
      <c r="AJ514" s="35"/>
      <c r="AK514" s="35"/>
      <c r="AL514" s="35"/>
      <c r="AM514" s="35"/>
    </row>
    <row r="515" spans="2:39" x14ac:dyDescent="0.25">
      <c r="B515" s="31"/>
      <c r="C515" s="32"/>
      <c r="D515" s="32"/>
      <c r="E515" s="32"/>
      <c r="F515" s="33"/>
      <c r="G515" s="33"/>
      <c r="H515" s="37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4"/>
      <c r="T515" s="33"/>
      <c r="U515" s="33"/>
      <c r="V515" s="33"/>
      <c r="W515" s="33"/>
      <c r="X515" s="33"/>
      <c r="Y515" s="33"/>
      <c r="Z515" s="33"/>
      <c r="AA515" s="33"/>
      <c r="AB515" s="33"/>
      <c r="AC515" s="34"/>
      <c r="AD515" s="33"/>
      <c r="AE515" s="33"/>
      <c r="AF515" s="33"/>
      <c r="AG515" s="34"/>
      <c r="AH515" s="33"/>
      <c r="AI515" s="36"/>
      <c r="AJ515" s="35"/>
      <c r="AK515" s="35"/>
      <c r="AL515" s="35"/>
      <c r="AM515" s="35"/>
    </row>
    <row r="516" spans="2:39" x14ac:dyDescent="0.25">
      <c r="B516" s="31"/>
      <c r="C516" s="32"/>
      <c r="D516" s="32"/>
      <c r="E516" s="32"/>
      <c r="F516" s="33"/>
      <c r="G516" s="33"/>
      <c r="H516" s="37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4"/>
      <c r="T516" s="33"/>
      <c r="U516" s="33"/>
      <c r="V516" s="33"/>
      <c r="W516" s="33"/>
      <c r="X516" s="33"/>
      <c r="Y516" s="33"/>
      <c r="Z516" s="33"/>
      <c r="AA516" s="33"/>
      <c r="AB516" s="33"/>
      <c r="AC516" s="34"/>
      <c r="AD516" s="33"/>
      <c r="AE516" s="33"/>
      <c r="AF516" s="33"/>
      <c r="AG516" s="34"/>
      <c r="AH516" s="33"/>
      <c r="AI516" s="36"/>
      <c r="AJ516" s="35"/>
      <c r="AK516" s="35"/>
      <c r="AL516" s="35"/>
      <c r="AM516" s="35"/>
    </row>
    <row r="517" spans="2:39" x14ac:dyDescent="0.25">
      <c r="B517" s="31"/>
      <c r="C517" s="32"/>
      <c r="D517" s="32"/>
      <c r="E517" s="32"/>
      <c r="F517" s="33"/>
      <c r="G517" s="33"/>
      <c r="H517" s="37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4"/>
      <c r="T517" s="33"/>
      <c r="U517" s="33"/>
      <c r="V517" s="33"/>
      <c r="W517" s="33"/>
      <c r="X517" s="33"/>
      <c r="Y517" s="33"/>
      <c r="Z517" s="33"/>
      <c r="AA517" s="33"/>
      <c r="AB517" s="33"/>
      <c r="AC517" s="34"/>
      <c r="AD517" s="33"/>
      <c r="AE517" s="33"/>
      <c r="AF517" s="33"/>
      <c r="AG517" s="34"/>
      <c r="AH517" s="33"/>
      <c r="AI517" s="36"/>
      <c r="AJ517" s="35"/>
      <c r="AK517" s="35"/>
      <c r="AL517" s="35"/>
      <c r="AM517" s="35"/>
    </row>
    <row r="518" spans="2:39" x14ac:dyDescent="0.25">
      <c r="B518" s="31"/>
      <c r="C518" s="32"/>
      <c r="D518" s="32"/>
      <c r="E518" s="32"/>
      <c r="F518" s="33"/>
      <c r="G518" s="33"/>
      <c r="H518" s="37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4"/>
      <c r="T518" s="33"/>
      <c r="U518" s="33"/>
      <c r="V518" s="33"/>
      <c r="W518" s="33"/>
      <c r="X518" s="33"/>
      <c r="Y518" s="33"/>
      <c r="Z518" s="33"/>
      <c r="AA518" s="33"/>
      <c r="AB518" s="33"/>
      <c r="AC518" s="34"/>
      <c r="AD518" s="33"/>
      <c r="AE518" s="33"/>
      <c r="AF518" s="33"/>
      <c r="AG518" s="34"/>
      <c r="AH518" s="33"/>
      <c r="AI518" s="36"/>
      <c r="AJ518" s="35"/>
      <c r="AK518" s="35"/>
      <c r="AL518" s="35"/>
      <c r="AM518" s="35"/>
    </row>
    <row r="519" spans="2:39" x14ac:dyDescent="0.25">
      <c r="B519" s="31"/>
      <c r="C519" s="32"/>
      <c r="D519" s="32"/>
      <c r="E519" s="32"/>
      <c r="F519" s="33"/>
      <c r="G519" s="33"/>
      <c r="H519" s="37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4"/>
      <c r="T519" s="33"/>
      <c r="U519" s="33"/>
      <c r="V519" s="33"/>
      <c r="W519" s="33"/>
      <c r="X519" s="33"/>
      <c r="Y519" s="33"/>
      <c r="Z519" s="33"/>
      <c r="AA519" s="33"/>
      <c r="AB519" s="33"/>
      <c r="AC519" s="34"/>
      <c r="AD519" s="33"/>
      <c r="AE519" s="33"/>
      <c r="AF519" s="33"/>
      <c r="AG519" s="34"/>
      <c r="AH519" s="33"/>
      <c r="AI519" s="36"/>
      <c r="AJ519" s="35"/>
      <c r="AK519" s="35"/>
      <c r="AL519" s="35"/>
      <c r="AM519" s="35"/>
    </row>
    <row r="520" spans="2:39" x14ac:dyDescent="0.25">
      <c r="B520" s="31"/>
      <c r="C520" s="32"/>
      <c r="D520" s="32"/>
      <c r="E520" s="32"/>
      <c r="F520" s="33"/>
      <c r="G520" s="33"/>
      <c r="H520" s="37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4"/>
      <c r="T520" s="33"/>
      <c r="U520" s="33"/>
      <c r="V520" s="33"/>
      <c r="W520" s="33"/>
      <c r="X520" s="33"/>
      <c r="Y520" s="33"/>
      <c r="Z520" s="33"/>
      <c r="AA520" s="33"/>
      <c r="AB520" s="33"/>
      <c r="AC520" s="34"/>
      <c r="AD520" s="33"/>
      <c r="AE520" s="33"/>
      <c r="AF520" s="33"/>
      <c r="AG520" s="34"/>
      <c r="AH520" s="33"/>
      <c r="AI520" s="36"/>
      <c r="AJ520" s="35"/>
      <c r="AK520" s="35"/>
      <c r="AL520" s="35"/>
      <c r="AM520" s="35"/>
    </row>
    <row r="521" spans="2:39" x14ac:dyDescent="0.25">
      <c r="B521" s="31"/>
      <c r="C521" s="32"/>
      <c r="D521" s="32"/>
      <c r="E521" s="32"/>
      <c r="F521" s="33"/>
      <c r="G521" s="33"/>
      <c r="H521" s="37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4"/>
      <c r="T521" s="33"/>
      <c r="U521" s="33"/>
      <c r="V521" s="33"/>
      <c r="W521" s="33"/>
      <c r="X521" s="33"/>
      <c r="Y521" s="33"/>
      <c r="Z521" s="33"/>
      <c r="AA521" s="33"/>
      <c r="AB521" s="33"/>
      <c r="AC521" s="34"/>
      <c r="AD521" s="33"/>
      <c r="AE521" s="33"/>
      <c r="AF521" s="33"/>
      <c r="AG521" s="34"/>
      <c r="AH521" s="33"/>
      <c r="AI521" s="36"/>
      <c r="AJ521" s="35"/>
      <c r="AK521" s="35"/>
      <c r="AL521" s="35"/>
      <c r="AM521" s="35"/>
    </row>
    <row r="522" spans="2:39" x14ac:dyDescent="0.25">
      <c r="B522" s="31"/>
      <c r="C522" s="32"/>
      <c r="D522" s="32"/>
      <c r="E522" s="32"/>
      <c r="F522" s="33"/>
      <c r="G522" s="33"/>
      <c r="H522" s="37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4"/>
      <c r="T522" s="33"/>
      <c r="U522" s="33"/>
      <c r="V522" s="33"/>
      <c r="W522" s="33"/>
      <c r="X522" s="33"/>
      <c r="Y522" s="33"/>
      <c r="Z522" s="33"/>
      <c r="AA522" s="33"/>
      <c r="AB522" s="33"/>
      <c r="AC522" s="34"/>
      <c r="AD522" s="33"/>
      <c r="AE522" s="33"/>
      <c r="AF522" s="33"/>
      <c r="AG522" s="34"/>
      <c r="AH522" s="33"/>
      <c r="AI522" s="36"/>
      <c r="AJ522" s="35"/>
      <c r="AK522" s="35"/>
      <c r="AL522" s="35"/>
      <c r="AM522" s="35"/>
    </row>
    <row r="523" spans="2:39" x14ac:dyDescent="0.25">
      <c r="B523" s="31"/>
      <c r="C523" s="32"/>
      <c r="D523" s="32"/>
      <c r="E523" s="32"/>
      <c r="F523" s="33"/>
      <c r="G523" s="33"/>
      <c r="H523" s="37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4"/>
      <c r="T523" s="33"/>
      <c r="U523" s="33"/>
      <c r="V523" s="33"/>
      <c r="W523" s="33"/>
      <c r="X523" s="33"/>
      <c r="Y523" s="33"/>
      <c r="Z523" s="33"/>
      <c r="AA523" s="33"/>
      <c r="AB523" s="33"/>
      <c r="AC523" s="34"/>
      <c r="AD523" s="33"/>
      <c r="AE523" s="33"/>
      <c r="AF523" s="33"/>
      <c r="AG523" s="34"/>
      <c r="AH523" s="33"/>
      <c r="AI523" s="36"/>
      <c r="AJ523" s="35"/>
      <c r="AK523" s="35"/>
      <c r="AL523" s="35"/>
      <c r="AM523" s="35"/>
    </row>
    <row r="524" spans="2:39" x14ac:dyDescent="0.25">
      <c r="B524" s="31"/>
      <c r="C524" s="32"/>
      <c r="D524" s="32"/>
      <c r="E524" s="32"/>
      <c r="F524" s="33"/>
      <c r="G524" s="33"/>
      <c r="H524" s="37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4"/>
      <c r="T524" s="33"/>
      <c r="U524" s="33"/>
      <c r="V524" s="33"/>
      <c r="W524" s="33"/>
      <c r="X524" s="33"/>
      <c r="Y524" s="33"/>
      <c r="Z524" s="33"/>
      <c r="AA524" s="33"/>
      <c r="AB524" s="33"/>
      <c r="AC524" s="34"/>
      <c r="AD524" s="33"/>
      <c r="AE524" s="33"/>
      <c r="AF524" s="33"/>
      <c r="AG524" s="34"/>
      <c r="AH524" s="33"/>
      <c r="AI524" s="36"/>
      <c r="AJ524" s="35"/>
      <c r="AK524" s="35"/>
      <c r="AL524" s="35"/>
      <c r="AM524" s="35"/>
    </row>
    <row r="525" spans="2:39" x14ac:dyDescent="0.25">
      <c r="B525" s="31"/>
      <c r="C525" s="32"/>
      <c r="D525" s="32"/>
      <c r="E525" s="32"/>
      <c r="F525" s="33"/>
      <c r="G525" s="33"/>
      <c r="H525" s="37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4"/>
      <c r="T525" s="33"/>
      <c r="U525" s="33"/>
      <c r="V525" s="33"/>
      <c r="W525" s="33"/>
      <c r="X525" s="33"/>
      <c r="Y525" s="33"/>
      <c r="Z525" s="33"/>
      <c r="AA525" s="33"/>
      <c r="AB525" s="33"/>
      <c r="AC525" s="34"/>
      <c r="AD525" s="33"/>
      <c r="AE525" s="33"/>
      <c r="AF525" s="33"/>
      <c r="AG525" s="34"/>
      <c r="AH525" s="33"/>
      <c r="AI525" s="36"/>
      <c r="AJ525" s="35"/>
      <c r="AK525" s="35"/>
      <c r="AL525" s="35"/>
      <c r="AM525" s="35"/>
    </row>
    <row r="526" spans="2:39" x14ac:dyDescent="0.25">
      <c r="B526" s="31"/>
      <c r="C526" s="32"/>
      <c r="D526" s="32"/>
      <c r="E526" s="32"/>
      <c r="F526" s="33"/>
      <c r="G526" s="33"/>
      <c r="H526" s="37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4"/>
      <c r="T526" s="33"/>
      <c r="U526" s="33"/>
      <c r="V526" s="33"/>
      <c r="W526" s="33"/>
      <c r="X526" s="33"/>
      <c r="Y526" s="33"/>
      <c r="Z526" s="33"/>
      <c r="AA526" s="33"/>
      <c r="AB526" s="33"/>
      <c r="AC526" s="34"/>
      <c r="AD526" s="33"/>
      <c r="AE526" s="33"/>
      <c r="AF526" s="33"/>
      <c r="AG526" s="34"/>
      <c r="AH526" s="33"/>
      <c r="AI526" s="36"/>
      <c r="AJ526" s="35"/>
      <c r="AK526" s="35"/>
      <c r="AL526" s="35"/>
      <c r="AM526" s="35"/>
    </row>
    <row r="527" spans="2:39" x14ac:dyDescent="0.25">
      <c r="B527" s="31"/>
      <c r="C527" s="32"/>
      <c r="D527" s="32"/>
      <c r="E527" s="32"/>
      <c r="F527" s="33"/>
      <c r="G527" s="33"/>
      <c r="H527" s="37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4"/>
      <c r="T527" s="33"/>
      <c r="U527" s="33"/>
      <c r="V527" s="33"/>
      <c r="W527" s="33"/>
      <c r="X527" s="33"/>
      <c r="Y527" s="33"/>
      <c r="Z527" s="33"/>
      <c r="AA527" s="33"/>
      <c r="AB527" s="33"/>
      <c r="AC527" s="34"/>
      <c r="AD527" s="33"/>
      <c r="AE527" s="33"/>
      <c r="AF527" s="33"/>
      <c r="AG527" s="34"/>
      <c r="AH527" s="33"/>
      <c r="AI527" s="36"/>
      <c r="AJ527" s="35"/>
      <c r="AK527" s="35"/>
      <c r="AL527" s="35"/>
      <c r="AM527" s="35"/>
    </row>
    <row r="528" spans="2:39" x14ac:dyDescent="0.25">
      <c r="B528" s="31"/>
      <c r="C528" s="32"/>
      <c r="D528" s="32"/>
      <c r="E528" s="32"/>
      <c r="F528" s="33"/>
      <c r="G528" s="33"/>
      <c r="H528" s="37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4"/>
      <c r="T528" s="33"/>
      <c r="U528" s="33"/>
      <c r="V528" s="33"/>
      <c r="W528" s="33"/>
      <c r="X528" s="33"/>
      <c r="Y528" s="33"/>
      <c r="Z528" s="33"/>
      <c r="AA528" s="33"/>
      <c r="AB528" s="33"/>
      <c r="AC528" s="34"/>
      <c r="AD528" s="33"/>
      <c r="AE528" s="33"/>
      <c r="AF528" s="33"/>
      <c r="AG528" s="34"/>
      <c r="AH528" s="33"/>
      <c r="AI528" s="36"/>
      <c r="AJ528" s="35"/>
      <c r="AK528" s="35"/>
      <c r="AL528" s="35"/>
      <c r="AM528" s="35"/>
    </row>
    <row r="529" spans="2:39" x14ac:dyDescent="0.25">
      <c r="B529" s="31"/>
      <c r="C529" s="32"/>
      <c r="D529" s="32"/>
      <c r="E529" s="32"/>
      <c r="F529" s="33"/>
      <c r="G529" s="33"/>
      <c r="H529" s="37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4"/>
      <c r="T529" s="33"/>
      <c r="U529" s="33"/>
      <c r="V529" s="33"/>
      <c r="W529" s="33"/>
      <c r="X529" s="33"/>
      <c r="Y529" s="33"/>
      <c r="Z529" s="33"/>
      <c r="AA529" s="33"/>
      <c r="AB529" s="33"/>
      <c r="AC529" s="34"/>
      <c r="AD529" s="33"/>
      <c r="AE529" s="33"/>
      <c r="AF529" s="33"/>
      <c r="AG529" s="34"/>
      <c r="AH529" s="33"/>
      <c r="AI529" s="36"/>
      <c r="AJ529" s="35"/>
      <c r="AK529" s="35"/>
      <c r="AL529" s="35"/>
      <c r="AM529" s="35"/>
    </row>
    <row r="530" spans="2:39" x14ac:dyDescent="0.25">
      <c r="B530" s="31"/>
      <c r="C530" s="32"/>
      <c r="D530" s="32"/>
      <c r="E530" s="32"/>
      <c r="F530" s="33"/>
      <c r="G530" s="33"/>
      <c r="H530" s="37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4"/>
      <c r="T530" s="33"/>
      <c r="U530" s="33"/>
      <c r="V530" s="33"/>
      <c r="W530" s="33"/>
      <c r="X530" s="33"/>
      <c r="Y530" s="33"/>
      <c r="Z530" s="33"/>
      <c r="AA530" s="33"/>
      <c r="AB530" s="33"/>
      <c r="AC530" s="34"/>
      <c r="AD530" s="33"/>
      <c r="AE530" s="33"/>
      <c r="AF530" s="33"/>
      <c r="AG530" s="34"/>
      <c r="AH530" s="33"/>
      <c r="AI530" s="36"/>
      <c r="AJ530" s="35"/>
      <c r="AK530" s="35"/>
      <c r="AL530" s="35"/>
      <c r="AM530" s="35"/>
    </row>
    <row r="531" spans="2:39" x14ac:dyDescent="0.25">
      <c r="B531" s="31"/>
      <c r="C531" s="32"/>
      <c r="D531" s="32"/>
      <c r="E531" s="32"/>
      <c r="F531" s="33"/>
      <c r="G531" s="33"/>
      <c r="H531" s="37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4"/>
      <c r="T531" s="33"/>
      <c r="U531" s="33"/>
      <c r="V531" s="33"/>
      <c r="W531" s="33"/>
      <c r="X531" s="33"/>
      <c r="Y531" s="33"/>
      <c r="Z531" s="33"/>
      <c r="AA531" s="33"/>
      <c r="AB531" s="33"/>
      <c r="AC531" s="34"/>
      <c r="AD531" s="33"/>
      <c r="AE531" s="33"/>
      <c r="AF531" s="33"/>
      <c r="AG531" s="34"/>
      <c r="AH531" s="33"/>
      <c r="AI531" s="36"/>
      <c r="AJ531" s="35"/>
      <c r="AK531" s="35"/>
      <c r="AL531" s="35"/>
      <c r="AM531" s="35"/>
    </row>
    <row r="532" spans="2:39" x14ac:dyDescent="0.25">
      <c r="B532" s="31"/>
      <c r="C532" s="32"/>
      <c r="D532" s="32"/>
      <c r="E532" s="32"/>
      <c r="F532" s="33"/>
      <c r="G532" s="33"/>
      <c r="H532" s="37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4"/>
      <c r="T532" s="33"/>
      <c r="U532" s="33"/>
      <c r="V532" s="33"/>
      <c r="W532" s="33"/>
      <c r="X532" s="33"/>
      <c r="Y532" s="33"/>
      <c r="Z532" s="33"/>
      <c r="AA532" s="33"/>
      <c r="AB532" s="33"/>
      <c r="AC532" s="34"/>
      <c r="AD532" s="33"/>
      <c r="AE532" s="33"/>
      <c r="AF532" s="33"/>
      <c r="AG532" s="34"/>
      <c r="AH532" s="33"/>
      <c r="AI532" s="36"/>
      <c r="AJ532" s="35"/>
      <c r="AK532" s="35"/>
      <c r="AL532" s="35"/>
      <c r="AM532" s="35"/>
    </row>
    <row r="533" spans="2:39" x14ac:dyDescent="0.25">
      <c r="B533" s="31"/>
      <c r="C533" s="32"/>
      <c r="D533" s="32"/>
      <c r="E533" s="32"/>
      <c r="F533" s="33"/>
      <c r="G533" s="33"/>
      <c r="H533" s="37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4"/>
      <c r="T533" s="33"/>
      <c r="U533" s="33"/>
      <c r="V533" s="33"/>
      <c r="W533" s="33"/>
      <c r="X533" s="33"/>
      <c r="Y533" s="33"/>
      <c r="Z533" s="33"/>
      <c r="AA533" s="33"/>
      <c r="AB533" s="33"/>
      <c r="AC533" s="34"/>
      <c r="AD533" s="33"/>
      <c r="AE533" s="33"/>
      <c r="AF533" s="33"/>
      <c r="AG533" s="34"/>
      <c r="AH533" s="33"/>
      <c r="AI533" s="36"/>
      <c r="AJ533" s="35"/>
      <c r="AK533" s="35"/>
      <c r="AL533" s="35"/>
      <c r="AM533" s="35"/>
    </row>
    <row r="534" spans="2:39" x14ac:dyDescent="0.25">
      <c r="B534" s="31"/>
      <c r="C534" s="32"/>
      <c r="D534" s="32"/>
      <c r="E534" s="32"/>
      <c r="F534" s="33"/>
      <c r="G534" s="33"/>
      <c r="H534" s="37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4"/>
      <c r="T534" s="33"/>
      <c r="U534" s="33"/>
      <c r="V534" s="33"/>
      <c r="W534" s="33"/>
      <c r="X534" s="33"/>
      <c r="Y534" s="33"/>
      <c r="Z534" s="33"/>
      <c r="AA534" s="33"/>
      <c r="AB534" s="33"/>
      <c r="AC534" s="34"/>
      <c r="AD534" s="33"/>
      <c r="AE534" s="33"/>
      <c r="AF534" s="33"/>
      <c r="AG534" s="34"/>
      <c r="AH534" s="33"/>
      <c r="AI534" s="36"/>
      <c r="AJ534" s="35"/>
      <c r="AK534" s="35"/>
      <c r="AL534" s="35"/>
      <c r="AM534" s="35"/>
    </row>
    <row r="535" spans="2:39" x14ac:dyDescent="0.25">
      <c r="B535" s="31"/>
      <c r="C535" s="32"/>
      <c r="D535" s="32"/>
      <c r="E535" s="32"/>
      <c r="F535" s="33"/>
      <c r="G535" s="33"/>
      <c r="H535" s="37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4"/>
      <c r="T535" s="33"/>
      <c r="U535" s="33"/>
      <c r="V535" s="33"/>
      <c r="W535" s="33"/>
      <c r="X535" s="33"/>
      <c r="Y535" s="33"/>
      <c r="Z535" s="33"/>
      <c r="AA535" s="33"/>
      <c r="AB535" s="33"/>
      <c r="AC535" s="34"/>
      <c r="AD535" s="33"/>
      <c r="AE535" s="33"/>
      <c r="AF535" s="33"/>
      <c r="AG535" s="34"/>
      <c r="AH535" s="33"/>
      <c r="AI535" s="36"/>
      <c r="AJ535" s="35"/>
      <c r="AK535" s="35"/>
      <c r="AL535" s="35"/>
      <c r="AM535" s="35"/>
    </row>
    <row r="536" spans="2:39" x14ac:dyDescent="0.25">
      <c r="B536" s="31"/>
      <c r="C536" s="32"/>
      <c r="D536" s="32"/>
      <c r="E536" s="32"/>
      <c r="F536" s="33"/>
      <c r="G536" s="33"/>
      <c r="H536" s="37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4"/>
      <c r="T536" s="33"/>
      <c r="U536" s="33"/>
      <c r="V536" s="33"/>
      <c r="W536" s="33"/>
      <c r="X536" s="33"/>
      <c r="Y536" s="33"/>
      <c r="Z536" s="33"/>
      <c r="AA536" s="33"/>
      <c r="AB536" s="33"/>
      <c r="AC536" s="34"/>
      <c r="AD536" s="33"/>
      <c r="AE536" s="33"/>
      <c r="AF536" s="33"/>
      <c r="AG536" s="34"/>
      <c r="AH536" s="33"/>
      <c r="AI536" s="36"/>
      <c r="AJ536" s="35"/>
      <c r="AK536" s="35"/>
      <c r="AL536" s="35"/>
      <c r="AM536" s="35"/>
    </row>
    <row r="537" spans="2:39" x14ac:dyDescent="0.25">
      <c r="B537" s="31"/>
      <c r="C537" s="32"/>
      <c r="D537" s="32"/>
      <c r="E537" s="32"/>
      <c r="F537" s="33"/>
      <c r="G537" s="33"/>
      <c r="H537" s="37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4"/>
      <c r="T537" s="33"/>
      <c r="U537" s="33"/>
      <c r="V537" s="33"/>
      <c r="W537" s="33"/>
      <c r="X537" s="33"/>
      <c r="Y537" s="33"/>
      <c r="Z537" s="33"/>
      <c r="AA537" s="33"/>
      <c r="AB537" s="33"/>
      <c r="AC537" s="34"/>
      <c r="AD537" s="33"/>
      <c r="AE537" s="33"/>
      <c r="AF537" s="33"/>
      <c r="AG537" s="34"/>
      <c r="AH537" s="33"/>
      <c r="AI537" s="36"/>
      <c r="AJ537" s="35"/>
      <c r="AK537" s="35"/>
      <c r="AL537" s="35"/>
      <c r="AM537" s="35"/>
    </row>
    <row r="538" spans="2:39" x14ac:dyDescent="0.25">
      <c r="B538" s="31"/>
      <c r="C538" s="32"/>
      <c r="D538" s="32"/>
      <c r="E538" s="32"/>
      <c r="F538" s="33"/>
      <c r="G538" s="33"/>
      <c r="H538" s="37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4"/>
      <c r="T538" s="33"/>
      <c r="U538" s="33"/>
      <c r="V538" s="33"/>
      <c r="W538" s="33"/>
      <c r="X538" s="33"/>
      <c r="Y538" s="33"/>
      <c r="Z538" s="33"/>
      <c r="AA538" s="33"/>
      <c r="AB538" s="33"/>
      <c r="AC538" s="34"/>
      <c r="AD538" s="33"/>
      <c r="AE538" s="33"/>
      <c r="AF538" s="33"/>
      <c r="AG538" s="34"/>
      <c r="AH538" s="33"/>
      <c r="AI538" s="36"/>
      <c r="AJ538" s="35"/>
      <c r="AK538" s="35"/>
      <c r="AL538" s="35"/>
      <c r="AM538" s="35"/>
    </row>
    <row r="539" spans="2:39" x14ac:dyDescent="0.25">
      <c r="B539" s="31"/>
      <c r="C539" s="32"/>
      <c r="D539" s="32"/>
      <c r="E539" s="32"/>
      <c r="F539" s="33"/>
      <c r="G539" s="33"/>
      <c r="H539" s="37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4"/>
      <c r="T539" s="33"/>
      <c r="U539" s="33"/>
      <c r="V539" s="33"/>
      <c r="W539" s="33"/>
      <c r="X539" s="33"/>
      <c r="Y539" s="33"/>
      <c r="Z539" s="33"/>
      <c r="AA539" s="33"/>
      <c r="AB539" s="33"/>
      <c r="AC539" s="34"/>
      <c r="AD539" s="33"/>
      <c r="AE539" s="33"/>
      <c r="AF539" s="33"/>
      <c r="AG539" s="34"/>
      <c r="AH539" s="33"/>
      <c r="AI539" s="36"/>
      <c r="AJ539" s="35"/>
      <c r="AK539" s="35"/>
      <c r="AL539" s="35"/>
      <c r="AM539" s="35"/>
    </row>
    <row r="540" spans="2:39" x14ac:dyDescent="0.25">
      <c r="B540" s="31"/>
      <c r="C540" s="32"/>
      <c r="D540" s="32"/>
      <c r="E540" s="32"/>
      <c r="F540" s="33"/>
      <c r="G540" s="33"/>
      <c r="H540" s="37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4"/>
      <c r="T540" s="33"/>
      <c r="U540" s="33"/>
      <c r="V540" s="33"/>
      <c r="W540" s="33"/>
      <c r="X540" s="33"/>
      <c r="Y540" s="33"/>
      <c r="Z540" s="33"/>
      <c r="AA540" s="33"/>
      <c r="AB540" s="33"/>
      <c r="AC540" s="34"/>
      <c r="AD540" s="33"/>
      <c r="AE540" s="33"/>
      <c r="AF540" s="33"/>
      <c r="AG540" s="34"/>
      <c r="AH540" s="33"/>
      <c r="AI540" s="36"/>
      <c r="AJ540" s="35"/>
      <c r="AK540" s="35"/>
      <c r="AL540" s="35"/>
      <c r="AM540" s="35"/>
    </row>
    <row r="541" spans="2:39" x14ac:dyDescent="0.25">
      <c r="B541" s="31"/>
      <c r="C541" s="32"/>
      <c r="D541" s="32"/>
      <c r="E541" s="32"/>
      <c r="F541" s="33"/>
      <c r="G541" s="33"/>
      <c r="H541" s="37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4"/>
      <c r="T541" s="33"/>
      <c r="U541" s="33"/>
      <c r="V541" s="33"/>
      <c r="W541" s="33"/>
      <c r="X541" s="33"/>
      <c r="Y541" s="33"/>
      <c r="Z541" s="33"/>
      <c r="AA541" s="33"/>
      <c r="AB541" s="33"/>
      <c r="AC541" s="34"/>
      <c r="AD541" s="33"/>
      <c r="AE541" s="33"/>
      <c r="AF541" s="33"/>
      <c r="AG541" s="34"/>
      <c r="AH541" s="33"/>
      <c r="AI541" s="36"/>
      <c r="AJ541" s="35"/>
      <c r="AK541" s="35"/>
      <c r="AL541" s="35"/>
      <c r="AM541" s="35"/>
    </row>
    <row r="542" spans="2:39" x14ac:dyDescent="0.25">
      <c r="B542" s="31"/>
      <c r="C542" s="32"/>
      <c r="D542" s="32"/>
      <c r="E542" s="32"/>
      <c r="F542" s="33"/>
      <c r="G542" s="33"/>
      <c r="H542" s="37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4"/>
      <c r="T542" s="33"/>
      <c r="U542" s="33"/>
      <c r="V542" s="33"/>
      <c r="W542" s="33"/>
      <c r="X542" s="33"/>
      <c r="Y542" s="33"/>
      <c r="Z542" s="33"/>
      <c r="AA542" s="33"/>
      <c r="AB542" s="33"/>
      <c r="AC542" s="34"/>
      <c r="AD542" s="33"/>
      <c r="AE542" s="33"/>
      <c r="AF542" s="33"/>
      <c r="AG542" s="34"/>
      <c r="AH542" s="33"/>
      <c r="AI542" s="36"/>
      <c r="AJ542" s="35"/>
      <c r="AK542" s="35"/>
      <c r="AL542" s="35"/>
      <c r="AM542" s="35"/>
    </row>
    <row r="543" spans="2:39" x14ac:dyDescent="0.25">
      <c r="B543" s="31"/>
      <c r="C543" s="32"/>
      <c r="D543" s="32"/>
      <c r="E543" s="32"/>
      <c r="F543" s="33"/>
      <c r="G543" s="33"/>
      <c r="H543" s="37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4"/>
      <c r="T543" s="33"/>
      <c r="U543" s="33"/>
      <c r="V543" s="33"/>
      <c r="W543" s="33"/>
      <c r="X543" s="33"/>
      <c r="Y543" s="33"/>
      <c r="Z543" s="33"/>
      <c r="AA543" s="33"/>
      <c r="AB543" s="33"/>
      <c r="AC543" s="34"/>
      <c r="AD543" s="33"/>
      <c r="AE543" s="33"/>
      <c r="AF543" s="33"/>
      <c r="AG543" s="34"/>
      <c r="AH543" s="33"/>
      <c r="AI543" s="36"/>
      <c r="AJ543" s="35"/>
      <c r="AK543" s="35"/>
      <c r="AL543" s="35"/>
      <c r="AM543" s="35"/>
    </row>
    <row r="544" spans="2:39" x14ac:dyDescent="0.25">
      <c r="B544" s="31"/>
      <c r="C544" s="32"/>
      <c r="D544" s="32"/>
      <c r="E544" s="32"/>
      <c r="F544" s="33"/>
      <c r="G544" s="33"/>
      <c r="H544" s="37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4"/>
      <c r="T544" s="33"/>
      <c r="U544" s="33"/>
      <c r="V544" s="33"/>
      <c r="W544" s="33"/>
      <c r="X544" s="33"/>
      <c r="Y544" s="33"/>
      <c r="Z544" s="33"/>
      <c r="AA544" s="33"/>
      <c r="AB544" s="33"/>
      <c r="AC544" s="34"/>
      <c r="AD544" s="33"/>
      <c r="AE544" s="33"/>
      <c r="AF544" s="33"/>
      <c r="AG544" s="34"/>
      <c r="AH544" s="33"/>
      <c r="AI544" s="36"/>
      <c r="AJ544" s="35"/>
      <c r="AK544" s="35"/>
      <c r="AL544" s="35"/>
      <c r="AM544" s="35"/>
    </row>
    <row r="545" spans="2:39" x14ac:dyDescent="0.25">
      <c r="B545" s="31"/>
      <c r="C545" s="32"/>
      <c r="D545" s="32"/>
      <c r="E545" s="32"/>
      <c r="F545" s="33"/>
      <c r="G545" s="33"/>
      <c r="H545" s="37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4"/>
      <c r="T545" s="33"/>
      <c r="U545" s="33"/>
      <c r="V545" s="33"/>
      <c r="W545" s="33"/>
      <c r="X545" s="33"/>
      <c r="Y545" s="33"/>
      <c r="Z545" s="33"/>
      <c r="AA545" s="33"/>
      <c r="AB545" s="33"/>
      <c r="AC545" s="34"/>
      <c r="AD545" s="33"/>
      <c r="AE545" s="33"/>
      <c r="AF545" s="33"/>
      <c r="AG545" s="34"/>
      <c r="AH545" s="33"/>
      <c r="AI545" s="36"/>
      <c r="AJ545" s="35"/>
      <c r="AK545" s="35"/>
      <c r="AL545" s="35"/>
      <c r="AM545" s="35"/>
    </row>
    <row r="546" spans="2:39" x14ac:dyDescent="0.25">
      <c r="B546" s="31"/>
      <c r="C546" s="32"/>
      <c r="D546" s="32"/>
      <c r="E546" s="32"/>
      <c r="F546" s="33"/>
      <c r="G546" s="33"/>
      <c r="H546" s="37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4"/>
      <c r="T546" s="33"/>
      <c r="U546" s="33"/>
      <c r="V546" s="33"/>
      <c r="W546" s="33"/>
      <c r="X546" s="33"/>
      <c r="Y546" s="33"/>
      <c r="Z546" s="33"/>
      <c r="AA546" s="33"/>
      <c r="AB546" s="33"/>
      <c r="AC546" s="34"/>
      <c r="AD546" s="33"/>
      <c r="AE546" s="33"/>
      <c r="AF546" s="33"/>
      <c r="AG546" s="34"/>
      <c r="AH546" s="33"/>
      <c r="AI546" s="36"/>
      <c r="AJ546" s="35"/>
      <c r="AK546" s="35"/>
      <c r="AL546" s="35"/>
      <c r="AM546" s="35"/>
    </row>
    <row r="547" spans="2:39" x14ac:dyDescent="0.25">
      <c r="B547" s="31"/>
      <c r="C547" s="32"/>
      <c r="D547" s="32"/>
      <c r="E547" s="32"/>
      <c r="F547" s="33"/>
      <c r="G547" s="33"/>
      <c r="H547" s="37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4"/>
      <c r="T547" s="33"/>
      <c r="U547" s="33"/>
      <c r="V547" s="33"/>
      <c r="W547" s="33"/>
      <c r="X547" s="33"/>
      <c r="Y547" s="33"/>
      <c r="Z547" s="33"/>
      <c r="AA547" s="33"/>
      <c r="AB547" s="33"/>
      <c r="AC547" s="34"/>
      <c r="AD547" s="33"/>
      <c r="AE547" s="33"/>
      <c r="AF547" s="33"/>
      <c r="AG547" s="34"/>
      <c r="AH547" s="33"/>
      <c r="AI547" s="36"/>
      <c r="AJ547" s="35"/>
      <c r="AK547" s="35"/>
      <c r="AL547" s="35"/>
      <c r="AM547" s="35"/>
    </row>
    <row r="548" spans="2:39" x14ac:dyDescent="0.25">
      <c r="B548" s="31"/>
      <c r="C548" s="32"/>
      <c r="D548" s="32"/>
      <c r="E548" s="32"/>
      <c r="F548" s="33"/>
      <c r="G548" s="33"/>
      <c r="H548" s="37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4"/>
      <c r="T548" s="33"/>
      <c r="U548" s="33"/>
      <c r="V548" s="33"/>
      <c r="W548" s="33"/>
      <c r="X548" s="33"/>
      <c r="Y548" s="33"/>
      <c r="Z548" s="33"/>
      <c r="AA548" s="33"/>
      <c r="AB548" s="33"/>
      <c r="AC548" s="34"/>
      <c r="AD548" s="33"/>
      <c r="AE548" s="33"/>
      <c r="AF548" s="33"/>
      <c r="AG548" s="34"/>
      <c r="AH548" s="33"/>
      <c r="AI548" s="36"/>
      <c r="AJ548" s="35"/>
      <c r="AK548" s="35"/>
      <c r="AL548" s="35"/>
      <c r="AM548" s="35"/>
    </row>
    <row r="549" spans="2:39" x14ac:dyDescent="0.25">
      <c r="B549" s="31"/>
      <c r="C549" s="32"/>
      <c r="D549" s="32"/>
      <c r="E549" s="32"/>
      <c r="F549" s="33"/>
      <c r="G549" s="33"/>
      <c r="H549" s="37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4"/>
      <c r="T549" s="33"/>
      <c r="U549" s="33"/>
      <c r="V549" s="33"/>
      <c r="W549" s="33"/>
      <c r="X549" s="33"/>
      <c r="Y549" s="33"/>
      <c r="Z549" s="33"/>
      <c r="AA549" s="33"/>
      <c r="AB549" s="33"/>
      <c r="AC549" s="34"/>
      <c r="AD549" s="33"/>
      <c r="AE549" s="33"/>
      <c r="AF549" s="33"/>
      <c r="AG549" s="34"/>
      <c r="AH549" s="33"/>
      <c r="AI549" s="36"/>
      <c r="AJ549" s="35"/>
      <c r="AK549" s="35"/>
      <c r="AL549" s="35"/>
      <c r="AM549" s="35"/>
    </row>
    <row r="550" spans="2:39" x14ac:dyDescent="0.25">
      <c r="B550" s="31"/>
      <c r="C550" s="32"/>
      <c r="D550" s="32"/>
      <c r="E550" s="32"/>
      <c r="F550" s="33"/>
      <c r="G550" s="33"/>
      <c r="H550" s="37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4"/>
      <c r="T550" s="33"/>
      <c r="U550" s="33"/>
      <c r="V550" s="33"/>
      <c r="W550" s="33"/>
      <c r="X550" s="33"/>
      <c r="Y550" s="33"/>
      <c r="Z550" s="33"/>
      <c r="AA550" s="33"/>
      <c r="AB550" s="33"/>
      <c r="AC550" s="34"/>
      <c r="AD550" s="33"/>
      <c r="AE550" s="33"/>
      <c r="AF550" s="33"/>
      <c r="AG550" s="34"/>
      <c r="AH550" s="33"/>
      <c r="AI550" s="36"/>
      <c r="AJ550" s="35"/>
      <c r="AK550" s="35"/>
      <c r="AL550" s="35"/>
      <c r="AM550" s="35"/>
    </row>
    <row r="551" spans="2:39" x14ac:dyDescent="0.25">
      <c r="B551" s="31"/>
      <c r="C551" s="32"/>
      <c r="D551" s="32"/>
      <c r="E551" s="32"/>
      <c r="F551" s="33"/>
      <c r="G551" s="33"/>
      <c r="H551" s="37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4"/>
      <c r="T551" s="33"/>
      <c r="U551" s="33"/>
      <c r="V551" s="33"/>
      <c r="W551" s="33"/>
      <c r="X551" s="33"/>
      <c r="Y551" s="33"/>
      <c r="Z551" s="33"/>
      <c r="AA551" s="33"/>
      <c r="AB551" s="33"/>
      <c r="AC551" s="34"/>
      <c r="AD551" s="33"/>
      <c r="AE551" s="33"/>
      <c r="AF551" s="33"/>
      <c r="AG551" s="34"/>
      <c r="AH551" s="33"/>
      <c r="AI551" s="36"/>
      <c r="AJ551" s="35"/>
      <c r="AK551" s="35"/>
      <c r="AL551" s="35"/>
      <c r="AM551" s="35"/>
    </row>
    <row r="552" spans="2:39" x14ac:dyDescent="0.25">
      <c r="B552" s="31"/>
      <c r="C552" s="32"/>
      <c r="D552" s="32"/>
      <c r="E552" s="32"/>
      <c r="F552" s="33"/>
      <c r="G552" s="33"/>
      <c r="H552" s="37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4"/>
      <c r="T552" s="33"/>
      <c r="U552" s="33"/>
      <c r="V552" s="33"/>
      <c r="W552" s="33"/>
      <c r="X552" s="33"/>
      <c r="Y552" s="33"/>
      <c r="Z552" s="33"/>
      <c r="AA552" s="33"/>
      <c r="AB552" s="33"/>
      <c r="AC552" s="34"/>
      <c r="AD552" s="33"/>
      <c r="AE552" s="33"/>
      <c r="AF552" s="33"/>
      <c r="AG552" s="34"/>
      <c r="AH552" s="33"/>
      <c r="AI552" s="36"/>
      <c r="AJ552" s="35"/>
      <c r="AK552" s="35"/>
      <c r="AL552" s="35"/>
      <c r="AM552" s="35"/>
    </row>
    <row r="553" spans="2:39" x14ac:dyDescent="0.25">
      <c r="B553" s="31"/>
      <c r="C553" s="32"/>
      <c r="D553" s="32"/>
      <c r="E553" s="32"/>
      <c r="F553" s="33"/>
      <c r="G553" s="33"/>
      <c r="H553" s="37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4"/>
      <c r="T553" s="33"/>
      <c r="U553" s="33"/>
      <c r="V553" s="33"/>
      <c r="W553" s="33"/>
      <c r="X553" s="33"/>
      <c r="Y553" s="33"/>
      <c r="Z553" s="33"/>
      <c r="AA553" s="33"/>
      <c r="AB553" s="33"/>
      <c r="AC553" s="34"/>
      <c r="AD553" s="33"/>
      <c r="AE553" s="33"/>
      <c r="AF553" s="33"/>
      <c r="AG553" s="34"/>
      <c r="AH553" s="33"/>
      <c r="AI553" s="36"/>
      <c r="AJ553" s="35"/>
      <c r="AK553" s="35"/>
      <c r="AL553" s="35"/>
      <c r="AM553" s="35"/>
    </row>
    <row r="554" spans="2:39" x14ac:dyDescent="0.25">
      <c r="B554" s="31"/>
      <c r="C554" s="32"/>
      <c r="D554" s="32"/>
      <c r="E554" s="32"/>
      <c r="F554" s="33"/>
      <c r="G554" s="33"/>
      <c r="H554" s="37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4"/>
      <c r="T554" s="33"/>
      <c r="U554" s="33"/>
      <c r="V554" s="33"/>
      <c r="W554" s="33"/>
      <c r="X554" s="33"/>
      <c r="Y554" s="33"/>
      <c r="Z554" s="33"/>
      <c r="AA554" s="33"/>
      <c r="AB554" s="33"/>
      <c r="AC554" s="34"/>
      <c r="AD554" s="33"/>
      <c r="AE554" s="33"/>
      <c r="AF554" s="33"/>
      <c r="AG554" s="34"/>
      <c r="AH554" s="33"/>
      <c r="AI554" s="36"/>
      <c r="AJ554" s="35"/>
      <c r="AK554" s="35"/>
      <c r="AL554" s="35"/>
      <c r="AM554" s="35"/>
    </row>
    <row r="555" spans="2:39" x14ac:dyDescent="0.25">
      <c r="B555" s="31"/>
      <c r="C555" s="32"/>
      <c r="D555" s="32"/>
      <c r="E555" s="32"/>
      <c r="F555" s="33"/>
      <c r="G555" s="33"/>
      <c r="H555" s="37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4"/>
      <c r="T555" s="33"/>
      <c r="U555" s="33"/>
      <c r="V555" s="33"/>
      <c r="W555" s="33"/>
      <c r="X555" s="33"/>
      <c r="Y555" s="33"/>
      <c r="Z555" s="33"/>
      <c r="AA555" s="33"/>
      <c r="AB555" s="33"/>
      <c r="AC555" s="34"/>
      <c r="AD555" s="33"/>
      <c r="AE555" s="33"/>
      <c r="AF555" s="33"/>
      <c r="AG555" s="34"/>
      <c r="AH555" s="33"/>
      <c r="AI555" s="36"/>
      <c r="AJ555" s="35"/>
      <c r="AK555" s="35"/>
      <c r="AL555" s="35"/>
      <c r="AM555" s="35"/>
    </row>
    <row r="556" spans="2:39" x14ac:dyDescent="0.25">
      <c r="B556" s="31"/>
      <c r="C556" s="32"/>
      <c r="D556" s="32"/>
      <c r="E556" s="32"/>
      <c r="F556" s="33"/>
      <c r="G556" s="33"/>
      <c r="H556" s="37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4"/>
      <c r="T556" s="33"/>
      <c r="U556" s="33"/>
      <c r="V556" s="33"/>
      <c r="W556" s="33"/>
      <c r="X556" s="33"/>
      <c r="Y556" s="33"/>
      <c r="Z556" s="33"/>
      <c r="AA556" s="33"/>
      <c r="AB556" s="33"/>
      <c r="AC556" s="34"/>
      <c r="AD556" s="33"/>
      <c r="AE556" s="33"/>
      <c r="AF556" s="33"/>
      <c r="AG556" s="34"/>
      <c r="AH556" s="33"/>
      <c r="AI556" s="36"/>
      <c r="AJ556" s="35"/>
      <c r="AK556" s="35"/>
      <c r="AL556" s="35"/>
      <c r="AM556" s="35"/>
    </row>
    <row r="557" spans="2:39" x14ac:dyDescent="0.25">
      <c r="B557" s="31"/>
      <c r="C557" s="32"/>
      <c r="D557" s="32"/>
      <c r="E557" s="32"/>
      <c r="F557" s="33"/>
      <c r="G557" s="33"/>
      <c r="H557" s="37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4"/>
      <c r="T557" s="33"/>
      <c r="U557" s="33"/>
      <c r="V557" s="33"/>
      <c r="W557" s="33"/>
      <c r="X557" s="33"/>
      <c r="Y557" s="33"/>
      <c r="Z557" s="33"/>
      <c r="AA557" s="33"/>
      <c r="AB557" s="33"/>
      <c r="AC557" s="34"/>
      <c r="AD557" s="33"/>
      <c r="AE557" s="33"/>
      <c r="AF557" s="33"/>
      <c r="AG557" s="34"/>
      <c r="AH557" s="33"/>
      <c r="AI557" s="36"/>
      <c r="AJ557" s="35"/>
      <c r="AK557" s="35"/>
      <c r="AL557" s="35"/>
      <c r="AM557" s="35"/>
    </row>
    <row r="558" spans="2:39" x14ac:dyDescent="0.25">
      <c r="B558" s="31"/>
      <c r="C558" s="32"/>
      <c r="D558" s="32"/>
      <c r="E558" s="32"/>
      <c r="F558" s="33"/>
      <c r="G558" s="33"/>
      <c r="H558" s="37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4"/>
      <c r="T558" s="33"/>
      <c r="U558" s="33"/>
      <c r="V558" s="33"/>
      <c r="W558" s="33"/>
      <c r="X558" s="33"/>
      <c r="Y558" s="33"/>
      <c r="Z558" s="33"/>
      <c r="AA558" s="33"/>
      <c r="AB558" s="33"/>
      <c r="AC558" s="34"/>
      <c r="AD558" s="33"/>
      <c r="AE558" s="33"/>
      <c r="AF558" s="33"/>
      <c r="AG558" s="34"/>
      <c r="AH558" s="33"/>
      <c r="AI558" s="36"/>
      <c r="AJ558" s="35"/>
      <c r="AK558" s="35"/>
      <c r="AL558" s="35"/>
      <c r="AM558" s="35"/>
    </row>
    <row r="559" spans="2:39" x14ac:dyDescent="0.25">
      <c r="B559" s="31"/>
      <c r="C559" s="32"/>
      <c r="D559" s="32"/>
      <c r="E559" s="32"/>
      <c r="F559" s="33"/>
      <c r="G559" s="33"/>
      <c r="H559" s="37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4"/>
      <c r="T559" s="33"/>
      <c r="U559" s="33"/>
      <c r="V559" s="33"/>
      <c r="W559" s="33"/>
      <c r="X559" s="33"/>
      <c r="Y559" s="33"/>
      <c r="Z559" s="33"/>
      <c r="AA559" s="33"/>
      <c r="AB559" s="33"/>
      <c r="AC559" s="34"/>
      <c r="AD559" s="33"/>
      <c r="AE559" s="33"/>
      <c r="AF559" s="33"/>
      <c r="AG559" s="34"/>
      <c r="AH559" s="33"/>
      <c r="AI559" s="36"/>
      <c r="AJ559" s="35"/>
      <c r="AK559" s="35"/>
      <c r="AL559" s="35"/>
      <c r="AM559" s="35"/>
    </row>
    <row r="560" spans="2:39" x14ac:dyDescent="0.25">
      <c r="B560" s="31"/>
      <c r="C560" s="32"/>
      <c r="D560" s="32"/>
      <c r="E560" s="32"/>
      <c r="F560" s="33"/>
      <c r="G560" s="33"/>
      <c r="H560" s="37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4"/>
      <c r="T560" s="33"/>
      <c r="U560" s="33"/>
      <c r="V560" s="33"/>
      <c r="W560" s="33"/>
      <c r="X560" s="33"/>
      <c r="Y560" s="33"/>
      <c r="Z560" s="33"/>
      <c r="AA560" s="33"/>
      <c r="AB560" s="33"/>
      <c r="AC560" s="34"/>
      <c r="AD560" s="33"/>
      <c r="AE560" s="33"/>
      <c r="AF560" s="33"/>
      <c r="AG560" s="34"/>
      <c r="AH560" s="33"/>
      <c r="AI560" s="36"/>
      <c r="AJ560" s="35"/>
      <c r="AK560" s="35"/>
      <c r="AL560" s="35"/>
      <c r="AM560" s="35"/>
    </row>
    <row r="561" spans="2:39" x14ac:dyDescent="0.25">
      <c r="B561" s="31"/>
      <c r="C561" s="32"/>
      <c r="D561" s="32"/>
      <c r="E561" s="32"/>
      <c r="F561" s="33"/>
      <c r="G561" s="33"/>
      <c r="H561" s="37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4"/>
      <c r="T561" s="33"/>
      <c r="U561" s="33"/>
      <c r="V561" s="33"/>
      <c r="W561" s="33"/>
      <c r="X561" s="33"/>
      <c r="Y561" s="33"/>
      <c r="Z561" s="33"/>
      <c r="AA561" s="33"/>
      <c r="AB561" s="33"/>
      <c r="AC561" s="34"/>
      <c r="AD561" s="33"/>
      <c r="AE561" s="33"/>
      <c r="AF561" s="33"/>
      <c r="AG561" s="34"/>
      <c r="AH561" s="33"/>
      <c r="AI561" s="36"/>
      <c r="AJ561" s="35"/>
      <c r="AK561" s="35"/>
      <c r="AL561" s="35"/>
      <c r="AM561" s="35"/>
    </row>
    <row r="562" spans="2:39" x14ac:dyDescent="0.25">
      <c r="B562" s="31"/>
      <c r="C562" s="32"/>
      <c r="D562" s="32"/>
      <c r="E562" s="32"/>
      <c r="F562" s="33"/>
      <c r="G562" s="33"/>
      <c r="H562" s="37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4"/>
      <c r="T562" s="33"/>
      <c r="U562" s="33"/>
      <c r="V562" s="33"/>
      <c r="W562" s="33"/>
      <c r="X562" s="33"/>
      <c r="Y562" s="33"/>
      <c r="Z562" s="33"/>
      <c r="AA562" s="33"/>
      <c r="AB562" s="33"/>
      <c r="AC562" s="34"/>
      <c r="AD562" s="33"/>
      <c r="AE562" s="33"/>
      <c r="AF562" s="33"/>
      <c r="AG562" s="34"/>
      <c r="AH562" s="33"/>
      <c r="AI562" s="36"/>
      <c r="AJ562" s="35"/>
      <c r="AK562" s="35"/>
      <c r="AL562" s="35"/>
      <c r="AM562" s="35"/>
    </row>
    <row r="563" spans="2:39" x14ac:dyDescent="0.25">
      <c r="B563" s="31"/>
      <c r="C563" s="32"/>
      <c r="D563" s="32"/>
      <c r="E563" s="32"/>
      <c r="F563" s="33"/>
      <c r="G563" s="33"/>
      <c r="H563" s="37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4"/>
      <c r="T563" s="33"/>
      <c r="U563" s="33"/>
      <c r="V563" s="33"/>
      <c r="W563" s="33"/>
      <c r="X563" s="33"/>
      <c r="Y563" s="33"/>
      <c r="Z563" s="33"/>
      <c r="AA563" s="33"/>
      <c r="AB563" s="33"/>
      <c r="AC563" s="34"/>
      <c r="AD563" s="33"/>
      <c r="AE563" s="33"/>
      <c r="AF563" s="33"/>
      <c r="AG563" s="34"/>
      <c r="AH563" s="33"/>
      <c r="AI563" s="36"/>
      <c r="AJ563" s="35"/>
      <c r="AK563" s="35"/>
      <c r="AL563" s="35"/>
      <c r="AM563" s="35"/>
    </row>
    <row r="564" spans="2:39" x14ac:dyDescent="0.25">
      <c r="B564" s="31"/>
      <c r="C564" s="32"/>
      <c r="D564" s="32"/>
      <c r="E564" s="32"/>
      <c r="F564" s="33"/>
      <c r="G564" s="33"/>
      <c r="H564" s="37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4"/>
      <c r="T564" s="33"/>
      <c r="U564" s="33"/>
      <c r="V564" s="33"/>
      <c r="W564" s="33"/>
      <c r="X564" s="33"/>
      <c r="Y564" s="33"/>
      <c r="Z564" s="33"/>
      <c r="AA564" s="33"/>
      <c r="AB564" s="33"/>
      <c r="AC564" s="34"/>
      <c r="AD564" s="33"/>
      <c r="AE564" s="33"/>
      <c r="AF564" s="33"/>
      <c r="AG564" s="34"/>
      <c r="AH564" s="33"/>
      <c r="AI564" s="36"/>
      <c r="AJ564" s="35"/>
      <c r="AK564" s="35"/>
      <c r="AL564" s="35"/>
      <c r="AM564" s="35"/>
    </row>
    <row r="565" spans="2:39" x14ac:dyDescent="0.25">
      <c r="B565" s="31"/>
      <c r="C565" s="32"/>
      <c r="D565" s="32"/>
      <c r="E565" s="32"/>
      <c r="F565" s="33"/>
      <c r="G565" s="33"/>
      <c r="H565" s="37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4"/>
      <c r="T565" s="33"/>
      <c r="U565" s="33"/>
      <c r="V565" s="33"/>
      <c r="W565" s="33"/>
      <c r="X565" s="33"/>
      <c r="Y565" s="33"/>
      <c r="Z565" s="33"/>
      <c r="AA565" s="33"/>
      <c r="AB565" s="33"/>
      <c r="AC565" s="34"/>
      <c r="AD565" s="33"/>
      <c r="AE565" s="33"/>
      <c r="AF565" s="33"/>
      <c r="AG565" s="34"/>
      <c r="AH565" s="33"/>
      <c r="AI565" s="36"/>
      <c r="AJ565" s="35"/>
      <c r="AK565" s="35"/>
      <c r="AL565" s="35"/>
      <c r="AM565" s="35"/>
    </row>
    <row r="566" spans="2:39" x14ac:dyDescent="0.25">
      <c r="B566" s="31"/>
      <c r="C566" s="32"/>
      <c r="D566" s="32"/>
      <c r="E566" s="32"/>
      <c r="F566" s="33"/>
      <c r="G566" s="33"/>
      <c r="H566" s="37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4"/>
      <c r="T566" s="33"/>
      <c r="U566" s="33"/>
      <c r="V566" s="33"/>
      <c r="W566" s="33"/>
      <c r="X566" s="33"/>
      <c r="Y566" s="33"/>
      <c r="Z566" s="33"/>
      <c r="AA566" s="33"/>
      <c r="AB566" s="33"/>
      <c r="AC566" s="34"/>
      <c r="AD566" s="33"/>
      <c r="AE566" s="33"/>
      <c r="AF566" s="33"/>
      <c r="AG566" s="34"/>
      <c r="AH566" s="33"/>
      <c r="AI566" s="36"/>
      <c r="AJ566" s="35"/>
      <c r="AK566" s="35"/>
      <c r="AL566" s="35"/>
      <c r="AM566" s="35"/>
    </row>
    <row r="567" spans="2:39" x14ac:dyDescent="0.25">
      <c r="B567" s="31"/>
      <c r="C567" s="32"/>
      <c r="D567" s="32"/>
      <c r="E567" s="32"/>
      <c r="F567" s="33"/>
      <c r="G567" s="33"/>
      <c r="H567" s="37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4"/>
      <c r="T567" s="33"/>
      <c r="U567" s="33"/>
      <c r="V567" s="33"/>
      <c r="W567" s="33"/>
      <c r="X567" s="33"/>
      <c r="Y567" s="33"/>
      <c r="Z567" s="33"/>
      <c r="AA567" s="33"/>
      <c r="AB567" s="33"/>
      <c r="AC567" s="34"/>
      <c r="AD567" s="33"/>
      <c r="AE567" s="33"/>
      <c r="AF567" s="33"/>
      <c r="AG567" s="34"/>
      <c r="AH567" s="33"/>
      <c r="AI567" s="36"/>
      <c r="AJ567" s="35"/>
      <c r="AK567" s="35"/>
      <c r="AL567" s="35"/>
      <c r="AM567" s="35"/>
    </row>
    <row r="568" spans="2:39" x14ac:dyDescent="0.25">
      <c r="B568" s="31"/>
      <c r="C568" s="32"/>
      <c r="D568" s="32"/>
      <c r="E568" s="32"/>
      <c r="F568" s="33"/>
      <c r="G568" s="33"/>
      <c r="H568" s="37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4"/>
      <c r="T568" s="33"/>
      <c r="U568" s="33"/>
      <c r="V568" s="33"/>
      <c r="W568" s="33"/>
      <c r="X568" s="33"/>
      <c r="Y568" s="33"/>
      <c r="Z568" s="33"/>
      <c r="AA568" s="33"/>
      <c r="AB568" s="33"/>
      <c r="AC568" s="34"/>
      <c r="AD568" s="33"/>
      <c r="AE568" s="33"/>
      <c r="AF568" s="33"/>
      <c r="AG568" s="34"/>
      <c r="AH568" s="33"/>
      <c r="AI568" s="36"/>
      <c r="AJ568" s="35"/>
      <c r="AK568" s="35"/>
      <c r="AL568" s="35"/>
      <c r="AM568" s="35"/>
    </row>
    <row r="569" spans="2:39" x14ac:dyDescent="0.25">
      <c r="B569" s="31"/>
      <c r="C569" s="32"/>
      <c r="D569" s="32"/>
      <c r="E569" s="32"/>
      <c r="F569" s="33"/>
      <c r="G569" s="33"/>
      <c r="H569" s="37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4"/>
      <c r="T569" s="33"/>
      <c r="U569" s="33"/>
      <c r="V569" s="33"/>
      <c r="W569" s="33"/>
      <c r="X569" s="33"/>
      <c r="Y569" s="33"/>
      <c r="Z569" s="33"/>
      <c r="AA569" s="33"/>
      <c r="AB569" s="33"/>
      <c r="AC569" s="34"/>
      <c r="AD569" s="33"/>
      <c r="AE569" s="33"/>
      <c r="AF569" s="33"/>
      <c r="AG569" s="34"/>
      <c r="AH569" s="33"/>
      <c r="AI569" s="36"/>
      <c r="AJ569" s="35"/>
      <c r="AK569" s="35"/>
      <c r="AL569" s="35"/>
      <c r="AM569" s="35"/>
    </row>
    <row r="570" spans="2:39" x14ac:dyDescent="0.25">
      <c r="B570" s="31"/>
      <c r="C570" s="32"/>
      <c r="D570" s="32"/>
      <c r="E570" s="32"/>
      <c r="F570" s="33"/>
      <c r="G570" s="33"/>
      <c r="H570" s="37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4"/>
      <c r="T570" s="33"/>
      <c r="U570" s="33"/>
      <c r="V570" s="33"/>
      <c r="W570" s="33"/>
      <c r="X570" s="33"/>
      <c r="Y570" s="33"/>
      <c r="Z570" s="33"/>
      <c r="AA570" s="33"/>
      <c r="AB570" s="33"/>
      <c r="AC570" s="34"/>
      <c r="AD570" s="33"/>
      <c r="AE570" s="33"/>
      <c r="AF570" s="33"/>
      <c r="AG570" s="34"/>
      <c r="AH570" s="33"/>
      <c r="AI570" s="36"/>
      <c r="AJ570" s="35"/>
      <c r="AK570" s="35"/>
      <c r="AL570" s="35"/>
      <c r="AM570" s="35"/>
    </row>
    <row r="571" spans="2:39" x14ac:dyDescent="0.25">
      <c r="B571" s="31"/>
      <c r="C571" s="32"/>
      <c r="D571" s="32"/>
      <c r="E571" s="32"/>
      <c r="F571" s="33"/>
      <c r="G571" s="33"/>
      <c r="H571" s="37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4"/>
      <c r="T571" s="33"/>
      <c r="U571" s="33"/>
      <c r="V571" s="33"/>
      <c r="W571" s="33"/>
      <c r="X571" s="33"/>
      <c r="Y571" s="33"/>
      <c r="Z571" s="33"/>
      <c r="AA571" s="33"/>
      <c r="AB571" s="33"/>
      <c r="AC571" s="34"/>
      <c r="AD571" s="33"/>
      <c r="AE571" s="33"/>
      <c r="AF571" s="33"/>
      <c r="AG571" s="34"/>
      <c r="AH571" s="33"/>
      <c r="AI571" s="36"/>
      <c r="AJ571" s="35"/>
      <c r="AK571" s="35"/>
      <c r="AL571" s="35"/>
      <c r="AM571" s="35"/>
    </row>
    <row r="572" spans="2:39" x14ac:dyDescent="0.25">
      <c r="B572" s="31"/>
      <c r="C572" s="32"/>
      <c r="D572" s="32"/>
      <c r="E572" s="32"/>
      <c r="F572" s="33"/>
      <c r="G572" s="33"/>
      <c r="H572" s="37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4"/>
      <c r="T572" s="33"/>
      <c r="U572" s="33"/>
      <c r="V572" s="33"/>
      <c r="W572" s="33"/>
      <c r="X572" s="33"/>
      <c r="Y572" s="33"/>
      <c r="Z572" s="33"/>
      <c r="AA572" s="33"/>
      <c r="AB572" s="33"/>
      <c r="AC572" s="34"/>
      <c r="AD572" s="33"/>
      <c r="AE572" s="33"/>
      <c r="AF572" s="33"/>
      <c r="AG572" s="34"/>
      <c r="AH572" s="33"/>
      <c r="AI572" s="36"/>
      <c r="AJ572" s="35"/>
      <c r="AK572" s="35"/>
      <c r="AL572" s="35"/>
      <c r="AM572" s="35"/>
    </row>
    <row r="573" spans="2:39" x14ac:dyDescent="0.25">
      <c r="B573" s="31"/>
      <c r="C573" s="32"/>
      <c r="D573" s="32"/>
      <c r="E573" s="32"/>
      <c r="F573" s="33"/>
      <c r="G573" s="33"/>
      <c r="H573" s="37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4"/>
      <c r="T573" s="33"/>
      <c r="U573" s="33"/>
      <c r="V573" s="33"/>
      <c r="W573" s="33"/>
      <c r="X573" s="33"/>
      <c r="Y573" s="33"/>
      <c r="Z573" s="33"/>
      <c r="AA573" s="33"/>
      <c r="AB573" s="33"/>
      <c r="AC573" s="34"/>
      <c r="AD573" s="33"/>
      <c r="AE573" s="33"/>
      <c r="AF573" s="33"/>
      <c r="AG573" s="34"/>
      <c r="AH573" s="33"/>
      <c r="AI573" s="36"/>
      <c r="AJ573" s="35"/>
      <c r="AK573" s="35"/>
      <c r="AL573" s="35"/>
      <c r="AM573" s="35"/>
    </row>
    <row r="574" spans="2:39" x14ac:dyDescent="0.25">
      <c r="B574" s="31"/>
      <c r="C574" s="32"/>
      <c r="D574" s="32"/>
      <c r="E574" s="32"/>
      <c r="F574" s="33"/>
      <c r="G574" s="33"/>
      <c r="H574" s="37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4"/>
      <c r="T574" s="33"/>
      <c r="U574" s="33"/>
      <c r="V574" s="33"/>
      <c r="W574" s="33"/>
      <c r="X574" s="33"/>
      <c r="Y574" s="33"/>
      <c r="Z574" s="33"/>
      <c r="AA574" s="33"/>
      <c r="AB574" s="33"/>
      <c r="AC574" s="34"/>
      <c r="AD574" s="33"/>
      <c r="AE574" s="33"/>
      <c r="AF574" s="33"/>
      <c r="AG574" s="34"/>
      <c r="AH574" s="33"/>
      <c r="AI574" s="36"/>
      <c r="AJ574" s="35"/>
      <c r="AK574" s="35"/>
      <c r="AL574" s="35"/>
      <c r="AM574" s="35"/>
    </row>
    <row r="575" spans="2:39" x14ac:dyDescent="0.25">
      <c r="B575" s="31"/>
      <c r="C575" s="32"/>
      <c r="D575" s="32"/>
      <c r="E575" s="32"/>
      <c r="F575" s="33"/>
      <c r="G575" s="33"/>
      <c r="H575" s="37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4"/>
      <c r="T575" s="33"/>
      <c r="U575" s="33"/>
      <c r="V575" s="33"/>
      <c r="W575" s="33"/>
      <c r="X575" s="33"/>
      <c r="Y575" s="33"/>
      <c r="Z575" s="33"/>
      <c r="AA575" s="33"/>
      <c r="AB575" s="33"/>
      <c r="AC575" s="34"/>
      <c r="AD575" s="33"/>
      <c r="AE575" s="33"/>
      <c r="AF575" s="33"/>
      <c r="AG575" s="34"/>
      <c r="AH575" s="33"/>
      <c r="AI575" s="36"/>
      <c r="AJ575" s="35"/>
      <c r="AK575" s="35"/>
      <c r="AL575" s="35"/>
      <c r="AM575" s="35"/>
    </row>
    <row r="576" spans="2:39" x14ac:dyDescent="0.25">
      <c r="B576" s="31"/>
      <c r="C576" s="32"/>
      <c r="D576" s="32"/>
      <c r="E576" s="32"/>
      <c r="F576" s="33"/>
      <c r="G576" s="33"/>
      <c r="H576" s="37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4"/>
      <c r="T576" s="33"/>
      <c r="U576" s="33"/>
      <c r="V576" s="33"/>
      <c r="W576" s="33"/>
      <c r="X576" s="33"/>
      <c r="Y576" s="33"/>
      <c r="Z576" s="33"/>
      <c r="AA576" s="33"/>
      <c r="AB576" s="33"/>
      <c r="AC576" s="34"/>
      <c r="AD576" s="33"/>
      <c r="AE576" s="33"/>
      <c r="AF576" s="33"/>
      <c r="AG576" s="34"/>
      <c r="AH576" s="33"/>
      <c r="AI576" s="36"/>
      <c r="AJ576" s="35"/>
      <c r="AK576" s="35"/>
      <c r="AL576" s="35"/>
      <c r="AM576" s="35"/>
    </row>
    <row r="577" spans="2:39" x14ac:dyDescent="0.25">
      <c r="B577" s="31"/>
      <c r="C577" s="32"/>
      <c r="D577" s="32"/>
      <c r="E577" s="32"/>
      <c r="F577" s="33"/>
      <c r="G577" s="33"/>
      <c r="H577" s="37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4"/>
      <c r="T577" s="33"/>
      <c r="U577" s="33"/>
      <c r="V577" s="33"/>
      <c r="W577" s="33"/>
      <c r="X577" s="33"/>
      <c r="Y577" s="33"/>
      <c r="Z577" s="33"/>
      <c r="AA577" s="33"/>
      <c r="AB577" s="33"/>
      <c r="AC577" s="34"/>
      <c r="AD577" s="33"/>
      <c r="AE577" s="33"/>
      <c r="AF577" s="33"/>
      <c r="AG577" s="34"/>
      <c r="AH577" s="33"/>
      <c r="AI577" s="36"/>
      <c r="AJ577" s="35"/>
      <c r="AK577" s="35"/>
      <c r="AL577" s="35"/>
      <c r="AM577" s="35"/>
    </row>
    <row r="578" spans="2:39" x14ac:dyDescent="0.25">
      <c r="B578" s="31"/>
      <c r="C578" s="32"/>
      <c r="D578" s="32"/>
      <c r="E578" s="32"/>
      <c r="F578" s="33"/>
      <c r="G578" s="33"/>
      <c r="H578" s="37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4"/>
      <c r="T578" s="33"/>
      <c r="U578" s="33"/>
      <c r="V578" s="33"/>
      <c r="W578" s="33"/>
      <c r="X578" s="33"/>
      <c r="Y578" s="33"/>
      <c r="Z578" s="33"/>
      <c r="AA578" s="33"/>
      <c r="AB578" s="33"/>
      <c r="AC578" s="34"/>
      <c r="AD578" s="33"/>
      <c r="AE578" s="33"/>
      <c r="AF578" s="33"/>
      <c r="AG578" s="34"/>
      <c r="AH578" s="33"/>
      <c r="AI578" s="36"/>
      <c r="AJ578" s="35"/>
      <c r="AK578" s="35"/>
      <c r="AL578" s="35"/>
      <c r="AM578" s="35"/>
    </row>
    <row r="579" spans="2:39" x14ac:dyDescent="0.25">
      <c r="B579" s="31"/>
      <c r="C579" s="32"/>
      <c r="D579" s="32"/>
      <c r="E579" s="32"/>
      <c r="F579" s="33"/>
      <c r="G579" s="33"/>
      <c r="H579" s="37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4"/>
      <c r="T579" s="33"/>
      <c r="U579" s="33"/>
      <c r="V579" s="33"/>
      <c r="W579" s="33"/>
      <c r="X579" s="33"/>
      <c r="Y579" s="33"/>
      <c r="Z579" s="33"/>
      <c r="AA579" s="33"/>
      <c r="AB579" s="33"/>
      <c r="AC579" s="34"/>
      <c r="AD579" s="33"/>
      <c r="AE579" s="33"/>
      <c r="AF579" s="33"/>
      <c r="AG579" s="34"/>
      <c r="AH579" s="33"/>
      <c r="AI579" s="36"/>
      <c r="AJ579" s="35"/>
      <c r="AK579" s="35"/>
      <c r="AL579" s="35"/>
      <c r="AM579" s="35"/>
    </row>
    <row r="580" spans="2:39" x14ac:dyDescent="0.25">
      <c r="B580" s="31"/>
      <c r="C580" s="32"/>
      <c r="D580" s="32"/>
      <c r="E580" s="32"/>
      <c r="F580" s="33"/>
      <c r="G580" s="33"/>
      <c r="H580" s="37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4"/>
      <c r="T580" s="33"/>
      <c r="U580" s="33"/>
      <c r="V580" s="33"/>
      <c r="W580" s="33"/>
      <c r="X580" s="33"/>
      <c r="Y580" s="33"/>
      <c r="Z580" s="33"/>
      <c r="AA580" s="33"/>
      <c r="AB580" s="33"/>
      <c r="AC580" s="34"/>
      <c r="AD580" s="33"/>
      <c r="AE580" s="33"/>
      <c r="AF580" s="33"/>
      <c r="AG580" s="34"/>
      <c r="AH580" s="33"/>
      <c r="AI580" s="36"/>
      <c r="AJ580" s="35"/>
      <c r="AK580" s="35"/>
      <c r="AL580" s="35"/>
      <c r="AM580" s="35"/>
    </row>
    <row r="581" spans="2:39" x14ac:dyDescent="0.25">
      <c r="B581" s="31"/>
      <c r="C581" s="32"/>
      <c r="D581" s="32"/>
      <c r="E581" s="32"/>
      <c r="F581" s="33"/>
      <c r="G581" s="33"/>
      <c r="H581" s="37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4"/>
      <c r="T581" s="33"/>
      <c r="U581" s="33"/>
      <c r="V581" s="33"/>
      <c r="W581" s="33"/>
      <c r="X581" s="33"/>
      <c r="Y581" s="33"/>
      <c r="Z581" s="33"/>
      <c r="AA581" s="33"/>
      <c r="AB581" s="33"/>
      <c r="AC581" s="34"/>
      <c r="AD581" s="33"/>
      <c r="AE581" s="33"/>
      <c r="AF581" s="33"/>
      <c r="AG581" s="34"/>
      <c r="AH581" s="33"/>
      <c r="AI581" s="36"/>
      <c r="AJ581" s="35"/>
      <c r="AK581" s="35"/>
      <c r="AL581" s="35"/>
      <c r="AM581" s="35"/>
    </row>
    <row r="582" spans="2:39" x14ac:dyDescent="0.25">
      <c r="B582" s="31"/>
      <c r="C582" s="32"/>
      <c r="D582" s="32"/>
      <c r="E582" s="32"/>
      <c r="F582" s="33"/>
      <c r="G582" s="33"/>
      <c r="H582" s="37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4"/>
      <c r="T582" s="33"/>
      <c r="U582" s="33"/>
      <c r="V582" s="33"/>
      <c r="W582" s="33"/>
      <c r="X582" s="33"/>
      <c r="Y582" s="33"/>
      <c r="Z582" s="33"/>
      <c r="AA582" s="33"/>
      <c r="AB582" s="33"/>
      <c r="AC582" s="34"/>
      <c r="AD582" s="33"/>
      <c r="AE582" s="33"/>
      <c r="AF582" s="33"/>
      <c r="AG582" s="34"/>
      <c r="AH582" s="33"/>
      <c r="AI582" s="36"/>
      <c r="AJ582" s="35"/>
      <c r="AK582" s="35"/>
      <c r="AL582" s="35"/>
      <c r="AM582" s="35"/>
    </row>
    <row r="583" spans="2:39" x14ac:dyDescent="0.25">
      <c r="B583" s="31"/>
      <c r="C583" s="32"/>
      <c r="D583" s="32"/>
      <c r="E583" s="32"/>
      <c r="F583" s="33"/>
      <c r="G583" s="33"/>
      <c r="H583" s="37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4"/>
      <c r="T583" s="33"/>
      <c r="U583" s="33"/>
      <c r="V583" s="33"/>
      <c r="W583" s="33"/>
      <c r="X583" s="33"/>
      <c r="Y583" s="33"/>
      <c r="Z583" s="33"/>
      <c r="AA583" s="33"/>
      <c r="AB583" s="33"/>
      <c r="AC583" s="34"/>
      <c r="AD583" s="33"/>
      <c r="AE583" s="33"/>
      <c r="AF583" s="33"/>
      <c r="AG583" s="34"/>
      <c r="AH583" s="33"/>
      <c r="AI583" s="36"/>
      <c r="AJ583" s="35"/>
      <c r="AK583" s="35"/>
      <c r="AL583" s="35"/>
      <c r="AM583" s="35"/>
    </row>
    <row r="584" spans="2:39" x14ac:dyDescent="0.25">
      <c r="B584" s="31"/>
      <c r="C584" s="32"/>
      <c r="D584" s="32"/>
      <c r="E584" s="32"/>
      <c r="F584" s="33"/>
      <c r="G584" s="33"/>
      <c r="H584" s="37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4"/>
      <c r="T584" s="33"/>
      <c r="U584" s="33"/>
      <c r="V584" s="33"/>
      <c r="W584" s="33"/>
      <c r="X584" s="33"/>
      <c r="Y584" s="33"/>
      <c r="Z584" s="33"/>
      <c r="AA584" s="33"/>
      <c r="AB584" s="33"/>
      <c r="AC584" s="34"/>
      <c r="AD584" s="33"/>
      <c r="AE584" s="33"/>
      <c r="AF584" s="33"/>
      <c r="AG584" s="34"/>
      <c r="AH584" s="33"/>
      <c r="AI584" s="36"/>
      <c r="AJ584" s="35"/>
      <c r="AK584" s="35"/>
      <c r="AL584" s="35"/>
      <c r="AM584" s="35"/>
    </row>
    <row r="585" spans="2:39" x14ac:dyDescent="0.25">
      <c r="B585" s="31"/>
      <c r="C585" s="32"/>
      <c r="D585" s="32"/>
      <c r="E585" s="32"/>
      <c r="F585" s="33"/>
      <c r="G585" s="33"/>
      <c r="H585" s="37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4"/>
      <c r="T585" s="33"/>
      <c r="U585" s="33"/>
      <c r="V585" s="33"/>
      <c r="W585" s="33"/>
      <c r="X585" s="33"/>
      <c r="Y585" s="33"/>
      <c r="Z585" s="33"/>
      <c r="AA585" s="33"/>
      <c r="AB585" s="33"/>
      <c r="AC585" s="34"/>
      <c r="AD585" s="33"/>
      <c r="AE585" s="33"/>
      <c r="AF585" s="33"/>
      <c r="AG585" s="34"/>
      <c r="AH585" s="33"/>
      <c r="AI585" s="36"/>
      <c r="AJ585" s="35"/>
      <c r="AK585" s="35"/>
      <c r="AL585" s="35"/>
      <c r="AM585" s="35"/>
    </row>
    <row r="586" spans="2:39" x14ac:dyDescent="0.25">
      <c r="B586" s="31"/>
      <c r="C586" s="32"/>
      <c r="D586" s="32"/>
      <c r="E586" s="32"/>
      <c r="F586" s="33"/>
      <c r="G586" s="33"/>
      <c r="H586" s="37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4"/>
      <c r="T586" s="33"/>
      <c r="U586" s="33"/>
      <c r="V586" s="33"/>
      <c r="W586" s="33"/>
      <c r="X586" s="33"/>
      <c r="Y586" s="33"/>
      <c r="Z586" s="33"/>
      <c r="AA586" s="33"/>
      <c r="AB586" s="33"/>
      <c r="AC586" s="34"/>
      <c r="AD586" s="33"/>
      <c r="AE586" s="33"/>
      <c r="AF586" s="33"/>
      <c r="AG586" s="34"/>
      <c r="AH586" s="33"/>
      <c r="AI586" s="36"/>
      <c r="AJ586" s="35"/>
      <c r="AK586" s="35"/>
      <c r="AL586" s="35"/>
      <c r="AM586" s="35"/>
    </row>
    <row r="587" spans="2:39" x14ac:dyDescent="0.25">
      <c r="B587" s="31"/>
      <c r="C587" s="32"/>
      <c r="D587" s="32"/>
      <c r="E587" s="32"/>
      <c r="F587" s="33"/>
      <c r="G587" s="33"/>
      <c r="H587" s="37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4"/>
      <c r="T587" s="33"/>
      <c r="U587" s="33"/>
      <c r="V587" s="33"/>
      <c r="W587" s="33"/>
      <c r="X587" s="33"/>
      <c r="Y587" s="33"/>
      <c r="Z587" s="33"/>
      <c r="AA587" s="33"/>
      <c r="AB587" s="33"/>
      <c r="AC587" s="34"/>
      <c r="AD587" s="33"/>
      <c r="AE587" s="33"/>
      <c r="AF587" s="33"/>
      <c r="AG587" s="34"/>
      <c r="AH587" s="33"/>
      <c r="AI587" s="36"/>
      <c r="AJ587" s="35"/>
      <c r="AK587" s="35"/>
      <c r="AL587" s="35"/>
      <c r="AM587" s="35"/>
    </row>
    <row r="588" spans="2:39" x14ac:dyDescent="0.25">
      <c r="B588" s="31"/>
      <c r="C588" s="32"/>
      <c r="D588" s="32"/>
      <c r="E588" s="32"/>
      <c r="F588" s="33"/>
      <c r="G588" s="33"/>
      <c r="H588" s="37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4"/>
      <c r="T588" s="33"/>
      <c r="U588" s="33"/>
      <c r="V588" s="33"/>
      <c r="W588" s="33"/>
      <c r="X588" s="33"/>
      <c r="Y588" s="33"/>
      <c r="Z588" s="33"/>
      <c r="AA588" s="33"/>
      <c r="AB588" s="33"/>
      <c r="AC588" s="34"/>
      <c r="AD588" s="33"/>
      <c r="AE588" s="33"/>
      <c r="AF588" s="33"/>
      <c r="AG588" s="34"/>
      <c r="AH588" s="33"/>
      <c r="AI588" s="36"/>
      <c r="AJ588" s="35"/>
      <c r="AK588" s="35"/>
      <c r="AL588" s="35"/>
      <c r="AM588" s="35"/>
    </row>
    <row r="589" spans="2:39" x14ac:dyDescent="0.25">
      <c r="B589" s="31"/>
      <c r="C589" s="32"/>
      <c r="D589" s="32"/>
      <c r="E589" s="32"/>
      <c r="F589" s="33"/>
      <c r="G589" s="33"/>
      <c r="H589" s="37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4"/>
      <c r="T589" s="33"/>
      <c r="U589" s="33"/>
      <c r="V589" s="33"/>
      <c r="W589" s="33"/>
      <c r="X589" s="33"/>
      <c r="Y589" s="33"/>
      <c r="Z589" s="33"/>
      <c r="AA589" s="33"/>
      <c r="AB589" s="33"/>
      <c r="AC589" s="34"/>
      <c r="AD589" s="33"/>
      <c r="AE589" s="33"/>
      <c r="AF589" s="33"/>
      <c r="AG589" s="34"/>
      <c r="AH589" s="33"/>
      <c r="AI589" s="36"/>
      <c r="AJ589" s="35"/>
      <c r="AK589" s="35"/>
      <c r="AL589" s="35"/>
      <c r="AM589" s="35"/>
    </row>
    <row r="590" spans="2:39" x14ac:dyDescent="0.25">
      <c r="B590" s="31"/>
      <c r="C590" s="32"/>
      <c r="D590" s="32"/>
      <c r="E590" s="32"/>
      <c r="F590" s="33"/>
      <c r="G590" s="33"/>
      <c r="H590" s="37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4"/>
      <c r="T590" s="33"/>
      <c r="U590" s="33"/>
      <c r="V590" s="33"/>
      <c r="W590" s="33"/>
      <c r="X590" s="33"/>
      <c r="Y590" s="33"/>
      <c r="Z590" s="33"/>
      <c r="AA590" s="33"/>
      <c r="AB590" s="33"/>
      <c r="AC590" s="34"/>
      <c r="AD590" s="33"/>
      <c r="AE590" s="33"/>
      <c r="AF590" s="33"/>
      <c r="AG590" s="34"/>
      <c r="AH590" s="33"/>
      <c r="AI590" s="36"/>
      <c r="AJ590" s="35"/>
      <c r="AK590" s="35"/>
      <c r="AL590" s="35"/>
      <c r="AM590" s="35"/>
    </row>
    <row r="591" spans="2:39" x14ac:dyDescent="0.25">
      <c r="B591" s="31"/>
      <c r="C591" s="32"/>
      <c r="D591" s="32"/>
      <c r="E591" s="32"/>
      <c r="F591" s="33"/>
      <c r="G591" s="33"/>
      <c r="H591" s="37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4"/>
      <c r="T591" s="33"/>
      <c r="U591" s="33"/>
      <c r="V591" s="33"/>
      <c r="W591" s="33"/>
      <c r="X591" s="33"/>
      <c r="Y591" s="33"/>
      <c r="Z591" s="33"/>
      <c r="AA591" s="33"/>
      <c r="AB591" s="33"/>
      <c r="AC591" s="34"/>
      <c r="AD591" s="33"/>
      <c r="AE591" s="33"/>
      <c r="AF591" s="33"/>
      <c r="AG591" s="34"/>
      <c r="AH591" s="33"/>
      <c r="AI591" s="36"/>
      <c r="AJ591" s="35"/>
      <c r="AK591" s="35"/>
      <c r="AL591" s="35"/>
      <c r="AM591" s="35"/>
    </row>
    <row r="592" spans="2:39" x14ac:dyDescent="0.25">
      <c r="B592" s="31"/>
      <c r="C592" s="32"/>
      <c r="D592" s="32"/>
      <c r="E592" s="32"/>
      <c r="F592" s="33"/>
      <c r="G592" s="33"/>
      <c r="H592" s="37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4"/>
      <c r="T592" s="33"/>
      <c r="U592" s="33"/>
      <c r="V592" s="33"/>
      <c r="W592" s="33"/>
      <c r="X592" s="33"/>
      <c r="Y592" s="33"/>
      <c r="Z592" s="33"/>
      <c r="AA592" s="33"/>
      <c r="AB592" s="33"/>
      <c r="AC592" s="34"/>
      <c r="AD592" s="33"/>
      <c r="AE592" s="33"/>
      <c r="AF592" s="33"/>
      <c r="AG592" s="34"/>
      <c r="AH592" s="33"/>
      <c r="AI592" s="36"/>
      <c r="AJ592" s="35"/>
      <c r="AK592" s="35"/>
      <c r="AL592" s="35"/>
      <c r="AM592" s="35"/>
    </row>
    <row r="593" spans="2:39" x14ac:dyDescent="0.25">
      <c r="B593" s="31"/>
      <c r="C593" s="32"/>
      <c r="D593" s="32"/>
      <c r="E593" s="32"/>
      <c r="F593" s="33"/>
      <c r="G593" s="33"/>
      <c r="H593" s="37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4"/>
      <c r="T593" s="33"/>
      <c r="U593" s="33"/>
      <c r="V593" s="33"/>
      <c r="W593" s="33"/>
      <c r="X593" s="33"/>
      <c r="Y593" s="33"/>
      <c r="Z593" s="33"/>
      <c r="AA593" s="33"/>
      <c r="AB593" s="33"/>
      <c r="AC593" s="34"/>
      <c r="AD593" s="33"/>
      <c r="AE593" s="33"/>
      <c r="AF593" s="33"/>
      <c r="AG593" s="34"/>
      <c r="AH593" s="33"/>
      <c r="AI593" s="36"/>
      <c r="AJ593" s="35"/>
      <c r="AK593" s="35"/>
      <c r="AL593" s="35"/>
      <c r="AM593" s="35"/>
    </row>
    <row r="594" spans="2:39" x14ac:dyDescent="0.25">
      <c r="B594" s="31"/>
      <c r="C594" s="32"/>
      <c r="D594" s="32"/>
      <c r="E594" s="32"/>
      <c r="F594" s="33"/>
      <c r="G594" s="33"/>
      <c r="H594" s="37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4"/>
      <c r="T594" s="33"/>
      <c r="U594" s="33"/>
      <c r="V594" s="33"/>
      <c r="W594" s="33"/>
      <c r="X594" s="33"/>
      <c r="Y594" s="33"/>
      <c r="Z594" s="33"/>
      <c r="AA594" s="33"/>
      <c r="AB594" s="33"/>
      <c r="AC594" s="34"/>
      <c r="AD594" s="33"/>
      <c r="AE594" s="33"/>
      <c r="AF594" s="33"/>
      <c r="AG594" s="34"/>
      <c r="AH594" s="33"/>
      <c r="AI594" s="36"/>
      <c r="AJ594" s="35"/>
      <c r="AK594" s="35"/>
      <c r="AL594" s="35"/>
      <c r="AM594" s="35"/>
    </row>
    <row r="595" spans="2:39" x14ac:dyDescent="0.25">
      <c r="B595" s="31"/>
      <c r="C595" s="32"/>
      <c r="D595" s="32"/>
      <c r="E595" s="32"/>
      <c r="F595" s="33"/>
      <c r="G595" s="33"/>
      <c r="H595" s="37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4"/>
      <c r="T595" s="33"/>
      <c r="U595" s="33"/>
      <c r="V595" s="33"/>
      <c r="W595" s="33"/>
      <c r="X595" s="33"/>
      <c r="Y595" s="33"/>
      <c r="Z595" s="33"/>
      <c r="AA595" s="33"/>
      <c r="AB595" s="33"/>
      <c r="AC595" s="34"/>
      <c r="AD595" s="33"/>
      <c r="AE595" s="33"/>
      <c r="AF595" s="33"/>
      <c r="AG595" s="34"/>
      <c r="AH595" s="33"/>
      <c r="AI595" s="36"/>
      <c r="AJ595" s="35"/>
      <c r="AK595" s="35"/>
      <c r="AL595" s="35"/>
      <c r="AM595" s="35"/>
    </row>
    <row r="596" spans="2:39" x14ac:dyDescent="0.25">
      <c r="B596" s="31"/>
      <c r="C596" s="32"/>
      <c r="D596" s="32"/>
      <c r="E596" s="32"/>
      <c r="F596" s="33"/>
      <c r="G596" s="33"/>
      <c r="H596" s="37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4"/>
      <c r="T596" s="33"/>
      <c r="U596" s="33"/>
      <c r="V596" s="33"/>
      <c r="W596" s="33"/>
      <c r="X596" s="33"/>
      <c r="Y596" s="33"/>
      <c r="Z596" s="33"/>
      <c r="AA596" s="33"/>
      <c r="AB596" s="33"/>
      <c r="AC596" s="34"/>
      <c r="AD596" s="33"/>
      <c r="AE596" s="33"/>
      <c r="AF596" s="33"/>
      <c r="AG596" s="34"/>
      <c r="AH596" s="33"/>
      <c r="AI596" s="36"/>
      <c r="AJ596" s="35"/>
      <c r="AK596" s="35"/>
      <c r="AL596" s="35"/>
      <c r="AM596" s="35"/>
    </row>
    <row r="597" spans="2:39" x14ac:dyDescent="0.25">
      <c r="B597" s="31"/>
      <c r="C597" s="32"/>
      <c r="D597" s="32"/>
      <c r="E597" s="32"/>
      <c r="F597" s="33"/>
      <c r="G597" s="33"/>
      <c r="H597" s="37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4"/>
      <c r="T597" s="33"/>
      <c r="U597" s="33"/>
      <c r="V597" s="33"/>
      <c r="W597" s="33"/>
      <c r="X597" s="33"/>
      <c r="Y597" s="33"/>
      <c r="Z597" s="33"/>
      <c r="AA597" s="33"/>
      <c r="AB597" s="33"/>
      <c r="AC597" s="34"/>
      <c r="AD597" s="33"/>
      <c r="AE597" s="33"/>
      <c r="AF597" s="33"/>
      <c r="AG597" s="34"/>
      <c r="AH597" s="33"/>
      <c r="AI597" s="36"/>
      <c r="AJ597" s="35"/>
      <c r="AK597" s="35"/>
      <c r="AL597" s="35"/>
      <c r="AM597" s="35"/>
    </row>
    <row r="598" spans="2:39" x14ac:dyDescent="0.25">
      <c r="B598" s="31"/>
      <c r="C598" s="32"/>
      <c r="D598" s="32"/>
      <c r="E598" s="32"/>
      <c r="F598" s="33"/>
      <c r="G598" s="33"/>
      <c r="H598" s="37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4"/>
      <c r="T598" s="33"/>
      <c r="U598" s="33"/>
      <c r="V598" s="33"/>
      <c r="W598" s="33"/>
      <c r="X598" s="33"/>
      <c r="Y598" s="33"/>
      <c r="Z598" s="33"/>
      <c r="AA598" s="33"/>
      <c r="AB598" s="33"/>
      <c r="AC598" s="34"/>
      <c r="AD598" s="33"/>
      <c r="AE598" s="33"/>
      <c r="AF598" s="33"/>
      <c r="AG598" s="34"/>
      <c r="AH598" s="33"/>
      <c r="AI598" s="36"/>
      <c r="AJ598" s="35"/>
      <c r="AK598" s="35"/>
      <c r="AL598" s="35"/>
      <c r="AM598" s="35"/>
    </row>
    <row r="599" spans="2:39" x14ac:dyDescent="0.25">
      <c r="B599" s="31"/>
      <c r="C599" s="32"/>
      <c r="D599" s="32"/>
      <c r="E599" s="32"/>
      <c r="F599" s="33"/>
      <c r="G599" s="33"/>
      <c r="H599" s="37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4"/>
      <c r="T599" s="33"/>
      <c r="U599" s="33"/>
      <c r="V599" s="33"/>
      <c r="W599" s="33"/>
      <c r="X599" s="33"/>
      <c r="Y599" s="33"/>
      <c r="Z599" s="33"/>
      <c r="AA599" s="33"/>
      <c r="AB599" s="33"/>
      <c r="AC599" s="34"/>
      <c r="AD599" s="33"/>
      <c r="AE599" s="33"/>
      <c r="AF599" s="33"/>
      <c r="AG599" s="34"/>
      <c r="AH599" s="33"/>
      <c r="AI599" s="36"/>
      <c r="AJ599" s="35"/>
      <c r="AK599" s="35"/>
      <c r="AL599" s="35"/>
      <c r="AM599" s="35"/>
    </row>
    <row r="600" spans="2:39" x14ac:dyDescent="0.25">
      <c r="B600" s="31"/>
      <c r="C600" s="32"/>
      <c r="D600" s="32"/>
      <c r="E600" s="32"/>
      <c r="F600" s="33"/>
      <c r="G600" s="33"/>
      <c r="H600" s="37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4"/>
      <c r="T600" s="33"/>
      <c r="U600" s="33"/>
      <c r="V600" s="33"/>
      <c r="W600" s="33"/>
      <c r="X600" s="33"/>
      <c r="Y600" s="33"/>
      <c r="Z600" s="33"/>
      <c r="AA600" s="33"/>
      <c r="AB600" s="33"/>
      <c r="AC600" s="34"/>
      <c r="AD600" s="33"/>
      <c r="AE600" s="33"/>
      <c r="AF600" s="33"/>
      <c r="AG600" s="34"/>
      <c r="AH600" s="33"/>
      <c r="AI600" s="36"/>
      <c r="AJ600" s="35"/>
      <c r="AK600" s="35"/>
      <c r="AL600" s="35"/>
      <c r="AM600" s="35"/>
    </row>
    <row r="601" spans="2:39" x14ac:dyDescent="0.25">
      <c r="B601" s="31"/>
      <c r="C601" s="32"/>
      <c r="D601" s="32"/>
      <c r="E601" s="32"/>
      <c r="F601" s="33"/>
      <c r="G601" s="33"/>
      <c r="H601" s="37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4"/>
      <c r="T601" s="33"/>
      <c r="U601" s="33"/>
      <c r="V601" s="33"/>
      <c r="W601" s="33"/>
      <c r="X601" s="33"/>
      <c r="Y601" s="33"/>
      <c r="Z601" s="33"/>
      <c r="AA601" s="33"/>
      <c r="AB601" s="33"/>
      <c r="AC601" s="34"/>
      <c r="AD601" s="33"/>
      <c r="AE601" s="33"/>
      <c r="AF601" s="33"/>
      <c r="AG601" s="34"/>
      <c r="AH601" s="33"/>
      <c r="AI601" s="36"/>
      <c r="AJ601" s="35"/>
      <c r="AK601" s="35"/>
      <c r="AL601" s="35"/>
      <c r="AM601" s="35"/>
    </row>
    <row r="602" spans="2:39" x14ac:dyDescent="0.25">
      <c r="B602" s="31"/>
      <c r="C602" s="32"/>
      <c r="D602" s="32"/>
      <c r="E602" s="32"/>
      <c r="F602" s="33"/>
      <c r="G602" s="33"/>
      <c r="H602" s="37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4"/>
      <c r="T602" s="33"/>
      <c r="U602" s="33"/>
      <c r="V602" s="33"/>
      <c r="W602" s="33"/>
      <c r="X602" s="33"/>
      <c r="Y602" s="33"/>
      <c r="Z602" s="33"/>
      <c r="AA602" s="33"/>
      <c r="AB602" s="33"/>
      <c r="AC602" s="34"/>
      <c r="AD602" s="33"/>
      <c r="AE602" s="33"/>
      <c r="AF602" s="33"/>
      <c r="AG602" s="34"/>
      <c r="AH602" s="33"/>
      <c r="AI602" s="36"/>
      <c r="AJ602" s="35"/>
      <c r="AK602" s="35"/>
      <c r="AL602" s="35"/>
      <c r="AM602" s="35"/>
    </row>
    <row r="603" spans="2:39" x14ac:dyDescent="0.25">
      <c r="B603" s="31"/>
      <c r="C603" s="32"/>
      <c r="D603" s="32"/>
      <c r="E603" s="32"/>
      <c r="F603" s="33"/>
      <c r="G603" s="33"/>
      <c r="H603" s="37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4"/>
      <c r="T603" s="33"/>
      <c r="U603" s="33"/>
      <c r="V603" s="33"/>
      <c r="W603" s="33"/>
      <c r="X603" s="33"/>
      <c r="Y603" s="33"/>
      <c r="Z603" s="33"/>
      <c r="AA603" s="33"/>
      <c r="AB603" s="33"/>
      <c r="AC603" s="34"/>
      <c r="AD603" s="33"/>
      <c r="AE603" s="33"/>
      <c r="AF603" s="33"/>
      <c r="AG603" s="34"/>
      <c r="AH603" s="33"/>
      <c r="AI603" s="36"/>
      <c r="AJ603" s="35"/>
      <c r="AK603" s="35"/>
      <c r="AL603" s="35"/>
      <c r="AM603" s="35"/>
    </row>
    <row r="604" spans="2:39" x14ac:dyDescent="0.25">
      <c r="B604" s="31"/>
      <c r="C604" s="32"/>
      <c r="D604" s="32"/>
      <c r="E604" s="32"/>
      <c r="F604" s="33"/>
      <c r="G604" s="33"/>
      <c r="H604" s="37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4"/>
      <c r="T604" s="33"/>
      <c r="U604" s="33"/>
      <c r="V604" s="33"/>
      <c r="W604" s="33"/>
      <c r="X604" s="33"/>
      <c r="Y604" s="33"/>
      <c r="Z604" s="33"/>
      <c r="AA604" s="33"/>
      <c r="AB604" s="33"/>
      <c r="AC604" s="34"/>
      <c r="AD604" s="33"/>
      <c r="AE604" s="33"/>
      <c r="AF604" s="33"/>
      <c r="AG604" s="34"/>
      <c r="AH604" s="33"/>
      <c r="AI604" s="36"/>
      <c r="AJ604" s="35"/>
      <c r="AK604" s="35"/>
      <c r="AL604" s="35"/>
      <c r="AM604" s="35"/>
    </row>
    <row r="605" spans="2:39" x14ac:dyDescent="0.25">
      <c r="B605" s="31"/>
      <c r="C605" s="32"/>
      <c r="D605" s="32"/>
      <c r="E605" s="32"/>
      <c r="F605" s="33"/>
      <c r="G605" s="33"/>
      <c r="H605" s="37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4"/>
      <c r="T605" s="33"/>
      <c r="U605" s="33"/>
      <c r="V605" s="33"/>
      <c r="W605" s="33"/>
      <c r="X605" s="33"/>
      <c r="Y605" s="33"/>
      <c r="Z605" s="33"/>
      <c r="AA605" s="33"/>
      <c r="AB605" s="33"/>
      <c r="AC605" s="34"/>
      <c r="AD605" s="33"/>
      <c r="AE605" s="33"/>
      <c r="AF605" s="33"/>
      <c r="AG605" s="34"/>
      <c r="AH605" s="33"/>
      <c r="AI605" s="36"/>
      <c r="AJ605" s="35"/>
      <c r="AK605" s="35"/>
      <c r="AL605" s="35"/>
      <c r="AM605" s="35"/>
    </row>
    <row r="606" spans="2:39" x14ac:dyDescent="0.25">
      <c r="B606" s="31"/>
      <c r="C606" s="32"/>
      <c r="D606" s="32"/>
      <c r="E606" s="32"/>
      <c r="F606" s="33"/>
      <c r="G606" s="33"/>
      <c r="H606" s="37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4"/>
      <c r="T606" s="33"/>
      <c r="U606" s="33"/>
      <c r="V606" s="33"/>
      <c r="W606" s="33"/>
      <c r="X606" s="33"/>
      <c r="Y606" s="33"/>
      <c r="Z606" s="33"/>
      <c r="AA606" s="33"/>
      <c r="AB606" s="33"/>
      <c r="AC606" s="34"/>
      <c r="AD606" s="33"/>
      <c r="AE606" s="33"/>
      <c r="AF606" s="33"/>
      <c r="AG606" s="34"/>
      <c r="AH606" s="33"/>
      <c r="AI606" s="36"/>
      <c r="AJ606" s="35"/>
      <c r="AK606" s="35"/>
      <c r="AL606" s="35"/>
      <c r="AM606" s="35"/>
    </row>
    <row r="607" spans="2:39" x14ac:dyDescent="0.25">
      <c r="B607" s="31"/>
      <c r="C607" s="32"/>
      <c r="D607" s="32"/>
      <c r="E607" s="32"/>
      <c r="F607" s="33"/>
      <c r="G607" s="33"/>
      <c r="H607" s="37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4"/>
      <c r="T607" s="33"/>
      <c r="U607" s="33"/>
      <c r="V607" s="33"/>
      <c r="W607" s="33"/>
      <c r="X607" s="33"/>
      <c r="Y607" s="33"/>
      <c r="Z607" s="33"/>
      <c r="AA607" s="33"/>
      <c r="AB607" s="33"/>
      <c r="AC607" s="34"/>
      <c r="AD607" s="33"/>
      <c r="AE607" s="33"/>
      <c r="AF607" s="33"/>
      <c r="AG607" s="34"/>
      <c r="AH607" s="33"/>
      <c r="AI607" s="36"/>
      <c r="AJ607" s="35"/>
      <c r="AK607" s="35"/>
      <c r="AL607" s="35"/>
      <c r="AM607" s="35"/>
    </row>
    <row r="608" spans="2:39" x14ac:dyDescent="0.25">
      <c r="B608" s="31"/>
      <c r="C608" s="32"/>
      <c r="D608" s="32"/>
      <c r="E608" s="32"/>
      <c r="F608" s="33"/>
      <c r="G608" s="33"/>
      <c r="H608" s="37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4"/>
      <c r="T608" s="33"/>
      <c r="U608" s="33"/>
      <c r="V608" s="33"/>
      <c r="W608" s="33"/>
      <c r="X608" s="33"/>
      <c r="Y608" s="33"/>
      <c r="Z608" s="33"/>
      <c r="AA608" s="33"/>
      <c r="AB608" s="33"/>
      <c r="AC608" s="34"/>
      <c r="AD608" s="33"/>
      <c r="AE608" s="33"/>
      <c r="AF608" s="33"/>
      <c r="AG608" s="34"/>
      <c r="AH608" s="33"/>
      <c r="AI608" s="36"/>
      <c r="AJ608" s="35"/>
      <c r="AK608" s="35"/>
      <c r="AL608" s="35"/>
      <c r="AM608" s="35"/>
    </row>
    <row r="609" spans="2:39" x14ac:dyDescent="0.25">
      <c r="B609" s="31"/>
      <c r="C609" s="32"/>
      <c r="D609" s="32"/>
      <c r="E609" s="32"/>
      <c r="F609" s="33"/>
      <c r="G609" s="33"/>
      <c r="H609" s="37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4"/>
      <c r="T609" s="33"/>
      <c r="U609" s="33"/>
      <c r="V609" s="33"/>
      <c r="W609" s="33"/>
      <c r="X609" s="33"/>
      <c r="Y609" s="33"/>
      <c r="Z609" s="33"/>
      <c r="AA609" s="33"/>
      <c r="AB609" s="33"/>
      <c r="AC609" s="34"/>
      <c r="AD609" s="33"/>
      <c r="AE609" s="33"/>
      <c r="AF609" s="33"/>
      <c r="AG609" s="34"/>
      <c r="AH609" s="33"/>
      <c r="AI609" s="36"/>
      <c r="AJ609" s="35"/>
      <c r="AK609" s="35"/>
      <c r="AL609" s="35"/>
      <c r="AM609" s="35"/>
    </row>
    <row r="610" spans="2:39" x14ac:dyDescent="0.25">
      <c r="B610" s="31"/>
      <c r="C610" s="32"/>
      <c r="D610" s="32"/>
      <c r="E610" s="32"/>
      <c r="F610" s="33"/>
      <c r="G610" s="33"/>
      <c r="H610" s="37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4"/>
      <c r="T610" s="33"/>
      <c r="U610" s="33"/>
      <c r="V610" s="33"/>
      <c r="W610" s="33"/>
      <c r="X610" s="33"/>
      <c r="Y610" s="33"/>
      <c r="Z610" s="33"/>
      <c r="AA610" s="33"/>
      <c r="AB610" s="33"/>
      <c r="AC610" s="34"/>
      <c r="AD610" s="33"/>
      <c r="AE610" s="33"/>
      <c r="AF610" s="33"/>
      <c r="AG610" s="34"/>
      <c r="AH610" s="33"/>
      <c r="AI610" s="36"/>
      <c r="AJ610" s="35"/>
      <c r="AK610" s="35"/>
      <c r="AL610" s="35"/>
      <c r="AM610" s="35"/>
    </row>
    <row r="611" spans="2:39" x14ac:dyDescent="0.25">
      <c r="B611" s="31"/>
      <c r="C611" s="32"/>
      <c r="D611" s="32"/>
      <c r="E611" s="32"/>
      <c r="F611" s="33"/>
      <c r="G611" s="33"/>
      <c r="H611" s="37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4"/>
      <c r="T611" s="33"/>
      <c r="U611" s="33"/>
      <c r="V611" s="33"/>
      <c r="W611" s="33"/>
      <c r="X611" s="33"/>
      <c r="Y611" s="33"/>
      <c r="Z611" s="33"/>
      <c r="AA611" s="33"/>
      <c r="AB611" s="33"/>
      <c r="AC611" s="34"/>
      <c r="AD611" s="33"/>
      <c r="AE611" s="33"/>
      <c r="AF611" s="33"/>
      <c r="AG611" s="34"/>
      <c r="AH611" s="33"/>
      <c r="AI611" s="36"/>
      <c r="AJ611" s="35"/>
      <c r="AK611" s="35"/>
      <c r="AL611" s="35"/>
      <c r="AM611" s="35"/>
    </row>
    <row r="612" spans="2:39" x14ac:dyDescent="0.25">
      <c r="B612" s="31"/>
      <c r="C612" s="32"/>
      <c r="D612" s="32"/>
      <c r="E612" s="32"/>
      <c r="F612" s="33"/>
      <c r="G612" s="33"/>
      <c r="H612" s="37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4"/>
      <c r="T612" s="33"/>
      <c r="U612" s="33"/>
      <c r="V612" s="33"/>
      <c r="W612" s="33"/>
      <c r="X612" s="33"/>
      <c r="Y612" s="33"/>
      <c r="Z612" s="33"/>
      <c r="AA612" s="33"/>
      <c r="AB612" s="33"/>
      <c r="AC612" s="34"/>
      <c r="AD612" s="33"/>
      <c r="AE612" s="33"/>
      <c r="AF612" s="33"/>
      <c r="AG612" s="34"/>
      <c r="AH612" s="33"/>
      <c r="AI612" s="36"/>
      <c r="AJ612" s="35"/>
      <c r="AK612" s="35"/>
      <c r="AL612" s="35"/>
      <c r="AM612" s="35"/>
    </row>
    <row r="613" spans="2:39" x14ac:dyDescent="0.25">
      <c r="B613" s="31"/>
      <c r="C613" s="32"/>
      <c r="D613" s="32"/>
      <c r="E613" s="32"/>
      <c r="F613" s="33"/>
      <c r="G613" s="33"/>
      <c r="H613" s="37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4"/>
      <c r="T613" s="33"/>
      <c r="U613" s="33"/>
      <c r="V613" s="33"/>
      <c r="W613" s="33"/>
      <c r="X613" s="33"/>
      <c r="Y613" s="33"/>
      <c r="Z613" s="33"/>
      <c r="AA613" s="33"/>
      <c r="AB613" s="33"/>
      <c r="AC613" s="34"/>
      <c r="AD613" s="33"/>
      <c r="AE613" s="33"/>
      <c r="AF613" s="33"/>
      <c r="AG613" s="34"/>
      <c r="AH613" s="33"/>
      <c r="AI613" s="36"/>
      <c r="AJ613" s="35"/>
      <c r="AK613" s="35"/>
      <c r="AL613" s="35"/>
      <c r="AM613" s="35"/>
    </row>
    <row r="614" spans="2:39" x14ac:dyDescent="0.25">
      <c r="B614" s="31"/>
      <c r="C614" s="32"/>
      <c r="D614" s="32"/>
      <c r="E614" s="32"/>
      <c r="F614" s="33"/>
      <c r="G614" s="33"/>
      <c r="H614" s="37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4"/>
      <c r="T614" s="33"/>
      <c r="U614" s="33"/>
      <c r="V614" s="33"/>
      <c r="W614" s="33"/>
      <c r="X614" s="33"/>
      <c r="Y614" s="33"/>
      <c r="Z614" s="33"/>
      <c r="AA614" s="33"/>
      <c r="AB614" s="33"/>
      <c r="AC614" s="34"/>
      <c r="AD614" s="33"/>
      <c r="AE614" s="33"/>
      <c r="AF614" s="33"/>
      <c r="AG614" s="34"/>
      <c r="AH614" s="33"/>
      <c r="AI614" s="36"/>
      <c r="AJ614" s="35"/>
      <c r="AK614" s="35"/>
      <c r="AL614" s="35"/>
      <c r="AM614" s="35"/>
    </row>
    <row r="615" spans="2:39" x14ac:dyDescent="0.25">
      <c r="B615" s="31"/>
      <c r="C615" s="32"/>
      <c r="D615" s="32"/>
      <c r="E615" s="32"/>
      <c r="F615" s="33"/>
      <c r="G615" s="33"/>
      <c r="H615" s="37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4"/>
      <c r="T615" s="33"/>
      <c r="U615" s="33"/>
      <c r="V615" s="33"/>
      <c r="W615" s="33"/>
      <c r="X615" s="33"/>
      <c r="Y615" s="33"/>
      <c r="Z615" s="33"/>
      <c r="AA615" s="33"/>
      <c r="AB615" s="33"/>
      <c r="AC615" s="34"/>
      <c r="AD615" s="33"/>
      <c r="AE615" s="33"/>
      <c r="AF615" s="33"/>
      <c r="AG615" s="34"/>
      <c r="AH615" s="33"/>
      <c r="AI615" s="36"/>
      <c r="AJ615" s="35"/>
      <c r="AK615" s="35"/>
      <c r="AL615" s="35"/>
      <c r="AM615" s="35"/>
    </row>
    <row r="616" spans="2:39" x14ac:dyDescent="0.25">
      <c r="B616" s="31"/>
      <c r="C616" s="32"/>
      <c r="D616" s="32"/>
      <c r="E616" s="32"/>
      <c r="F616" s="33"/>
      <c r="G616" s="33"/>
      <c r="H616" s="37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4"/>
      <c r="T616" s="33"/>
      <c r="U616" s="33"/>
      <c r="V616" s="33"/>
      <c r="W616" s="33"/>
      <c r="X616" s="33"/>
      <c r="Y616" s="33"/>
      <c r="Z616" s="33"/>
      <c r="AA616" s="33"/>
      <c r="AB616" s="33"/>
      <c r="AC616" s="34"/>
      <c r="AD616" s="33"/>
      <c r="AE616" s="33"/>
      <c r="AF616" s="33"/>
      <c r="AG616" s="34"/>
      <c r="AH616" s="33"/>
      <c r="AI616" s="36"/>
      <c r="AJ616" s="35"/>
      <c r="AK616" s="35"/>
      <c r="AL616" s="35"/>
      <c r="AM616" s="35"/>
    </row>
    <row r="617" spans="2:39" x14ac:dyDescent="0.25">
      <c r="B617" s="31"/>
      <c r="C617" s="32"/>
      <c r="D617" s="32"/>
      <c r="E617" s="32"/>
      <c r="F617" s="33"/>
      <c r="G617" s="33"/>
      <c r="H617" s="37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4"/>
      <c r="T617" s="33"/>
      <c r="U617" s="33"/>
      <c r="V617" s="33"/>
      <c r="W617" s="33"/>
      <c r="X617" s="33"/>
      <c r="Y617" s="33"/>
      <c r="Z617" s="33"/>
      <c r="AA617" s="33"/>
      <c r="AB617" s="33"/>
      <c r="AC617" s="34"/>
      <c r="AD617" s="33"/>
      <c r="AE617" s="33"/>
      <c r="AF617" s="33"/>
      <c r="AG617" s="34"/>
      <c r="AH617" s="33"/>
      <c r="AI617" s="36"/>
      <c r="AJ617" s="35"/>
      <c r="AK617" s="35"/>
      <c r="AL617" s="35"/>
      <c r="AM617" s="35"/>
    </row>
    <row r="618" spans="2:39" x14ac:dyDescent="0.25">
      <c r="B618" s="31"/>
      <c r="C618" s="32"/>
      <c r="D618" s="32"/>
      <c r="E618" s="32"/>
      <c r="F618" s="33"/>
      <c r="G618" s="33"/>
      <c r="H618" s="37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4"/>
      <c r="T618" s="33"/>
      <c r="U618" s="33"/>
      <c r="V618" s="33"/>
      <c r="W618" s="33"/>
      <c r="X618" s="33"/>
      <c r="Y618" s="33"/>
      <c r="Z618" s="33"/>
      <c r="AA618" s="33"/>
      <c r="AB618" s="33"/>
      <c r="AC618" s="34"/>
      <c r="AD618" s="33"/>
      <c r="AE618" s="33"/>
      <c r="AF618" s="33"/>
      <c r="AG618" s="34"/>
      <c r="AH618" s="33"/>
      <c r="AI618" s="36"/>
      <c r="AJ618" s="35"/>
      <c r="AK618" s="35"/>
      <c r="AL618" s="35"/>
      <c r="AM618" s="35"/>
    </row>
    <row r="619" spans="2:39" x14ac:dyDescent="0.25">
      <c r="B619" s="31"/>
      <c r="C619" s="32"/>
      <c r="D619" s="32"/>
      <c r="E619" s="32"/>
      <c r="F619" s="33"/>
      <c r="G619" s="33"/>
      <c r="H619" s="37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4"/>
      <c r="T619" s="33"/>
      <c r="U619" s="33"/>
      <c r="V619" s="33"/>
      <c r="W619" s="33"/>
      <c r="X619" s="33"/>
      <c r="Y619" s="33"/>
      <c r="Z619" s="33"/>
      <c r="AA619" s="33"/>
      <c r="AB619" s="33"/>
      <c r="AC619" s="34"/>
      <c r="AD619" s="33"/>
      <c r="AE619" s="33"/>
      <c r="AF619" s="33"/>
      <c r="AG619" s="34"/>
      <c r="AH619" s="33"/>
      <c r="AI619" s="36"/>
      <c r="AJ619" s="35"/>
      <c r="AK619" s="35"/>
      <c r="AL619" s="35"/>
      <c r="AM619" s="35"/>
    </row>
    <row r="620" spans="2:39" x14ac:dyDescent="0.25">
      <c r="B620" s="31"/>
      <c r="C620" s="32"/>
      <c r="D620" s="32"/>
      <c r="E620" s="32"/>
      <c r="F620" s="33"/>
      <c r="G620" s="33"/>
      <c r="H620" s="37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4"/>
      <c r="T620" s="33"/>
      <c r="U620" s="33"/>
      <c r="V620" s="33"/>
      <c r="W620" s="33"/>
      <c r="X620" s="33"/>
      <c r="Y620" s="33"/>
      <c r="Z620" s="33"/>
      <c r="AA620" s="33"/>
      <c r="AB620" s="33"/>
      <c r="AC620" s="34"/>
      <c r="AD620" s="33"/>
      <c r="AE620" s="33"/>
      <c r="AF620" s="33"/>
      <c r="AG620" s="34"/>
      <c r="AH620" s="33"/>
      <c r="AI620" s="36"/>
      <c r="AJ620" s="35"/>
      <c r="AK620" s="35"/>
      <c r="AL620" s="35"/>
      <c r="AM620" s="35"/>
    </row>
    <row r="621" spans="2:39" x14ac:dyDescent="0.25">
      <c r="B621" s="31"/>
      <c r="C621" s="32"/>
      <c r="D621" s="32"/>
      <c r="E621" s="32"/>
      <c r="F621" s="33"/>
      <c r="G621" s="33"/>
      <c r="H621" s="37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4"/>
      <c r="T621" s="33"/>
      <c r="U621" s="33"/>
      <c r="V621" s="33"/>
      <c r="W621" s="33"/>
      <c r="X621" s="33"/>
      <c r="Y621" s="33"/>
      <c r="Z621" s="33"/>
      <c r="AA621" s="33"/>
      <c r="AB621" s="33"/>
      <c r="AC621" s="34"/>
      <c r="AD621" s="33"/>
      <c r="AE621" s="33"/>
      <c r="AF621" s="33"/>
      <c r="AG621" s="34"/>
      <c r="AH621" s="33"/>
      <c r="AI621" s="36"/>
      <c r="AJ621" s="35"/>
      <c r="AK621" s="35"/>
      <c r="AL621" s="35"/>
      <c r="AM621" s="35"/>
    </row>
    <row r="622" spans="2:39" x14ac:dyDescent="0.25">
      <c r="B622" s="31"/>
      <c r="C622" s="32"/>
      <c r="D622" s="32"/>
      <c r="E622" s="32"/>
      <c r="F622" s="33"/>
      <c r="G622" s="33"/>
      <c r="H622" s="37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4"/>
      <c r="T622" s="33"/>
      <c r="U622" s="33"/>
      <c r="V622" s="33"/>
      <c r="W622" s="33"/>
      <c r="X622" s="33"/>
      <c r="Y622" s="33"/>
      <c r="Z622" s="33"/>
      <c r="AA622" s="33"/>
      <c r="AB622" s="33"/>
      <c r="AC622" s="34"/>
      <c r="AD622" s="33"/>
      <c r="AE622" s="33"/>
      <c r="AF622" s="33"/>
      <c r="AG622" s="34"/>
      <c r="AH622" s="33"/>
      <c r="AI622" s="36"/>
      <c r="AJ622" s="35"/>
      <c r="AK622" s="35"/>
      <c r="AL622" s="35"/>
      <c r="AM622" s="35"/>
    </row>
    <row r="623" spans="2:39" x14ac:dyDescent="0.25">
      <c r="B623" s="31"/>
      <c r="C623" s="32"/>
      <c r="D623" s="32"/>
      <c r="E623" s="32"/>
      <c r="F623" s="33"/>
      <c r="G623" s="33"/>
      <c r="H623" s="37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4"/>
      <c r="T623" s="33"/>
      <c r="U623" s="33"/>
      <c r="V623" s="33"/>
      <c r="W623" s="33"/>
      <c r="X623" s="33"/>
      <c r="Y623" s="33"/>
      <c r="Z623" s="33"/>
      <c r="AA623" s="33"/>
      <c r="AB623" s="33"/>
      <c r="AC623" s="34"/>
      <c r="AD623" s="33"/>
      <c r="AE623" s="33"/>
      <c r="AF623" s="33"/>
      <c r="AG623" s="34"/>
      <c r="AH623" s="33"/>
      <c r="AI623" s="36"/>
      <c r="AJ623" s="35"/>
      <c r="AK623" s="35"/>
      <c r="AL623" s="35"/>
      <c r="AM623" s="35"/>
    </row>
    <row r="624" spans="2:39" x14ac:dyDescent="0.25">
      <c r="B624" s="31"/>
      <c r="C624" s="32"/>
      <c r="D624" s="32"/>
      <c r="E624" s="32"/>
      <c r="F624" s="33"/>
      <c r="G624" s="33"/>
      <c r="H624" s="37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4"/>
      <c r="T624" s="33"/>
      <c r="U624" s="33"/>
      <c r="V624" s="33"/>
      <c r="W624" s="33"/>
      <c r="X624" s="33"/>
      <c r="Y624" s="33"/>
      <c r="Z624" s="33"/>
      <c r="AA624" s="33"/>
      <c r="AB624" s="33"/>
      <c r="AC624" s="34"/>
      <c r="AD624" s="33"/>
      <c r="AE624" s="33"/>
      <c r="AF624" s="33"/>
      <c r="AG624" s="34"/>
      <c r="AH624" s="33"/>
      <c r="AI624" s="36"/>
      <c r="AJ624" s="35"/>
      <c r="AK624" s="35"/>
      <c r="AL624" s="35"/>
      <c r="AM624" s="35"/>
    </row>
    <row r="625" spans="2:39" x14ac:dyDescent="0.25">
      <c r="B625" s="31"/>
      <c r="C625" s="32"/>
      <c r="D625" s="32"/>
      <c r="E625" s="32"/>
      <c r="F625" s="33"/>
      <c r="G625" s="33"/>
      <c r="H625" s="37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4"/>
      <c r="T625" s="33"/>
      <c r="U625" s="33"/>
      <c r="V625" s="33"/>
      <c r="W625" s="33"/>
      <c r="X625" s="33"/>
      <c r="Y625" s="33"/>
      <c r="Z625" s="33"/>
      <c r="AA625" s="33"/>
      <c r="AB625" s="33"/>
      <c r="AC625" s="34"/>
      <c r="AD625" s="33"/>
      <c r="AE625" s="33"/>
      <c r="AF625" s="33"/>
      <c r="AG625" s="34"/>
      <c r="AH625" s="33"/>
      <c r="AI625" s="36"/>
      <c r="AJ625" s="35"/>
      <c r="AK625" s="35"/>
      <c r="AL625" s="35"/>
      <c r="AM625" s="35"/>
    </row>
    <row r="626" spans="2:39" x14ac:dyDescent="0.25">
      <c r="B626" s="31"/>
      <c r="C626" s="32"/>
      <c r="D626" s="32"/>
      <c r="E626" s="32"/>
      <c r="F626" s="33"/>
      <c r="G626" s="33"/>
      <c r="H626" s="37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4"/>
      <c r="T626" s="33"/>
      <c r="U626" s="33"/>
      <c r="V626" s="33"/>
      <c r="W626" s="33"/>
      <c r="X626" s="33"/>
      <c r="Y626" s="33"/>
      <c r="Z626" s="33"/>
      <c r="AA626" s="33"/>
      <c r="AB626" s="33"/>
      <c r="AC626" s="34"/>
      <c r="AD626" s="33"/>
      <c r="AE626" s="33"/>
      <c r="AF626" s="33"/>
      <c r="AG626" s="34"/>
      <c r="AH626" s="33"/>
      <c r="AI626" s="36"/>
      <c r="AJ626" s="35"/>
      <c r="AK626" s="35"/>
      <c r="AL626" s="35"/>
      <c r="AM626" s="35"/>
    </row>
    <row r="627" spans="2:39" x14ac:dyDescent="0.25">
      <c r="B627" s="31"/>
      <c r="C627" s="32"/>
      <c r="D627" s="32"/>
      <c r="E627" s="32"/>
      <c r="F627" s="33"/>
      <c r="G627" s="33"/>
      <c r="H627" s="37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4"/>
      <c r="T627" s="33"/>
      <c r="U627" s="33"/>
      <c r="V627" s="33"/>
      <c r="W627" s="33"/>
      <c r="X627" s="33"/>
      <c r="Y627" s="33"/>
      <c r="Z627" s="33"/>
      <c r="AA627" s="33"/>
      <c r="AB627" s="33"/>
      <c r="AC627" s="34"/>
      <c r="AD627" s="33"/>
      <c r="AE627" s="33"/>
      <c r="AF627" s="33"/>
      <c r="AG627" s="34"/>
      <c r="AH627" s="33"/>
      <c r="AI627" s="36"/>
      <c r="AJ627" s="35"/>
      <c r="AK627" s="35"/>
      <c r="AL627" s="35"/>
      <c r="AM627" s="35"/>
    </row>
    <row r="628" spans="2:39" x14ac:dyDescent="0.25">
      <c r="B628" s="31"/>
      <c r="C628" s="32"/>
      <c r="D628" s="32"/>
      <c r="E628" s="32"/>
      <c r="F628" s="33"/>
      <c r="G628" s="33"/>
      <c r="H628" s="37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4"/>
      <c r="T628" s="33"/>
      <c r="U628" s="33"/>
      <c r="V628" s="33"/>
      <c r="W628" s="33"/>
      <c r="X628" s="33"/>
      <c r="Y628" s="33"/>
      <c r="Z628" s="33"/>
      <c r="AA628" s="33"/>
      <c r="AB628" s="33"/>
      <c r="AC628" s="34"/>
      <c r="AD628" s="33"/>
      <c r="AE628" s="33"/>
      <c r="AF628" s="33"/>
      <c r="AG628" s="34"/>
      <c r="AH628" s="33"/>
      <c r="AI628" s="36"/>
      <c r="AJ628" s="35"/>
      <c r="AK628" s="35"/>
      <c r="AL628" s="35"/>
      <c r="AM628" s="35"/>
    </row>
    <row r="629" spans="2:39" x14ac:dyDescent="0.25">
      <c r="B629" s="31"/>
      <c r="C629" s="32"/>
      <c r="D629" s="32"/>
      <c r="E629" s="32"/>
      <c r="F629" s="33"/>
      <c r="G629" s="33"/>
      <c r="H629" s="37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4"/>
      <c r="T629" s="33"/>
      <c r="U629" s="33"/>
      <c r="V629" s="33"/>
      <c r="W629" s="33"/>
      <c r="X629" s="33"/>
      <c r="Y629" s="33"/>
      <c r="Z629" s="33"/>
      <c r="AA629" s="33"/>
      <c r="AB629" s="33"/>
      <c r="AC629" s="34"/>
      <c r="AD629" s="33"/>
      <c r="AE629" s="33"/>
      <c r="AF629" s="33"/>
      <c r="AG629" s="34"/>
      <c r="AH629" s="33"/>
      <c r="AI629" s="36"/>
      <c r="AJ629" s="35"/>
      <c r="AK629" s="35"/>
      <c r="AL629" s="35"/>
      <c r="AM629" s="35"/>
    </row>
    <row r="630" spans="2:39" x14ac:dyDescent="0.25">
      <c r="B630" s="31"/>
      <c r="C630" s="32"/>
      <c r="D630" s="32"/>
      <c r="E630" s="32"/>
      <c r="F630" s="33"/>
      <c r="G630" s="33"/>
      <c r="H630" s="37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4"/>
      <c r="T630" s="33"/>
      <c r="U630" s="33"/>
      <c r="V630" s="33"/>
      <c r="W630" s="33"/>
      <c r="X630" s="33"/>
      <c r="Y630" s="33"/>
      <c r="Z630" s="33"/>
      <c r="AA630" s="33"/>
      <c r="AB630" s="33"/>
      <c r="AC630" s="34"/>
      <c r="AD630" s="33"/>
      <c r="AE630" s="33"/>
      <c r="AF630" s="33"/>
      <c r="AG630" s="34"/>
      <c r="AH630" s="33"/>
      <c r="AI630" s="36"/>
      <c r="AJ630" s="35"/>
      <c r="AK630" s="35"/>
      <c r="AL630" s="35"/>
      <c r="AM630" s="35"/>
    </row>
    <row r="631" spans="2:39" x14ac:dyDescent="0.25">
      <c r="B631" s="31"/>
      <c r="C631" s="32"/>
      <c r="D631" s="32"/>
      <c r="E631" s="32"/>
      <c r="F631" s="33"/>
      <c r="G631" s="33"/>
      <c r="H631" s="37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4"/>
      <c r="T631" s="33"/>
      <c r="U631" s="33"/>
      <c r="V631" s="33"/>
      <c r="W631" s="33"/>
      <c r="X631" s="33"/>
      <c r="Y631" s="33"/>
      <c r="Z631" s="33"/>
      <c r="AA631" s="33"/>
      <c r="AB631" s="33"/>
      <c r="AC631" s="34"/>
      <c r="AD631" s="33"/>
      <c r="AE631" s="33"/>
      <c r="AF631" s="33"/>
      <c r="AG631" s="34"/>
      <c r="AH631" s="33"/>
      <c r="AI631" s="36"/>
      <c r="AJ631" s="35"/>
      <c r="AK631" s="35"/>
      <c r="AL631" s="35"/>
      <c r="AM631" s="35"/>
    </row>
    <row r="632" spans="2:39" x14ac:dyDescent="0.25">
      <c r="B632" s="31"/>
      <c r="C632" s="32"/>
      <c r="D632" s="32"/>
      <c r="E632" s="32"/>
      <c r="F632" s="33"/>
      <c r="G632" s="33"/>
      <c r="H632" s="37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4"/>
      <c r="T632" s="33"/>
      <c r="U632" s="33"/>
      <c r="V632" s="33"/>
      <c r="W632" s="33"/>
      <c r="X632" s="33"/>
      <c r="Y632" s="33"/>
      <c r="Z632" s="33"/>
      <c r="AA632" s="33"/>
      <c r="AB632" s="33"/>
      <c r="AC632" s="34"/>
      <c r="AD632" s="33"/>
      <c r="AE632" s="33"/>
      <c r="AF632" s="33"/>
      <c r="AG632" s="34"/>
      <c r="AH632" s="33"/>
      <c r="AI632" s="36"/>
      <c r="AJ632" s="35"/>
      <c r="AK632" s="35"/>
      <c r="AL632" s="35"/>
      <c r="AM632" s="35"/>
    </row>
    <row r="633" spans="2:39" x14ac:dyDescent="0.25">
      <c r="B633" s="31"/>
      <c r="C633" s="32"/>
      <c r="D633" s="32"/>
      <c r="E633" s="32"/>
      <c r="F633" s="33"/>
      <c r="G633" s="33"/>
      <c r="H633" s="37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4"/>
      <c r="T633" s="33"/>
      <c r="U633" s="33"/>
      <c r="V633" s="33"/>
      <c r="W633" s="33"/>
      <c r="X633" s="33"/>
      <c r="Y633" s="33"/>
      <c r="Z633" s="33"/>
      <c r="AA633" s="33"/>
      <c r="AB633" s="33"/>
      <c r="AC633" s="34"/>
      <c r="AD633" s="33"/>
      <c r="AE633" s="33"/>
      <c r="AF633" s="33"/>
      <c r="AG633" s="34"/>
      <c r="AH633" s="33"/>
      <c r="AI633" s="36"/>
      <c r="AJ633" s="35"/>
      <c r="AK633" s="35"/>
      <c r="AL633" s="35"/>
      <c r="AM633" s="35"/>
    </row>
    <row r="634" spans="2:39" x14ac:dyDescent="0.25">
      <c r="B634" s="31"/>
      <c r="C634" s="32"/>
      <c r="D634" s="32"/>
      <c r="E634" s="32"/>
      <c r="F634" s="33"/>
      <c r="G634" s="33"/>
      <c r="H634" s="37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4"/>
      <c r="T634" s="33"/>
      <c r="U634" s="33"/>
      <c r="V634" s="33"/>
      <c r="W634" s="33"/>
      <c r="X634" s="33"/>
      <c r="Y634" s="33"/>
      <c r="Z634" s="33"/>
      <c r="AA634" s="33"/>
      <c r="AB634" s="33"/>
      <c r="AC634" s="34"/>
      <c r="AD634" s="33"/>
      <c r="AE634" s="33"/>
      <c r="AF634" s="33"/>
      <c r="AG634" s="34"/>
      <c r="AH634" s="33"/>
      <c r="AI634" s="36"/>
      <c r="AJ634" s="35"/>
      <c r="AK634" s="35"/>
      <c r="AL634" s="35"/>
      <c r="AM634" s="35"/>
    </row>
    <row r="635" spans="2:39" x14ac:dyDescent="0.25">
      <c r="B635" s="31"/>
      <c r="C635" s="32"/>
      <c r="D635" s="32"/>
      <c r="E635" s="32"/>
      <c r="F635" s="33"/>
      <c r="G635" s="33"/>
      <c r="H635" s="37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4"/>
      <c r="T635" s="33"/>
      <c r="U635" s="33"/>
      <c r="V635" s="33"/>
      <c r="W635" s="33"/>
      <c r="X635" s="33"/>
      <c r="Y635" s="33"/>
      <c r="Z635" s="33"/>
      <c r="AA635" s="33"/>
      <c r="AB635" s="33"/>
      <c r="AC635" s="34"/>
      <c r="AD635" s="33"/>
      <c r="AE635" s="33"/>
      <c r="AF635" s="33"/>
      <c r="AG635" s="34"/>
      <c r="AH635" s="33"/>
      <c r="AI635" s="36"/>
      <c r="AJ635" s="35"/>
      <c r="AK635" s="35"/>
      <c r="AL635" s="35"/>
      <c r="AM635" s="35"/>
    </row>
    <row r="636" spans="2:39" x14ac:dyDescent="0.25">
      <c r="B636" s="31"/>
      <c r="C636" s="32"/>
      <c r="D636" s="32"/>
      <c r="E636" s="32"/>
      <c r="F636" s="33"/>
      <c r="G636" s="33"/>
      <c r="H636" s="37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4"/>
      <c r="T636" s="33"/>
      <c r="U636" s="33"/>
      <c r="V636" s="33"/>
      <c r="W636" s="33"/>
      <c r="X636" s="33"/>
      <c r="Y636" s="33"/>
      <c r="Z636" s="33"/>
      <c r="AA636" s="33"/>
      <c r="AB636" s="33"/>
      <c r="AC636" s="34"/>
      <c r="AD636" s="33"/>
      <c r="AE636" s="33"/>
      <c r="AF636" s="33"/>
      <c r="AG636" s="34"/>
      <c r="AH636" s="33"/>
      <c r="AI636" s="36"/>
      <c r="AJ636" s="35"/>
      <c r="AK636" s="35"/>
      <c r="AL636" s="35"/>
      <c r="AM636" s="35"/>
    </row>
    <row r="637" spans="2:39" x14ac:dyDescent="0.25">
      <c r="B637" s="31"/>
      <c r="C637" s="32"/>
      <c r="D637" s="32"/>
      <c r="E637" s="32"/>
      <c r="F637" s="33"/>
      <c r="G637" s="33"/>
      <c r="H637" s="37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4"/>
      <c r="T637" s="33"/>
      <c r="U637" s="33"/>
      <c r="V637" s="33"/>
      <c r="W637" s="33"/>
      <c r="X637" s="33"/>
      <c r="Y637" s="33"/>
      <c r="Z637" s="33"/>
      <c r="AA637" s="33"/>
      <c r="AB637" s="33"/>
      <c r="AC637" s="34"/>
      <c r="AD637" s="33"/>
      <c r="AE637" s="33"/>
      <c r="AF637" s="33"/>
      <c r="AG637" s="34"/>
      <c r="AH637" s="33"/>
      <c r="AI637" s="36"/>
      <c r="AJ637" s="35"/>
      <c r="AK637" s="35"/>
      <c r="AL637" s="35"/>
      <c r="AM637" s="35"/>
    </row>
    <row r="638" spans="2:39" x14ac:dyDescent="0.25">
      <c r="B638" s="31"/>
      <c r="C638" s="32"/>
      <c r="D638" s="32"/>
      <c r="E638" s="32"/>
      <c r="F638" s="33"/>
      <c r="G638" s="33"/>
      <c r="H638" s="37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4"/>
      <c r="T638" s="33"/>
      <c r="U638" s="33"/>
      <c r="V638" s="33"/>
      <c r="W638" s="33"/>
      <c r="X638" s="33"/>
      <c r="Y638" s="33"/>
      <c r="Z638" s="33"/>
      <c r="AA638" s="33"/>
      <c r="AB638" s="33"/>
      <c r="AC638" s="34"/>
      <c r="AD638" s="33"/>
      <c r="AE638" s="33"/>
      <c r="AF638" s="33"/>
      <c r="AG638" s="34"/>
      <c r="AH638" s="33"/>
      <c r="AI638" s="36"/>
      <c r="AJ638" s="35"/>
      <c r="AK638" s="35"/>
      <c r="AL638" s="35"/>
      <c r="AM638" s="35"/>
    </row>
    <row r="639" spans="2:39" x14ac:dyDescent="0.25">
      <c r="B639" s="31"/>
      <c r="C639" s="32"/>
      <c r="D639" s="32"/>
      <c r="E639" s="32"/>
      <c r="F639" s="33"/>
      <c r="G639" s="33"/>
      <c r="H639" s="37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4"/>
      <c r="T639" s="33"/>
      <c r="U639" s="33"/>
      <c r="V639" s="33"/>
      <c r="W639" s="33"/>
      <c r="X639" s="33"/>
      <c r="Y639" s="33"/>
      <c r="Z639" s="33"/>
      <c r="AA639" s="33"/>
      <c r="AB639" s="33"/>
      <c r="AC639" s="34"/>
      <c r="AD639" s="33"/>
      <c r="AE639" s="33"/>
      <c r="AF639" s="33"/>
      <c r="AG639" s="34"/>
      <c r="AH639" s="33"/>
      <c r="AI639" s="36"/>
      <c r="AJ639" s="35"/>
      <c r="AK639" s="35"/>
      <c r="AL639" s="35"/>
      <c r="AM639" s="35"/>
    </row>
    <row r="640" spans="2:39" x14ac:dyDescent="0.25">
      <c r="B640" s="31"/>
      <c r="C640" s="32"/>
      <c r="D640" s="32"/>
      <c r="E640" s="32"/>
      <c r="F640" s="33"/>
      <c r="G640" s="33"/>
      <c r="H640" s="37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4"/>
      <c r="T640" s="33"/>
      <c r="U640" s="33"/>
      <c r="V640" s="33"/>
      <c r="W640" s="33"/>
      <c r="X640" s="33"/>
      <c r="Y640" s="33"/>
      <c r="Z640" s="33"/>
      <c r="AA640" s="33"/>
      <c r="AB640" s="33"/>
      <c r="AC640" s="34"/>
      <c r="AD640" s="33"/>
      <c r="AE640" s="33"/>
      <c r="AF640" s="33"/>
      <c r="AG640" s="34"/>
      <c r="AH640" s="33"/>
      <c r="AI640" s="36"/>
      <c r="AJ640" s="35"/>
      <c r="AK640" s="35"/>
      <c r="AL640" s="35"/>
      <c r="AM640" s="35"/>
    </row>
    <row r="641" spans="2:39" x14ac:dyDescent="0.25">
      <c r="B641" s="31"/>
      <c r="C641" s="32"/>
      <c r="D641" s="32"/>
      <c r="E641" s="32"/>
      <c r="F641" s="33"/>
      <c r="G641" s="33"/>
      <c r="H641" s="37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4"/>
      <c r="T641" s="33"/>
      <c r="U641" s="33"/>
      <c r="V641" s="33"/>
      <c r="W641" s="33"/>
      <c r="X641" s="33"/>
      <c r="Y641" s="33"/>
      <c r="Z641" s="33"/>
      <c r="AA641" s="33"/>
      <c r="AB641" s="33"/>
      <c r="AC641" s="34"/>
      <c r="AD641" s="33"/>
      <c r="AE641" s="33"/>
      <c r="AF641" s="33"/>
      <c r="AG641" s="34"/>
      <c r="AH641" s="33"/>
      <c r="AI641" s="36"/>
      <c r="AJ641" s="35"/>
      <c r="AK641" s="35"/>
      <c r="AL641" s="35"/>
      <c r="AM641" s="35"/>
    </row>
    <row r="642" spans="2:39" x14ac:dyDescent="0.25">
      <c r="B642" s="31"/>
      <c r="C642" s="32"/>
      <c r="D642" s="32"/>
      <c r="E642" s="32"/>
      <c r="F642" s="33"/>
      <c r="G642" s="33"/>
      <c r="H642" s="37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4"/>
      <c r="T642" s="33"/>
      <c r="U642" s="33"/>
      <c r="V642" s="33"/>
      <c r="W642" s="33"/>
      <c r="X642" s="33"/>
      <c r="Y642" s="33"/>
      <c r="Z642" s="33"/>
      <c r="AA642" s="33"/>
      <c r="AB642" s="33"/>
      <c r="AC642" s="34"/>
      <c r="AD642" s="33"/>
      <c r="AE642" s="33"/>
      <c r="AF642" s="33"/>
      <c r="AG642" s="34"/>
      <c r="AH642" s="33"/>
      <c r="AI642" s="36"/>
      <c r="AJ642" s="35"/>
      <c r="AK642" s="35"/>
      <c r="AL642" s="35"/>
      <c r="AM642" s="35"/>
    </row>
    <row r="643" spans="2:39" x14ac:dyDescent="0.25">
      <c r="B643" s="31"/>
      <c r="C643" s="32"/>
      <c r="D643" s="32"/>
      <c r="E643" s="32"/>
      <c r="F643" s="33"/>
      <c r="G643" s="33"/>
      <c r="H643" s="37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4"/>
      <c r="T643" s="33"/>
      <c r="U643" s="33"/>
      <c r="V643" s="33"/>
      <c r="W643" s="33"/>
      <c r="X643" s="33"/>
      <c r="Y643" s="33"/>
      <c r="Z643" s="33"/>
      <c r="AA643" s="33"/>
      <c r="AB643" s="33"/>
      <c r="AC643" s="34"/>
      <c r="AD643" s="33"/>
      <c r="AE643" s="33"/>
      <c r="AF643" s="33"/>
      <c r="AG643" s="34"/>
      <c r="AH643" s="33"/>
      <c r="AI643" s="36"/>
      <c r="AJ643" s="35"/>
      <c r="AK643" s="35"/>
      <c r="AL643" s="35"/>
      <c r="AM643" s="35"/>
    </row>
    <row r="644" spans="2:39" x14ac:dyDescent="0.25">
      <c r="B644" s="31"/>
      <c r="C644" s="32"/>
      <c r="D644" s="32"/>
      <c r="E644" s="32"/>
      <c r="F644" s="33"/>
      <c r="G644" s="33"/>
      <c r="H644" s="37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4"/>
      <c r="T644" s="33"/>
      <c r="U644" s="33"/>
      <c r="V644" s="33"/>
      <c r="W644" s="33"/>
      <c r="X644" s="33"/>
      <c r="Y644" s="33"/>
      <c r="Z644" s="33"/>
      <c r="AA644" s="33"/>
      <c r="AB644" s="33"/>
      <c r="AC644" s="34"/>
      <c r="AD644" s="33"/>
      <c r="AE644" s="33"/>
      <c r="AF644" s="33"/>
      <c r="AG644" s="34"/>
      <c r="AH644" s="33"/>
      <c r="AI644" s="36"/>
      <c r="AJ644" s="35"/>
      <c r="AK644" s="35"/>
      <c r="AL644" s="35"/>
      <c r="AM644" s="35"/>
    </row>
    <row r="645" spans="2:39" x14ac:dyDescent="0.25">
      <c r="B645" s="31"/>
      <c r="C645" s="32"/>
      <c r="D645" s="32"/>
      <c r="E645" s="32"/>
      <c r="F645" s="33"/>
      <c r="G645" s="33"/>
      <c r="H645" s="37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4"/>
      <c r="T645" s="33"/>
      <c r="U645" s="33"/>
      <c r="V645" s="33"/>
      <c r="W645" s="33"/>
      <c r="X645" s="33"/>
      <c r="Y645" s="33"/>
      <c r="Z645" s="33"/>
      <c r="AA645" s="33"/>
      <c r="AB645" s="33"/>
      <c r="AC645" s="34"/>
      <c r="AD645" s="33"/>
      <c r="AE645" s="33"/>
      <c r="AF645" s="33"/>
      <c r="AG645" s="34"/>
      <c r="AH645" s="33"/>
      <c r="AI645" s="36"/>
      <c r="AJ645" s="35"/>
      <c r="AK645" s="35"/>
      <c r="AL645" s="35"/>
      <c r="AM645" s="35"/>
    </row>
    <row r="646" spans="2:39" x14ac:dyDescent="0.25">
      <c r="B646" s="31"/>
      <c r="C646" s="32"/>
      <c r="D646" s="32"/>
      <c r="E646" s="32"/>
      <c r="F646" s="33"/>
      <c r="G646" s="33"/>
      <c r="H646" s="37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4"/>
      <c r="T646" s="33"/>
      <c r="U646" s="33"/>
      <c r="V646" s="33"/>
      <c r="W646" s="33"/>
      <c r="X646" s="33"/>
      <c r="Y646" s="33"/>
      <c r="Z646" s="33"/>
      <c r="AA646" s="33"/>
      <c r="AB646" s="33"/>
      <c r="AC646" s="34"/>
      <c r="AD646" s="33"/>
      <c r="AE646" s="33"/>
      <c r="AF646" s="33"/>
      <c r="AG646" s="34"/>
      <c r="AH646" s="33"/>
      <c r="AI646" s="36"/>
      <c r="AJ646" s="35"/>
      <c r="AK646" s="35"/>
      <c r="AL646" s="35"/>
      <c r="AM646" s="35"/>
    </row>
    <row r="647" spans="2:39" x14ac:dyDescent="0.25">
      <c r="B647" s="31"/>
      <c r="C647" s="32"/>
      <c r="D647" s="32"/>
      <c r="E647" s="32"/>
      <c r="F647" s="33"/>
      <c r="G647" s="33"/>
      <c r="H647" s="37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4"/>
      <c r="T647" s="33"/>
      <c r="U647" s="33"/>
      <c r="V647" s="33"/>
      <c r="W647" s="33"/>
      <c r="X647" s="33"/>
      <c r="Y647" s="33"/>
      <c r="Z647" s="33"/>
      <c r="AA647" s="33"/>
      <c r="AB647" s="33"/>
      <c r="AC647" s="34"/>
      <c r="AD647" s="33"/>
      <c r="AE647" s="33"/>
      <c r="AF647" s="33"/>
      <c r="AG647" s="34"/>
      <c r="AH647" s="33"/>
      <c r="AI647" s="36"/>
      <c r="AJ647" s="35"/>
      <c r="AK647" s="35"/>
      <c r="AL647" s="35"/>
      <c r="AM647" s="35"/>
    </row>
    <row r="648" spans="2:39" x14ac:dyDescent="0.25">
      <c r="B648" s="31"/>
      <c r="C648" s="32"/>
      <c r="D648" s="32"/>
      <c r="E648" s="32"/>
      <c r="F648" s="33"/>
      <c r="G648" s="33"/>
      <c r="H648" s="37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4"/>
      <c r="T648" s="33"/>
      <c r="U648" s="33"/>
      <c r="V648" s="33"/>
      <c r="W648" s="33"/>
      <c r="X648" s="33"/>
      <c r="Y648" s="33"/>
      <c r="Z648" s="33"/>
      <c r="AA648" s="33"/>
      <c r="AB648" s="33"/>
      <c r="AC648" s="34"/>
      <c r="AD648" s="33"/>
      <c r="AE648" s="33"/>
      <c r="AF648" s="33"/>
      <c r="AG648" s="34"/>
      <c r="AH648" s="33"/>
      <c r="AI648" s="36"/>
      <c r="AJ648" s="35"/>
      <c r="AK648" s="35"/>
      <c r="AL648" s="35"/>
      <c r="AM648" s="35"/>
    </row>
    <row r="649" spans="2:39" x14ac:dyDescent="0.25">
      <c r="B649" s="31"/>
      <c r="C649" s="32"/>
      <c r="D649" s="32"/>
      <c r="E649" s="32"/>
      <c r="F649" s="33"/>
      <c r="G649" s="33"/>
      <c r="H649" s="37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4"/>
      <c r="T649" s="33"/>
      <c r="U649" s="33"/>
      <c r="V649" s="33"/>
      <c r="W649" s="33"/>
      <c r="X649" s="33"/>
      <c r="Y649" s="33"/>
      <c r="Z649" s="33"/>
      <c r="AA649" s="33"/>
      <c r="AB649" s="33"/>
      <c r="AC649" s="34"/>
      <c r="AD649" s="33"/>
      <c r="AE649" s="33"/>
      <c r="AF649" s="33"/>
      <c r="AG649" s="34"/>
      <c r="AH649" s="33"/>
      <c r="AI649" s="36"/>
      <c r="AJ649" s="35"/>
      <c r="AK649" s="35"/>
      <c r="AL649" s="35"/>
      <c r="AM649" s="35"/>
    </row>
    <row r="650" spans="2:39" x14ac:dyDescent="0.25">
      <c r="B650" s="31"/>
      <c r="C650" s="32"/>
      <c r="D650" s="32"/>
      <c r="E650" s="32"/>
      <c r="F650" s="33"/>
      <c r="G650" s="33"/>
      <c r="H650" s="37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4"/>
      <c r="T650" s="33"/>
      <c r="U650" s="33"/>
      <c r="V650" s="33"/>
      <c r="W650" s="33"/>
      <c r="X650" s="33"/>
      <c r="Y650" s="33"/>
      <c r="Z650" s="33"/>
      <c r="AA650" s="33"/>
      <c r="AB650" s="33"/>
      <c r="AC650" s="34"/>
      <c r="AD650" s="33"/>
      <c r="AE650" s="33"/>
      <c r="AF650" s="33"/>
      <c r="AG650" s="34"/>
      <c r="AH650" s="33"/>
      <c r="AI650" s="36"/>
      <c r="AJ650" s="35"/>
      <c r="AK650" s="35"/>
      <c r="AL650" s="35"/>
      <c r="AM650" s="35"/>
    </row>
    <row r="651" spans="2:39" x14ac:dyDescent="0.25">
      <c r="B651" s="31"/>
      <c r="C651" s="32"/>
      <c r="D651" s="32"/>
      <c r="E651" s="32"/>
      <c r="F651" s="33"/>
      <c r="G651" s="33"/>
      <c r="H651" s="37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4"/>
      <c r="T651" s="33"/>
      <c r="U651" s="33"/>
      <c r="V651" s="33"/>
      <c r="W651" s="33"/>
      <c r="X651" s="33"/>
      <c r="Y651" s="33"/>
      <c r="Z651" s="33"/>
      <c r="AA651" s="33"/>
      <c r="AB651" s="33"/>
      <c r="AC651" s="34"/>
      <c r="AD651" s="33"/>
      <c r="AE651" s="33"/>
      <c r="AF651" s="33"/>
      <c r="AG651" s="34"/>
      <c r="AH651" s="33"/>
      <c r="AI651" s="36"/>
      <c r="AJ651" s="35"/>
      <c r="AK651" s="35"/>
      <c r="AL651" s="35"/>
      <c r="AM651" s="35"/>
    </row>
    <row r="652" spans="2:39" x14ac:dyDescent="0.25">
      <c r="B652" s="31"/>
      <c r="C652" s="32"/>
      <c r="D652" s="32"/>
      <c r="E652" s="32"/>
      <c r="F652" s="33"/>
      <c r="G652" s="33"/>
      <c r="H652" s="37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4"/>
      <c r="T652" s="33"/>
      <c r="U652" s="33"/>
      <c r="V652" s="33"/>
      <c r="W652" s="33"/>
      <c r="X652" s="33"/>
      <c r="Y652" s="33"/>
      <c r="Z652" s="33"/>
      <c r="AA652" s="33"/>
      <c r="AB652" s="33"/>
      <c r="AC652" s="34"/>
      <c r="AD652" s="33"/>
      <c r="AE652" s="33"/>
      <c r="AF652" s="33"/>
      <c r="AG652" s="34"/>
      <c r="AH652" s="33"/>
      <c r="AI652" s="36"/>
      <c r="AJ652" s="35"/>
      <c r="AK652" s="35"/>
      <c r="AL652" s="35"/>
      <c r="AM652" s="35"/>
    </row>
    <row r="653" spans="2:39" x14ac:dyDescent="0.25">
      <c r="B653" s="31"/>
      <c r="C653" s="32"/>
      <c r="D653" s="32"/>
      <c r="E653" s="32"/>
      <c r="F653" s="33"/>
      <c r="G653" s="33"/>
      <c r="H653" s="37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4"/>
      <c r="T653" s="33"/>
      <c r="U653" s="33"/>
      <c r="V653" s="33"/>
      <c r="W653" s="33"/>
      <c r="X653" s="33"/>
      <c r="Y653" s="33"/>
      <c r="Z653" s="33"/>
      <c r="AA653" s="33"/>
      <c r="AB653" s="33"/>
      <c r="AC653" s="34"/>
      <c r="AD653" s="33"/>
      <c r="AE653" s="33"/>
      <c r="AF653" s="33"/>
      <c r="AG653" s="34"/>
      <c r="AH653" s="33"/>
      <c r="AI653" s="36"/>
      <c r="AJ653" s="35"/>
      <c r="AK653" s="35"/>
      <c r="AL653" s="35"/>
      <c r="AM653" s="35"/>
    </row>
    <row r="654" spans="2:39" x14ac:dyDescent="0.25">
      <c r="B654" s="31"/>
      <c r="C654" s="32"/>
      <c r="D654" s="32"/>
      <c r="E654" s="32"/>
      <c r="F654" s="33"/>
      <c r="G654" s="33"/>
      <c r="H654" s="37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4"/>
      <c r="T654" s="33"/>
      <c r="U654" s="33"/>
      <c r="V654" s="33"/>
      <c r="W654" s="33"/>
      <c r="X654" s="33"/>
      <c r="Y654" s="33"/>
      <c r="Z654" s="33"/>
      <c r="AA654" s="33"/>
      <c r="AB654" s="33"/>
      <c r="AC654" s="34"/>
      <c r="AD654" s="33"/>
      <c r="AE654" s="33"/>
      <c r="AF654" s="33"/>
      <c r="AG654" s="34"/>
      <c r="AH654" s="33"/>
      <c r="AI654" s="36"/>
      <c r="AJ654" s="35"/>
      <c r="AK654" s="35"/>
      <c r="AL654" s="35"/>
      <c r="AM654" s="35"/>
    </row>
    <row r="655" spans="2:39" x14ac:dyDescent="0.25">
      <c r="B655" s="31"/>
      <c r="C655" s="32"/>
      <c r="D655" s="32"/>
      <c r="E655" s="32"/>
      <c r="F655" s="33"/>
      <c r="G655" s="33"/>
      <c r="H655" s="37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4"/>
      <c r="T655" s="33"/>
      <c r="U655" s="33"/>
      <c r="V655" s="33"/>
      <c r="W655" s="33"/>
      <c r="X655" s="33"/>
      <c r="Y655" s="33"/>
      <c r="Z655" s="33"/>
      <c r="AA655" s="33"/>
      <c r="AB655" s="33"/>
      <c r="AC655" s="34"/>
      <c r="AD655" s="33"/>
      <c r="AE655" s="33"/>
      <c r="AF655" s="33"/>
      <c r="AG655" s="34"/>
      <c r="AH655" s="33"/>
      <c r="AI655" s="36"/>
      <c r="AJ655" s="35"/>
      <c r="AK655" s="35"/>
      <c r="AL655" s="35"/>
      <c r="AM655" s="35"/>
    </row>
    <row r="656" spans="2:39" x14ac:dyDescent="0.25">
      <c r="B656" s="31"/>
      <c r="C656" s="32"/>
      <c r="D656" s="32"/>
      <c r="E656" s="32"/>
      <c r="F656" s="33"/>
      <c r="G656" s="33"/>
      <c r="H656" s="37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4"/>
      <c r="T656" s="33"/>
      <c r="U656" s="33"/>
      <c r="V656" s="33"/>
      <c r="W656" s="33"/>
      <c r="X656" s="33"/>
      <c r="Y656" s="33"/>
      <c r="Z656" s="33"/>
      <c r="AA656" s="33"/>
      <c r="AB656" s="33"/>
      <c r="AC656" s="34"/>
      <c r="AD656" s="33"/>
      <c r="AE656" s="33"/>
      <c r="AF656" s="33"/>
      <c r="AG656" s="34"/>
      <c r="AH656" s="33"/>
      <c r="AI656" s="36"/>
      <c r="AJ656" s="35"/>
      <c r="AK656" s="35"/>
      <c r="AL656" s="35"/>
      <c r="AM656" s="35"/>
    </row>
    <row r="657" spans="2:39" x14ac:dyDescent="0.25">
      <c r="B657" s="31"/>
      <c r="C657" s="32"/>
      <c r="D657" s="32"/>
      <c r="E657" s="32"/>
      <c r="F657" s="33"/>
      <c r="G657" s="33"/>
      <c r="H657" s="37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4"/>
      <c r="T657" s="33"/>
      <c r="U657" s="33"/>
      <c r="V657" s="33"/>
      <c r="W657" s="33"/>
      <c r="X657" s="33"/>
      <c r="Y657" s="33"/>
      <c r="Z657" s="33"/>
      <c r="AA657" s="33"/>
      <c r="AB657" s="33"/>
      <c r="AC657" s="34"/>
      <c r="AD657" s="33"/>
      <c r="AE657" s="33"/>
      <c r="AF657" s="33"/>
      <c r="AG657" s="34"/>
      <c r="AH657" s="33"/>
      <c r="AI657" s="36"/>
      <c r="AJ657" s="35"/>
      <c r="AK657" s="35"/>
      <c r="AL657" s="35"/>
      <c r="AM657" s="35"/>
    </row>
    <row r="658" spans="2:39" x14ac:dyDescent="0.25">
      <c r="B658" s="31"/>
      <c r="C658" s="32"/>
      <c r="D658" s="32"/>
      <c r="E658" s="32"/>
      <c r="F658" s="33"/>
      <c r="G658" s="33"/>
      <c r="H658" s="37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4"/>
      <c r="T658" s="33"/>
      <c r="U658" s="33"/>
      <c r="V658" s="33"/>
      <c r="W658" s="33"/>
      <c r="X658" s="33"/>
      <c r="Y658" s="33"/>
      <c r="Z658" s="33"/>
      <c r="AA658" s="33"/>
      <c r="AB658" s="33"/>
      <c r="AC658" s="34"/>
      <c r="AD658" s="33"/>
      <c r="AE658" s="33"/>
      <c r="AF658" s="33"/>
      <c r="AG658" s="34"/>
      <c r="AH658" s="33"/>
      <c r="AI658" s="36"/>
      <c r="AJ658" s="35"/>
      <c r="AK658" s="35"/>
      <c r="AL658" s="35"/>
      <c r="AM658" s="35"/>
    </row>
    <row r="659" spans="2:39" x14ac:dyDescent="0.25">
      <c r="B659" s="31"/>
      <c r="C659" s="32"/>
      <c r="D659" s="32"/>
      <c r="E659" s="32"/>
      <c r="F659" s="33"/>
      <c r="G659" s="33"/>
      <c r="H659" s="37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4"/>
      <c r="T659" s="33"/>
      <c r="U659" s="33"/>
      <c r="V659" s="33"/>
      <c r="W659" s="33"/>
      <c r="X659" s="33"/>
      <c r="Y659" s="33"/>
      <c r="Z659" s="33"/>
      <c r="AA659" s="33"/>
      <c r="AB659" s="33"/>
      <c r="AC659" s="34"/>
      <c r="AD659" s="33"/>
      <c r="AE659" s="33"/>
      <c r="AF659" s="33"/>
      <c r="AG659" s="34"/>
      <c r="AH659" s="33"/>
      <c r="AI659" s="36"/>
      <c r="AJ659" s="35"/>
      <c r="AK659" s="35"/>
      <c r="AL659" s="35"/>
      <c r="AM659" s="35"/>
    </row>
    <row r="660" spans="2:39" x14ac:dyDescent="0.25">
      <c r="B660" s="31"/>
      <c r="C660" s="32"/>
      <c r="D660" s="32"/>
      <c r="E660" s="32"/>
      <c r="F660" s="33"/>
      <c r="G660" s="33"/>
      <c r="H660" s="37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4"/>
      <c r="T660" s="33"/>
      <c r="U660" s="33"/>
      <c r="V660" s="33"/>
      <c r="W660" s="33"/>
      <c r="X660" s="33"/>
      <c r="Y660" s="33"/>
      <c r="Z660" s="33"/>
      <c r="AA660" s="33"/>
      <c r="AB660" s="33"/>
      <c r="AC660" s="34"/>
      <c r="AD660" s="33"/>
      <c r="AE660" s="33"/>
      <c r="AF660" s="33"/>
      <c r="AG660" s="34"/>
      <c r="AH660" s="33"/>
      <c r="AI660" s="36"/>
      <c r="AJ660" s="35"/>
      <c r="AK660" s="35"/>
      <c r="AL660" s="35"/>
      <c r="AM660" s="35"/>
    </row>
    <row r="661" spans="2:39" x14ac:dyDescent="0.25">
      <c r="B661" s="31"/>
      <c r="C661" s="32"/>
      <c r="D661" s="32"/>
      <c r="E661" s="32"/>
      <c r="F661" s="33"/>
      <c r="G661" s="33"/>
      <c r="H661" s="37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4"/>
      <c r="T661" s="33"/>
      <c r="U661" s="33"/>
      <c r="V661" s="33"/>
      <c r="W661" s="33"/>
      <c r="X661" s="33"/>
      <c r="Y661" s="33"/>
      <c r="Z661" s="33"/>
      <c r="AA661" s="33"/>
      <c r="AB661" s="33"/>
      <c r="AC661" s="34"/>
      <c r="AD661" s="33"/>
      <c r="AE661" s="33"/>
      <c r="AF661" s="33"/>
      <c r="AG661" s="34"/>
      <c r="AH661" s="33"/>
      <c r="AI661" s="36"/>
      <c r="AJ661" s="35"/>
      <c r="AK661" s="35"/>
      <c r="AL661" s="35"/>
      <c r="AM661" s="35"/>
    </row>
    <row r="662" spans="2:39" x14ac:dyDescent="0.25">
      <c r="B662" s="31"/>
      <c r="C662" s="32"/>
      <c r="D662" s="32"/>
      <c r="E662" s="32"/>
      <c r="F662" s="33"/>
      <c r="G662" s="33"/>
      <c r="H662" s="37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4"/>
      <c r="T662" s="33"/>
      <c r="U662" s="33"/>
      <c r="V662" s="33"/>
      <c r="W662" s="33"/>
      <c r="X662" s="33"/>
      <c r="Y662" s="33"/>
      <c r="Z662" s="33"/>
      <c r="AA662" s="33"/>
      <c r="AB662" s="33"/>
      <c r="AC662" s="34"/>
      <c r="AD662" s="33"/>
      <c r="AE662" s="33"/>
      <c r="AF662" s="33"/>
      <c r="AG662" s="34"/>
      <c r="AH662" s="33"/>
      <c r="AI662" s="36"/>
      <c r="AJ662" s="35"/>
      <c r="AK662" s="35"/>
      <c r="AL662" s="35"/>
      <c r="AM662" s="35"/>
    </row>
    <row r="663" spans="2:39" x14ac:dyDescent="0.25">
      <c r="B663" s="31"/>
      <c r="C663" s="32"/>
      <c r="D663" s="32"/>
      <c r="E663" s="32"/>
      <c r="F663" s="33"/>
      <c r="G663" s="33"/>
      <c r="H663" s="37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4"/>
      <c r="T663" s="33"/>
      <c r="U663" s="33"/>
      <c r="V663" s="33"/>
      <c r="W663" s="33"/>
      <c r="X663" s="33"/>
      <c r="Y663" s="33"/>
      <c r="Z663" s="33"/>
      <c r="AA663" s="33"/>
      <c r="AB663" s="33"/>
      <c r="AC663" s="34"/>
      <c r="AD663" s="33"/>
      <c r="AE663" s="33"/>
      <c r="AF663" s="33"/>
      <c r="AG663" s="34"/>
      <c r="AH663" s="33"/>
      <c r="AI663" s="36"/>
      <c r="AJ663" s="35"/>
      <c r="AK663" s="35"/>
      <c r="AL663" s="35"/>
      <c r="AM663" s="35"/>
    </row>
    <row r="664" spans="2:39" x14ac:dyDescent="0.25">
      <c r="B664" s="31"/>
      <c r="C664" s="32"/>
      <c r="D664" s="32"/>
      <c r="E664" s="32"/>
      <c r="F664" s="33"/>
      <c r="G664" s="33"/>
      <c r="H664" s="37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4"/>
      <c r="T664" s="33"/>
      <c r="U664" s="33"/>
      <c r="V664" s="33"/>
      <c r="W664" s="33"/>
      <c r="X664" s="33"/>
      <c r="Y664" s="33"/>
      <c r="Z664" s="33"/>
      <c r="AA664" s="33"/>
      <c r="AB664" s="33"/>
      <c r="AC664" s="34"/>
      <c r="AD664" s="33"/>
      <c r="AE664" s="33"/>
      <c r="AF664" s="33"/>
      <c r="AG664" s="34"/>
      <c r="AH664" s="33"/>
      <c r="AI664" s="36"/>
      <c r="AJ664" s="35"/>
      <c r="AK664" s="35"/>
      <c r="AL664" s="35"/>
      <c r="AM664" s="35"/>
    </row>
    <row r="665" spans="2:39" x14ac:dyDescent="0.25">
      <c r="B665" s="31"/>
      <c r="C665" s="32"/>
      <c r="D665" s="32"/>
      <c r="E665" s="32"/>
      <c r="F665" s="33"/>
      <c r="G665" s="33"/>
      <c r="H665" s="37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4"/>
      <c r="T665" s="33"/>
      <c r="U665" s="33"/>
      <c r="V665" s="33"/>
      <c r="W665" s="33"/>
      <c r="X665" s="33"/>
      <c r="Y665" s="33"/>
      <c r="Z665" s="33"/>
      <c r="AA665" s="33"/>
      <c r="AB665" s="33"/>
      <c r="AC665" s="34"/>
      <c r="AD665" s="33"/>
      <c r="AE665" s="33"/>
      <c r="AF665" s="33"/>
      <c r="AG665" s="34"/>
      <c r="AH665" s="33"/>
      <c r="AI665" s="36"/>
      <c r="AJ665" s="35"/>
      <c r="AK665" s="35"/>
      <c r="AL665" s="35"/>
      <c r="AM665" s="35"/>
    </row>
    <row r="666" spans="2:39" x14ac:dyDescent="0.25">
      <c r="B666" s="31"/>
      <c r="C666" s="32"/>
      <c r="D666" s="32"/>
      <c r="E666" s="32"/>
      <c r="F666" s="33"/>
      <c r="G666" s="33"/>
      <c r="H666" s="37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4"/>
      <c r="T666" s="33"/>
      <c r="U666" s="33"/>
      <c r="V666" s="33"/>
      <c r="W666" s="33"/>
      <c r="X666" s="33"/>
      <c r="Y666" s="33"/>
      <c r="Z666" s="33"/>
      <c r="AA666" s="33"/>
      <c r="AB666" s="33"/>
      <c r="AC666" s="34"/>
      <c r="AD666" s="33"/>
      <c r="AE666" s="33"/>
      <c r="AF666" s="33"/>
      <c r="AG666" s="34"/>
      <c r="AH666" s="33"/>
      <c r="AI666" s="36"/>
      <c r="AJ666" s="35"/>
      <c r="AK666" s="35"/>
      <c r="AL666" s="35"/>
      <c r="AM666" s="35"/>
    </row>
    <row r="667" spans="2:39" x14ac:dyDescent="0.25">
      <c r="B667" s="31"/>
      <c r="C667" s="32"/>
      <c r="D667" s="32"/>
      <c r="E667" s="32"/>
      <c r="F667" s="33"/>
      <c r="G667" s="33"/>
      <c r="H667" s="37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4"/>
      <c r="T667" s="33"/>
      <c r="U667" s="33"/>
      <c r="V667" s="33"/>
      <c r="W667" s="33"/>
      <c r="X667" s="33"/>
      <c r="Y667" s="33"/>
      <c r="Z667" s="33"/>
      <c r="AA667" s="33"/>
      <c r="AB667" s="33"/>
      <c r="AC667" s="34"/>
      <c r="AD667" s="33"/>
      <c r="AE667" s="33"/>
      <c r="AF667" s="33"/>
      <c r="AG667" s="34"/>
      <c r="AH667" s="33"/>
      <c r="AI667" s="36"/>
      <c r="AJ667" s="35"/>
      <c r="AK667" s="35"/>
      <c r="AL667" s="35"/>
      <c r="AM667" s="35"/>
    </row>
    <row r="668" spans="2:39" x14ac:dyDescent="0.25">
      <c r="B668" s="31"/>
      <c r="C668" s="32"/>
      <c r="D668" s="32"/>
      <c r="E668" s="32"/>
      <c r="F668" s="33"/>
      <c r="G668" s="33"/>
      <c r="H668" s="37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4"/>
      <c r="T668" s="33"/>
      <c r="U668" s="33"/>
      <c r="V668" s="33"/>
      <c r="W668" s="33"/>
      <c r="X668" s="33"/>
      <c r="Y668" s="33"/>
      <c r="Z668" s="33"/>
      <c r="AA668" s="33"/>
      <c r="AB668" s="33"/>
      <c r="AC668" s="34"/>
      <c r="AD668" s="33"/>
      <c r="AE668" s="33"/>
      <c r="AF668" s="33"/>
      <c r="AG668" s="34"/>
      <c r="AH668" s="33"/>
      <c r="AI668" s="36"/>
      <c r="AJ668" s="35"/>
      <c r="AK668" s="35"/>
      <c r="AL668" s="35"/>
      <c r="AM668" s="35"/>
    </row>
    <row r="669" spans="2:39" x14ac:dyDescent="0.25">
      <c r="B669" s="31"/>
      <c r="C669" s="32"/>
      <c r="D669" s="32"/>
      <c r="E669" s="32"/>
      <c r="F669" s="33"/>
      <c r="G669" s="33"/>
      <c r="H669" s="37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4"/>
      <c r="T669" s="33"/>
      <c r="U669" s="33"/>
      <c r="V669" s="33"/>
      <c r="W669" s="33"/>
      <c r="X669" s="33"/>
      <c r="Y669" s="33"/>
      <c r="Z669" s="33"/>
      <c r="AA669" s="33"/>
      <c r="AB669" s="33"/>
      <c r="AC669" s="34"/>
      <c r="AD669" s="33"/>
      <c r="AE669" s="33"/>
      <c r="AF669" s="33"/>
      <c r="AG669" s="34"/>
      <c r="AH669" s="33"/>
      <c r="AI669" s="36"/>
      <c r="AJ669" s="35"/>
      <c r="AK669" s="35"/>
      <c r="AL669" s="35"/>
      <c r="AM669" s="35"/>
    </row>
    <row r="670" spans="2:39" x14ac:dyDescent="0.25">
      <c r="B670" s="31"/>
      <c r="C670" s="32"/>
      <c r="D670" s="32"/>
      <c r="E670" s="32"/>
      <c r="F670" s="33"/>
      <c r="G670" s="33"/>
      <c r="H670" s="37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4"/>
      <c r="T670" s="33"/>
      <c r="U670" s="33"/>
      <c r="V670" s="33"/>
      <c r="W670" s="33"/>
      <c r="X670" s="33"/>
      <c r="Y670" s="33"/>
      <c r="Z670" s="33"/>
      <c r="AA670" s="33"/>
      <c r="AB670" s="33"/>
      <c r="AC670" s="34"/>
      <c r="AD670" s="33"/>
      <c r="AE670" s="33"/>
      <c r="AF670" s="33"/>
      <c r="AG670" s="34"/>
      <c r="AH670" s="33"/>
      <c r="AI670" s="36"/>
      <c r="AJ670" s="35"/>
      <c r="AK670" s="35"/>
      <c r="AL670" s="35"/>
      <c r="AM670" s="35"/>
    </row>
    <row r="671" spans="2:39" x14ac:dyDescent="0.25">
      <c r="B671" s="31"/>
      <c r="C671" s="32"/>
      <c r="D671" s="32"/>
      <c r="E671" s="32"/>
      <c r="F671" s="33"/>
      <c r="G671" s="33"/>
      <c r="H671" s="37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4"/>
      <c r="T671" s="33"/>
      <c r="U671" s="33"/>
      <c r="V671" s="33"/>
      <c r="W671" s="33"/>
      <c r="X671" s="33"/>
      <c r="Y671" s="33"/>
      <c r="Z671" s="33"/>
      <c r="AA671" s="33"/>
      <c r="AB671" s="33"/>
      <c r="AC671" s="34"/>
      <c r="AD671" s="33"/>
      <c r="AE671" s="33"/>
      <c r="AF671" s="33"/>
      <c r="AG671" s="34"/>
      <c r="AH671" s="33"/>
      <c r="AI671" s="36"/>
      <c r="AJ671" s="35"/>
      <c r="AK671" s="35"/>
      <c r="AL671" s="35"/>
      <c r="AM671" s="35"/>
    </row>
    <row r="672" spans="2:39" x14ac:dyDescent="0.25">
      <c r="B672" s="31"/>
      <c r="C672" s="32"/>
      <c r="D672" s="32"/>
      <c r="E672" s="32"/>
      <c r="F672" s="33"/>
      <c r="G672" s="33"/>
      <c r="H672" s="37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4"/>
      <c r="T672" s="33"/>
      <c r="U672" s="33"/>
      <c r="V672" s="33"/>
      <c r="W672" s="33"/>
      <c r="X672" s="33"/>
      <c r="Y672" s="33"/>
      <c r="Z672" s="33"/>
      <c r="AA672" s="33"/>
      <c r="AB672" s="33"/>
      <c r="AC672" s="34"/>
      <c r="AD672" s="33"/>
      <c r="AE672" s="33"/>
      <c r="AF672" s="33"/>
      <c r="AG672" s="34"/>
      <c r="AH672" s="33"/>
      <c r="AI672" s="36"/>
      <c r="AJ672" s="35"/>
      <c r="AK672" s="35"/>
      <c r="AL672" s="35"/>
      <c r="AM672" s="35"/>
    </row>
    <row r="673" spans="2:39" x14ac:dyDescent="0.25">
      <c r="B673" s="31"/>
      <c r="C673" s="32"/>
      <c r="D673" s="32"/>
      <c r="E673" s="32"/>
      <c r="F673" s="33"/>
      <c r="G673" s="33"/>
      <c r="H673" s="37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4"/>
      <c r="T673" s="33"/>
      <c r="U673" s="33"/>
      <c r="V673" s="33"/>
      <c r="W673" s="33"/>
      <c r="X673" s="33"/>
      <c r="Y673" s="33"/>
      <c r="Z673" s="33"/>
      <c r="AA673" s="33"/>
      <c r="AB673" s="33"/>
      <c r="AC673" s="34"/>
      <c r="AD673" s="33"/>
      <c r="AE673" s="33"/>
      <c r="AF673" s="33"/>
      <c r="AG673" s="34"/>
      <c r="AH673" s="33"/>
      <c r="AI673" s="36"/>
      <c r="AJ673" s="35"/>
      <c r="AK673" s="35"/>
      <c r="AL673" s="35"/>
      <c r="AM673" s="35"/>
    </row>
    <row r="674" spans="2:39" x14ac:dyDescent="0.25">
      <c r="B674" s="31"/>
      <c r="C674" s="32"/>
      <c r="D674" s="32"/>
      <c r="E674" s="32"/>
      <c r="F674" s="33"/>
      <c r="G674" s="33"/>
      <c r="H674" s="37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4"/>
      <c r="T674" s="33"/>
      <c r="U674" s="33"/>
      <c r="V674" s="33"/>
      <c r="W674" s="33"/>
      <c r="X674" s="33"/>
      <c r="Y674" s="33"/>
      <c r="Z674" s="33"/>
      <c r="AA674" s="33"/>
      <c r="AB674" s="33"/>
      <c r="AC674" s="34"/>
      <c r="AD674" s="33"/>
      <c r="AE674" s="33"/>
      <c r="AF674" s="33"/>
      <c r="AG674" s="34"/>
      <c r="AH674" s="33"/>
      <c r="AI674" s="36"/>
      <c r="AJ674" s="35"/>
      <c r="AK674" s="35"/>
      <c r="AL674" s="35"/>
      <c r="AM674" s="35"/>
    </row>
    <row r="675" spans="2:39" x14ac:dyDescent="0.25">
      <c r="B675" s="31"/>
      <c r="C675" s="32"/>
      <c r="D675" s="32"/>
      <c r="E675" s="32"/>
      <c r="F675" s="33"/>
      <c r="G675" s="33"/>
      <c r="H675" s="37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4"/>
      <c r="T675" s="33"/>
      <c r="U675" s="33"/>
      <c r="V675" s="33"/>
      <c r="W675" s="33"/>
      <c r="X675" s="33"/>
      <c r="Y675" s="33"/>
      <c r="Z675" s="33"/>
      <c r="AA675" s="33"/>
      <c r="AB675" s="33"/>
      <c r="AC675" s="34"/>
      <c r="AD675" s="33"/>
      <c r="AE675" s="33"/>
      <c r="AF675" s="33"/>
      <c r="AG675" s="34"/>
      <c r="AH675" s="33"/>
      <c r="AI675" s="36"/>
      <c r="AJ675" s="35"/>
      <c r="AK675" s="35"/>
      <c r="AL675" s="35"/>
      <c r="AM675" s="35"/>
    </row>
    <row r="676" spans="2:39" x14ac:dyDescent="0.25">
      <c r="B676" s="31"/>
      <c r="C676" s="32"/>
      <c r="D676" s="32"/>
      <c r="E676" s="32"/>
      <c r="F676" s="33"/>
      <c r="G676" s="33"/>
      <c r="H676" s="37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4"/>
      <c r="T676" s="33"/>
      <c r="U676" s="33"/>
      <c r="V676" s="33"/>
      <c r="W676" s="33"/>
      <c r="X676" s="33"/>
      <c r="Y676" s="33"/>
      <c r="Z676" s="33"/>
      <c r="AA676" s="33"/>
      <c r="AB676" s="33"/>
      <c r="AC676" s="34"/>
      <c r="AD676" s="33"/>
      <c r="AE676" s="33"/>
      <c r="AF676" s="33"/>
      <c r="AG676" s="34"/>
      <c r="AH676" s="33"/>
      <c r="AI676" s="36"/>
      <c r="AJ676" s="35"/>
      <c r="AK676" s="35"/>
      <c r="AL676" s="35"/>
      <c r="AM676" s="35"/>
    </row>
    <row r="677" spans="2:39" x14ac:dyDescent="0.25">
      <c r="B677" s="31"/>
      <c r="C677" s="32"/>
      <c r="D677" s="32"/>
      <c r="E677" s="32"/>
      <c r="F677" s="33"/>
      <c r="G677" s="33"/>
      <c r="H677" s="37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4"/>
      <c r="T677" s="33"/>
      <c r="U677" s="33"/>
      <c r="V677" s="33"/>
      <c r="W677" s="33"/>
      <c r="X677" s="33"/>
      <c r="Y677" s="33"/>
      <c r="Z677" s="33"/>
      <c r="AA677" s="33"/>
      <c r="AB677" s="33"/>
      <c r="AC677" s="34"/>
      <c r="AD677" s="33"/>
      <c r="AE677" s="33"/>
      <c r="AF677" s="33"/>
      <c r="AG677" s="34"/>
      <c r="AH677" s="33"/>
      <c r="AI677" s="36"/>
      <c r="AJ677" s="35"/>
      <c r="AK677" s="35"/>
      <c r="AL677" s="35"/>
      <c r="AM677" s="35"/>
    </row>
    <row r="678" spans="2:39" x14ac:dyDescent="0.25">
      <c r="B678" s="31"/>
      <c r="C678" s="32"/>
      <c r="D678" s="32"/>
      <c r="E678" s="32"/>
      <c r="F678" s="33"/>
      <c r="G678" s="33"/>
      <c r="H678" s="37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4"/>
      <c r="T678" s="33"/>
      <c r="U678" s="33"/>
      <c r="V678" s="33"/>
      <c r="W678" s="33"/>
      <c r="X678" s="33"/>
      <c r="Y678" s="33"/>
      <c r="Z678" s="33"/>
      <c r="AA678" s="33"/>
      <c r="AB678" s="33"/>
      <c r="AC678" s="34"/>
      <c r="AD678" s="33"/>
      <c r="AE678" s="33"/>
      <c r="AF678" s="33"/>
      <c r="AG678" s="34"/>
      <c r="AH678" s="33"/>
      <c r="AI678" s="36"/>
      <c r="AJ678" s="35"/>
      <c r="AK678" s="35"/>
      <c r="AL678" s="35"/>
      <c r="AM678" s="35"/>
    </row>
    <row r="679" spans="2:39" x14ac:dyDescent="0.25">
      <c r="B679" s="31"/>
      <c r="C679" s="32"/>
      <c r="D679" s="32"/>
      <c r="E679" s="32"/>
      <c r="F679" s="33"/>
      <c r="G679" s="33"/>
      <c r="H679" s="37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4"/>
      <c r="T679" s="33"/>
      <c r="U679" s="33"/>
      <c r="V679" s="33"/>
      <c r="W679" s="33"/>
      <c r="X679" s="33"/>
      <c r="Y679" s="33"/>
      <c r="Z679" s="33"/>
      <c r="AA679" s="33"/>
      <c r="AB679" s="33"/>
      <c r="AC679" s="34"/>
      <c r="AD679" s="33"/>
      <c r="AE679" s="33"/>
      <c r="AF679" s="33"/>
      <c r="AG679" s="34"/>
      <c r="AH679" s="33"/>
      <c r="AI679" s="36"/>
      <c r="AJ679" s="35"/>
      <c r="AK679" s="35"/>
      <c r="AL679" s="35"/>
      <c r="AM679" s="35"/>
    </row>
    <row r="680" spans="2:39" x14ac:dyDescent="0.25">
      <c r="B680" s="31"/>
      <c r="C680" s="32"/>
      <c r="D680" s="32"/>
      <c r="E680" s="32"/>
      <c r="F680" s="33"/>
      <c r="G680" s="33"/>
      <c r="H680" s="37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4"/>
      <c r="T680" s="33"/>
      <c r="U680" s="33"/>
      <c r="V680" s="33"/>
      <c r="W680" s="33"/>
      <c r="X680" s="33"/>
      <c r="Y680" s="33"/>
      <c r="Z680" s="33"/>
      <c r="AA680" s="33"/>
      <c r="AB680" s="33"/>
      <c r="AC680" s="34"/>
      <c r="AD680" s="33"/>
      <c r="AE680" s="33"/>
      <c r="AF680" s="33"/>
      <c r="AG680" s="34"/>
      <c r="AH680" s="33"/>
      <c r="AI680" s="36"/>
      <c r="AJ680" s="35"/>
      <c r="AK680" s="35"/>
      <c r="AL680" s="35"/>
      <c r="AM680" s="35"/>
    </row>
    <row r="681" spans="2:39" x14ac:dyDescent="0.25">
      <c r="B681" s="31"/>
      <c r="C681" s="32"/>
      <c r="D681" s="32"/>
      <c r="E681" s="32"/>
      <c r="F681" s="33"/>
      <c r="G681" s="33"/>
      <c r="H681" s="37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4"/>
      <c r="T681" s="33"/>
      <c r="U681" s="33"/>
      <c r="V681" s="33"/>
      <c r="W681" s="33"/>
      <c r="X681" s="33"/>
      <c r="Y681" s="33"/>
      <c r="Z681" s="33"/>
      <c r="AA681" s="33"/>
      <c r="AB681" s="33"/>
      <c r="AC681" s="34"/>
      <c r="AD681" s="33"/>
      <c r="AE681" s="33"/>
      <c r="AF681" s="33"/>
      <c r="AG681" s="34"/>
      <c r="AH681" s="33"/>
      <c r="AI681" s="36"/>
      <c r="AJ681" s="35"/>
      <c r="AK681" s="35"/>
      <c r="AL681" s="35"/>
      <c r="AM681" s="35"/>
    </row>
    <row r="682" spans="2:39" x14ac:dyDescent="0.25">
      <c r="B682" s="31"/>
      <c r="C682" s="32"/>
      <c r="D682" s="32"/>
      <c r="E682" s="32"/>
      <c r="F682" s="33"/>
      <c r="G682" s="33"/>
      <c r="H682" s="37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4"/>
      <c r="T682" s="33"/>
      <c r="U682" s="33"/>
      <c r="V682" s="33"/>
      <c r="W682" s="33"/>
      <c r="X682" s="33"/>
      <c r="Y682" s="33"/>
      <c r="Z682" s="33"/>
      <c r="AA682" s="33"/>
      <c r="AB682" s="33"/>
      <c r="AC682" s="34"/>
      <c r="AD682" s="33"/>
      <c r="AE682" s="33"/>
      <c r="AF682" s="33"/>
      <c r="AG682" s="34"/>
      <c r="AH682" s="33"/>
      <c r="AI682" s="36"/>
      <c r="AJ682" s="35"/>
      <c r="AK682" s="35"/>
      <c r="AL682" s="35"/>
      <c r="AM682" s="35"/>
    </row>
    <row r="683" spans="2:39" x14ac:dyDescent="0.25">
      <c r="B683" s="31"/>
      <c r="C683" s="32"/>
      <c r="D683" s="32"/>
      <c r="E683" s="32"/>
      <c r="F683" s="33"/>
      <c r="G683" s="33"/>
      <c r="H683" s="37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4"/>
      <c r="T683" s="33"/>
      <c r="U683" s="33"/>
      <c r="V683" s="33"/>
      <c r="W683" s="33"/>
      <c r="X683" s="33"/>
      <c r="Y683" s="33"/>
      <c r="Z683" s="33"/>
      <c r="AA683" s="33"/>
      <c r="AB683" s="33"/>
      <c r="AC683" s="34"/>
      <c r="AD683" s="33"/>
      <c r="AE683" s="33"/>
      <c r="AF683" s="33"/>
      <c r="AG683" s="34"/>
      <c r="AH683" s="33"/>
      <c r="AI683" s="36"/>
      <c r="AJ683" s="35"/>
      <c r="AK683" s="35"/>
      <c r="AL683" s="35"/>
      <c r="AM683" s="35"/>
    </row>
    <row r="684" spans="2:39" x14ac:dyDescent="0.25">
      <c r="B684" s="31"/>
      <c r="C684" s="32"/>
      <c r="D684" s="32"/>
      <c r="E684" s="32"/>
      <c r="F684" s="33"/>
      <c r="G684" s="33"/>
      <c r="H684" s="37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4"/>
      <c r="T684" s="33"/>
      <c r="U684" s="33"/>
      <c r="V684" s="33"/>
      <c r="W684" s="33"/>
      <c r="X684" s="33"/>
      <c r="Y684" s="33"/>
      <c r="Z684" s="33"/>
      <c r="AA684" s="33"/>
      <c r="AB684" s="33"/>
      <c r="AC684" s="34"/>
      <c r="AD684" s="33"/>
      <c r="AE684" s="33"/>
      <c r="AF684" s="33"/>
      <c r="AG684" s="34"/>
      <c r="AH684" s="33"/>
      <c r="AI684" s="36"/>
      <c r="AJ684" s="35"/>
      <c r="AK684" s="35"/>
      <c r="AL684" s="35"/>
      <c r="AM684" s="35"/>
    </row>
    <row r="685" spans="2:39" x14ac:dyDescent="0.25">
      <c r="B685" s="31"/>
      <c r="C685" s="32"/>
      <c r="D685" s="32"/>
      <c r="E685" s="32"/>
      <c r="F685" s="33"/>
      <c r="G685" s="33"/>
      <c r="H685" s="37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4"/>
      <c r="T685" s="33"/>
      <c r="U685" s="33"/>
      <c r="V685" s="33"/>
      <c r="W685" s="33"/>
      <c r="X685" s="33"/>
      <c r="Y685" s="33"/>
      <c r="Z685" s="33"/>
      <c r="AA685" s="33"/>
      <c r="AB685" s="33"/>
      <c r="AC685" s="34"/>
      <c r="AD685" s="33"/>
      <c r="AE685" s="33"/>
      <c r="AF685" s="33"/>
      <c r="AG685" s="34"/>
      <c r="AH685" s="33"/>
      <c r="AI685" s="36"/>
      <c r="AJ685" s="35"/>
      <c r="AK685" s="35"/>
      <c r="AL685" s="35"/>
      <c r="AM685" s="35"/>
    </row>
    <row r="686" spans="2:39" x14ac:dyDescent="0.25">
      <c r="B686" s="31"/>
      <c r="C686" s="32"/>
      <c r="D686" s="32"/>
      <c r="E686" s="32"/>
      <c r="F686" s="33"/>
      <c r="G686" s="33"/>
      <c r="H686" s="37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4"/>
      <c r="T686" s="33"/>
      <c r="U686" s="33"/>
      <c r="V686" s="33"/>
      <c r="W686" s="33"/>
      <c r="X686" s="33"/>
      <c r="Y686" s="33"/>
      <c r="Z686" s="33"/>
      <c r="AA686" s="33"/>
      <c r="AB686" s="33"/>
      <c r="AC686" s="34"/>
      <c r="AD686" s="33"/>
      <c r="AE686" s="33"/>
      <c r="AF686" s="33"/>
      <c r="AG686" s="34"/>
      <c r="AH686" s="33"/>
      <c r="AI686" s="36"/>
      <c r="AJ686" s="35"/>
      <c r="AK686" s="35"/>
      <c r="AL686" s="35"/>
      <c r="AM686" s="35"/>
    </row>
    <row r="687" spans="2:39" x14ac:dyDescent="0.25">
      <c r="B687" s="31"/>
      <c r="C687" s="32"/>
      <c r="D687" s="32"/>
      <c r="E687" s="32"/>
      <c r="F687" s="33"/>
      <c r="G687" s="33"/>
      <c r="H687" s="37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4"/>
      <c r="T687" s="33"/>
      <c r="U687" s="33"/>
      <c r="V687" s="33"/>
      <c r="W687" s="33"/>
      <c r="X687" s="33"/>
      <c r="Y687" s="33"/>
      <c r="Z687" s="33"/>
      <c r="AA687" s="33"/>
      <c r="AB687" s="33"/>
      <c r="AC687" s="34"/>
      <c r="AD687" s="33"/>
      <c r="AE687" s="33"/>
      <c r="AF687" s="33"/>
      <c r="AG687" s="34"/>
      <c r="AH687" s="33"/>
      <c r="AI687" s="36"/>
      <c r="AJ687" s="35"/>
      <c r="AK687" s="35"/>
      <c r="AL687" s="35"/>
      <c r="AM687" s="35"/>
    </row>
    <row r="688" spans="2:39" x14ac:dyDescent="0.25">
      <c r="B688" s="31"/>
      <c r="C688" s="32"/>
      <c r="D688" s="32"/>
      <c r="E688" s="32"/>
      <c r="F688" s="33"/>
      <c r="G688" s="33"/>
      <c r="H688" s="37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4"/>
      <c r="T688" s="33"/>
      <c r="U688" s="33"/>
      <c r="V688" s="33"/>
      <c r="W688" s="33"/>
      <c r="X688" s="33"/>
      <c r="Y688" s="33"/>
      <c r="Z688" s="33"/>
      <c r="AA688" s="33"/>
      <c r="AB688" s="33"/>
      <c r="AC688" s="34"/>
      <c r="AD688" s="33"/>
      <c r="AE688" s="33"/>
      <c r="AF688" s="33"/>
      <c r="AG688" s="34"/>
      <c r="AH688" s="33"/>
      <c r="AI688" s="36"/>
      <c r="AJ688" s="35"/>
      <c r="AK688" s="35"/>
      <c r="AL688" s="35"/>
      <c r="AM688" s="35"/>
    </row>
    <row r="689" spans="2:39" x14ac:dyDescent="0.25">
      <c r="B689" s="31"/>
      <c r="C689" s="32"/>
      <c r="D689" s="32"/>
      <c r="E689" s="32"/>
      <c r="F689" s="33"/>
      <c r="G689" s="33"/>
      <c r="H689" s="37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4"/>
      <c r="T689" s="33"/>
      <c r="U689" s="33"/>
      <c r="V689" s="33"/>
      <c r="W689" s="33"/>
      <c r="X689" s="33"/>
      <c r="Y689" s="33"/>
      <c r="Z689" s="33"/>
      <c r="AA689" s="33"/>
      <c r="AB689" s="33"/>
      <c r="AC689" s="34"/>
      <c r="AD689" s="33"/>
      <c r="AE689" s="33"/>
      <c r="AF689" s="33"/>
      <c r="AG689" s="34"/>
      <c r="AH689" s="33"/>
      <c r="AI689" s="36"/>
      <c r="AJ689" s="35"/>
      <c r="AK689" s="35"/>
      <c r="AL689" s="35"/>
      <c r="AM689" s="35"/>
    </row>
    <row r="690" spans="2:39" x14ac:dyDescent="0.25">
      <c r="B690" s="31"/>
      <c r="C690" s="32"/>
      <c r="D690" s="32"/>
      <c r="E690" s="32"/>
      <c r="F690" s="33"/>
      <c r="G690" s="33"/>
      <c r="H690" s="37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4"/>
      <c r="T690" s="33"/>
      <c r="U690" s="33"/>
      <c r="V690" s="33"/>
      <c r="W690" s="33"/>
      <c r="X690" s="33"/>
      <c r="Y690" s="33"/>
      <c r="Z690" s="33"/>
      <c r="AA690" s="33"/>
      <c r="AB690" s="33"/>
      <c r="AC690" s="34"/>
      <c r="AD690" s="33"/>
      <c r="AE690" s="33"/>
      <c r="AF690" s="33"/>
      <c r="AG690" s="34"/>
      <c r="AH690" s="33"/>
      <c r="AI690" s="36"/>
      <c r="AJ690" s="35"/>
      <c r="AK690" s="35"/>
      <c r="AL690" s="35"/>
      <c r="AM690" s="35"/>
    </row>
    <row r="691" spans="2:39" x14ac:dyDescent="0.25">
      <c r="B691" s="31"/>
      <c r="C691" s="32"/>
      <c r="D691" s="32"/>
      <c r="E691" s="32"/>
      <c r="F691" s="33"/>
      <c r="G691" s="33"/>
      <c r="H691" s="37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4"/>
      <c r="T691" s="33"/>
      <c r="U691" s="33"/>
      <c r="V691" s="33"/>
      <c r="W691" s="33"/>
      <c r="X691" s="33"/>
      <c r="Y691" s="33"/>
      <c r="Z691" s="33"/>
      <c r="AA691" s="33"/>
      <c r="AB691" s="33"/>
      <c r="AC691" s="34"/>
      <c r="AD691" s="33"/>
      <c r="AE691" s="33"/>
      <c r="AF691" s="33"/>
      <c r="AG691" s="34"/>
      <c r="AH691" s="33"/>
      <c r="AI691" s="36"/>
      <c r="AJ691" s="35"/>
      <c r="AK691" s="35"/>
      <c r="AL691" s="35"/>
      <c r="AM691" s="35"/>
    </row>
    <row r="692" spans="2:39" x14ac:dyDescent="0.25">
      <c r="B692" s="31"/>
      <c r="C692" s="32"/>
      <c r="D692" s="32"/>
      <c r="E692" s="32"/>
      <c r="F692" s="33"/>
      <c r="G692" s="33"/>
      <c r="H692" s="37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4"/>
      <c r="T692" s="33"/>
      <c r="U692" s="33"/>
      <c r="V692" s="33"/>
      <c r="W692" s="33"/>
      <c r="X692" s="33"/>
      <c r="Y692" s="33"/>
      <c r="Z692" s="33"/>
      <c r="AA692" s="33"/>
      <c r="AB692" s="33"/>
      <c r="AC692" s="34"/>
      <c r="AD692" s="33"/>
      <c r="AE692" s="33"/>
      <c r="AF692" s="33"/>
      <c r="AG692" s="34"/>
      <c r="AH692" s="33"/>
      <c r="AI692" s="36"/>
      <c r="AJ692" s="35"/>
      <c r="AK692" s="35"/>
      <c r="AL692" s="35"/>
      <c r="AM692" s="35"/>
    </row>
    <row r="693" spans="2:39" x14ac:dyDescent="0.25">
      <c r="B693" s="31"/>
      <c r="C693" s="32"/>
      <c r="D693" s="32"/>
      <c r="E693" s="32"/>
      <c r="F693" s="33"/>
      <c r="G693" s="33"/>
      <c r="H693" s="37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4"/>
      <c r="T693" s="33"/>
      <c r="U693" s="33"/>
      <c r="V693" s="33"/>
      <c r="W693" s="33"/>
      <c r="X693" s="33"/>
      <c r="Y693" s="33"/>
      <c r="Z693" s="33"/>
      <c r="AA693" s="33"/>
      <c r="AB693" s="33"/>
      <c r="AC693" s="34"/>
      <c r="AD693" s="33"/>
      <c r="AE693" s="33"/>
      <c r="AF693" s="33"/>
      <c r="AG693" s="34"/>
      <c r="AH693" s="33"/>
      <c r="AI693" s="36"/>
      <c r="AJ693" s="35"/>
      <c r="AK693" s="35"/>
      <c r="AL693" s="35"/>
      <c r="AM693" s="35"/>
    </row>
    <row r="694" spans="2:39" x14ac:dyDescent="0.25">
      <c r="B694" s="31"/>
      <c r="C694" s="32"/>
      <c r="D694" s="32"/>
      <c r="E694" s="32"/>
      <c r="F694" s="33"/>
      <c r="G694" s="33"/>
      <c r="H694" s="37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4"/>
      <c r="T694" s="33"/>
      <c r="U694" s="33"/>
      <c r="V694" s="33"/>
      <c r="W694" s="33"/>
      <c r="X694" s="33"/>
      <c r="Y694" s="33"/>
      <c r="Z694" s="33"/>
      <c r="AA694" s="33"/>
      <c r="AB694" s="33"/>
      <c r="AC694" s="34"/>
      <c r="AD694" s="33"/>
      <c r="AE694" s="33"/>
      <c r="AF694" s="33"/>
      <c r="AG694" s="34"/>
      <c r="AH694" s="33"/>
      <c r="AI694" s="36"/>
      <c r="AJ694" s="35"/>
      <c r="AK694" s="35"/>
      <c r="AL694" s="35"/>
      <c r="AM694" s="35"/>
    </row>
    <row r="695" spans="2:39" x14ac:dyDescent="0.25">
      <c r="B695" s="31"/>
      <c r="C695" s="32"/>
      <c r="D695" s="32"/>
      <c r="E695" s="32"/>
      <c r="F695" s="33"/>
      <c r="G695" s="33"/>
      <c r="H695" s="37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4"/>
      <c r="T695" s="33"/>
      <c r="U695" s="33"/>
      <c r="V695" s="33"/>
      <c r="W695" s="33"/>
      <c r="X695" s="33"/>
      <c r="Y695" s="33"/>
      <c r="Z695" s="33"/>
      <c r="AA695" s="33"/>
      <c r="AB695" s="33"/>
      <c r="AC695" s="34"/>
      <c r="AD695" s="33"/>
      <c r="AE695" s="33"/>
      <c r="AF695" s="33"/>
      <c r="AG695" s="34"/>
      <c r="AH695" s="33"/>
      <c r="AI695" s="36"/>
      <c r="AJ695" s="35"/>
      <c r="AK695" s="35"/>
      <c r="AL695" s="35"/>
      <c r="AM695" s="35"/>
    </row>
    <row r="696" spans="2:39" x14ac:dyDescent="0.25">
      <c r="B696" s="31"/>
      <c r="C696" s="32"/>
      <c r="D696" s="32"/>
      <c r="E696" s="32"/>
      <c r="F696" s="33"/>
      <c r="G696" s="33"/>
      <c r="H696" s="37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4"/>
      <c r="T696" s="33"/>
      <c r="U696" s="33"/>
      <c r="V696" s="33"/>
      <c r="W696" s="33"/>
      <c r="X696" s="33"/>
      <c r="Y696" s="33"/>
      <c r="Z696" s="33"/>
      <c r="AA696" s="33"/>
      <c r="AB696" s="33"/>
      <c r="AC696" s="34"/>
      <c r="AD696" s="33"/>
      <c r="AE696" s="33"/>
      <c r="AF696" s="33"/>
      <c r="AG696" s="34"/>
      <c r="AH696" s="33"/>
      <c r="AI696" s="36"/>
      <c r="AJ696" s="35"/>
      <c r="AK696" s="35"/>
      <c r="AL696" s="35"/>
      <c r="AM696" s="35"/>
    </row>
    <row r="697" spans="2:39" x14ac:dyDescent="0.25">
      <c r="B697" s="31"/>
      <c r="C697" s="32"/>
      <c r="D697" s="32"/>
      <c r="E697" s="32"/>
      <c r="F697" s="33"/>
      <c r="G697" s="33"/>
      <c r="H697" s="37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4"/>
      <c r="T697" s="33"/>
      <c r="U697" s="33"/>
      <c r="V697" s="33"/>
      <c r="W697" s="33"/>
      <c r="X697" s="33"/>
      <c r="Y697" s="33"/>
      <c r="Z697" s="33"/>
      <c r="AA697" s="33"/>
      <c r="AB697" s="33"/>
      <c r="AC697" s="34"/>
      <c r="AD697" s="33"/>
      <c r="AE697" s="33"/>
      <c r="AF697" s="33"/>
      <c r="AG697" s="34"/>
      <c r="AH697" s="33"/>
      <c r="AI697" s="36"/>
      <c r="AJ697" s="35"/>
      <c r="AK697" s="35"/>
      <c r="AL697" s="35"/>
      <c r="AM697" s="35"/>
    </row>
    <row r="698" spans="2:39" x14ac:dyDescent="0.25">
      <c r="B698" s="31"/>
      <c r="C698" s="32"/>
      <c r="D698" s="32"/>
      <c r="E698" s="32"/>
      <c r="F698" s="33"/>
      <c r="G698" s="33"/>
      <c r="H698" s="37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4"/>
      <c r="T698" s="33"/>
      <c r="U698" s="33"/>
      <c r="V698" s="33"/>
      <c r="W698" s="33"/>
      <c r="X698" s="33"/>
      <c r="Y698" s="33"/>
      <c r="Z698" s="33"/>
      <c r="AA698" s="33"/>
      <c r="AB698" s="33"/>
      <c r="AC698" s="34"/>
      <c r="AD698" s="33"/>
      <c r="AE698" s="33"/>
      <c r="AF698" s="33"/>
      <c r="AG698" s="34"/>
      <c r="AH698" s="33"/>
      <c r="AI698" s="36"/>
      <c r="AJ698" s="35"/>
      <c r="AK698" s="35"/>
      <c r="AL698" s="35"/>
      <c r="AM698" s="35"/>
    </row>
    <row r="699" spans="2:39" x14ac:dyDescent="0.25">
      <c r="B699" s="31"/>
      <c r="C699" s="32"/>
      <c r="D699" s="32"/>
      <c r="E699" s="32"/>
      <c r="F699" s="33"/>
      <c r="G699" s="33"/>
      <c r="H699" s="37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4"/>
      <c r="T699" s="33"/>
      <c r="U699" s="33"/>
      <c r="V699" s="33"/>
      <c r="W699" s="33"/>
      <c r="X699" s="33"/>
      <c r="Y699" s="33"/>
      <c r="Z699" s="33"/>
      <c r="AA699" s="33"/>
      <c r="AB699" s="33"/>
      <c r="AC699" s="34"/>
      <c r="AD699" s="33"/>
      <c r="AE699" s="33"/>
      <c r="AF699" s="33"/>
      <c r="AG699" s="34"/>
      <c r="AH699" s="33"/>
      <c r="AI699" s="36"/>
      <c r="AJ699" s="35"/>
      <c r="AK699" s="35"/>
      <c r="AL699" s="35"/>
      <c r="AM699" s="35"/>
    </row>
    <row r="700" spans="2:39" x14ac:dyDescent="0.25">
      <c r="B700" s="31"/>
      <c r="C700" s="32"/>
      <c r="D700" s="32"/>
      <c r="E700" s="32"/>
      <c r="F700" s="33"/>
      <c r="G700" s="33"/>
      <c r="H700" s="37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4"/>
      <c r="T700" s="33"/>
      <c r="U700" s="33"/>
      <c r="V700" s="33"/>
      <c r="W700" s="33"/>
      <c r="X700" s="33"/>
      <c r="Y700" s="33"/>
      <c r="Z700" s="33"/>
      <c r="AA700" s="33"/>
      <c r="AB700" s="33"/>
      <c r="AC700" s="34"/>
      <c r="AD700" s="33"/>
      <c r="AE700" s="33"/>
      <c r="AF700" s="33"/>
      <c r="AG700" s="34"/>
      <c r="AH700" s="33"/>
      <c r="AI700" s="36"/>
      <c r="AJ700" s="35"/>
      <c r="AK700" s="35"/>
      <c r="AL700" s="35"/>
      <c r="AM700" s="35"/>
    </row>
    <row r="701" spans="2:39" x14ac:dyDescent="0.25">
      <c r="B701" s="31"/>
      <c r="C701" s="32"/>
      <c r="D701" s="32"/>
      <c r="E701" s="32"/>
      <c r="F701" s="33"/>
      <c r="G701" s="33"/>
      <c r="H701" s="37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4"/>
      <c r="T701" s="33"/>
      <c r="U701" s="33"/>
      <c r="V701" s="33"/>
      <c r="W701" s="33"/>
      <c r="X701" s="33"/>
      <c r="Y701" s="33"/>
      <c r="Z701" s="33"/>
      <c r="AA701" s="33"/>
      <c r="AB701" s="33"/>
      <c r="AC701" s="34"/>
      <c r="AD701" s="33"/>
      <c r="AE701" s="33"/>
      <c r="AF701" s="33"/>
      <c r="AG701" s="34"/>
      <c r="AH701" s="33"/>
      <c r="AI701" s="36"/>
      <c r="AJ701" s="35"/>
      <c r="AK701" s="35"/>
      <c r="AL701" s="35"/>
      <c r="AM701" s="35"/>
    </row>
    <row r="702" spans="2:39" x14ac:dyDescent="0.25">
      <c r="B702" s="31"/>
      <c r="C702" s="32"/>
      <c r="D702" s="32"/>
      <c r="E702" s="32"/>
      <c r="F702" s="33"/>
      <c r="G702" s="33"/>
      <c r="H702" s="37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4"/>
      <c r="T702" s="33"/>
      <c r="U702" s="33"/>
      <c r="V702" s="33"/>
      <c r="W702" s="33"/>
      <c r="X702" s="33"/>
      <c r="Y702" s="33"/>
      <c r="Z702" s="33"/>
      <c r="AA702" s="33"/>
      <c r="AB702" s="33"/>
      <c r="AC702" s="34"/>
      <c r="AD702" s="33"/>
      <c r="AE702" s="33"/>
      <c r="AF702" s="33"/>
      <c r="AG702" s="34"/>
      <c r="AH702" s="33"/>
      <c r="AI702" s="36"/>
      <c r="AJ702" s="35"/>
      <c r="AK702" s="35"/>
      <c r="AL702" s="35"/>
      <c r="AM702" s="35"/>
    </row>
    <row r="703" spans="2:39" x14ac:dyDescent="0.25">
      <c r="B703" s="31"/>
      <c r="C703" s="32"/>
      <c r="D703" s="32"/>
      <c r="E703" s="32"/>
      <c r="F703" s="33"/>
      <c r="G703" s="33"/>
      <c r="H703" s="37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4"/>
      <c r="T703" s="33"/>
      <c r="U703" s="33"/>
      <c r="V703" s="33"/>
      <c r="W703" s="33"/>
      <c r="X703" s="33"/>
      <c r="Y703" s="33"/>
      <c r="Z703" s="33"/>
      <c r="AA703" s="33"/>
      <c r="AB703" s="33"/>
      <c r="AC703" s="34"/>
      <c r="AD703" s="33"/>
      <c r="AE703" s="33"/>
      <c r="AF703" s="33"/>
      <c r="AG703" s="34"/>
      <c r="AH703" s="33"/>
      <c r="AI703" s="36"/>
      <c r="AJ703" s="35"/>
      <c r="AK703" s="35"/>
      <c r="AL703" s="35"/>
      <c r="AM703" s="35"/>
    </row>
    <row r="704" spans="2:39" x14ac:dyDescent="0.25">
      <c r="B704" s="31"/>
      <c r="C704" s="32"/>
      <c r="D704" s="32"/>
      <c r="E704" s="32"/>
      <c r="F704" s="33"/>
      <c r="G704" s="33"/>
      <c r="H704" s="37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4"/>
      <c r="T704" s="33"/>
      <c r="U704" s="33"/>
      <c r="V704" s="33"/>
      <c r="W704" s="33"/>
      <c r="X704" s="33"/>
      <c r="Y704" s="33"/>
      <c r="Z704" s="33"/>
      <c r="AA704" s="33"/>
      <c r="AB704" s="33"/>
      <c r="AC704" s="34"/>
      <c r="AD704" s="33"/>
      <c r="AE704" s="33"/>
      <c r="AF704" s="33"/>
      <c r="AG704" s="34"/>
      <c r="AH704" s="33"/>
      <c r="AI704" s="36"/>
      <c r="AJ704" s="35"/>
      <c r="AK704" s="35"/>
      <c r="AL704" s="35"/>
      <c r="AM704" s="35"/>
    </row>
    <row r="705" spans="2:39" x14ac:dyDescent="0.25">
      <c r="B705" s="31"/>
      <c r="C705" s="32"/>
      <c r="D705" s="32"/>
      <c r="E705" s="32"/>
      <c r="F705" s="33"/>
      <c r="G705" s="33"/>
      <c r="H705" s="37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4"/>
      <c r="T705" s="33"/>
      <c r="U705" s="33"/>
      <c r="V705" s="33"/>
      <c r="W705" s="33"/>
      <c r="X705" s="33"/>
      <c r="Y705" s="33"/>
      <c r="Z705" s="33"/>
      <c r="AA705" s="33"/>
      <c r="AB705" s="33"/>
      <c r="AC705" s="34"/>
      <c r="AD705" s="33"/>
      <c r="AE705" s="33"/>
      <c r="AF705" s="33"/>
      <c r="AG705" s="34"/>
      <c r="AH705" s="33"/>
      <c r="AI705" s="36"/>
      <c r="AJ705" s="35"/>
      <c r="AK705" s="35"/>
      <c r="AL705" s="35"/>
      <c r="AM705" s="35"/>
    </row>
    <row r="706" spans="2:39" x14ac:dyDescent="0.25">
      <c r="B706" s="31"/>
      <c r="C706" s="32"/>
      <c r="D706" s="32"/>
      <c r="E706" s="32"/>
      <c r="F706" s="33"/>
      <c r="G706" s="33"/>
      <c r="H706" s="37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4"/>
      <c r="T706" s="33"/>
      <c r="U706" s="33"/>
      <c r="V706" s="33"/>
      <c r="W706" s="33"/>
      <c r="X706" s="33"/>
      <c r="Y706" s="33"/>
      <c r="Z706" s="33"/>
      <c r="AA706" s="33"/>
      <c r="AB706" s="33"/>
      <c r="AC706" s="34"/>
      <c r="AD706" s="33"/>
      <c r="AE706" s="33"/>
      <c r="AF706" s="33"/>
      <c r="AG706" s="34"/>
      <c r="AH706" s="33"/>
      <c r="AI706" s="36"/>
      <c r="AJ706" s="35"/>
      <c r="AK706" s="35"/>
      <c r="AL706" s="35"/>
      <c r="AM706" s="35"/>
    </row>
    <row r="707" spans="2:39" x14ac:dyDescent="0.25">
      <c r="B707" s="31"/>
      <c r="C707" s="32"/>
      <c r="D707" s="32"/>
      <c r="E707" s="32"/>
      <c r="F707" s="33"/>
      <c r="G707" s="33"/>
      <c r="H707" s="37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4"/>
      <c r="T707" s="33"/>
      <c r="U707" s="33"/>
      <c r="V707" s="33"/>
      <c r="W707" s="33"/>
      <c r="X707" s="33"/>
      <c r="Y707" s="33"/>
      <c r="Z707" s="33"/>
      <c r="AA707" s="33"/>
      <c r="AB707" s="33"/>
      <c r="AC707" s="34"/>
      <c r="AD707" s="33"/>
      <c r="AE707" s="33"/>
      <c r="AF707" s="33"/>
      <c r="AG707" s="34"/>
      <c r="AH707" s="33"/>
      <c r="AI707" s="36"/>
      <c r="AJ707" s="35"/>
      <c r="AK707" s="35"/>
      <c r="AL707" s="35"/>
      <c r="AM707" s="35"/>
    </row>
    <row r="708" spans="2:39" x14ac:dyDescent="0.25">
      <c r="B708" s="31"/>
      <c r="C708" s="32"/>
      <c r="D708" s="32"/>
      <c r="E708" s="32"/>
      <c r="F708" s="33"/>
      <c r="G708" s="33"/>
      <c r="H708" s="37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4"/>
      <c r="T708" s="33"/>
      <c r="U708" s="33"/>
      <c r="V708" s="33"/>
      <c r="W708" s="33"/>
      <c r="X708" s="33"/>
      <c r="Y708" s="33"/>
      <c r="Z708" s="33"/>
      <c r="AA708" s="33"/>
      <c r="AB708" s="33"/>
      <c r="AC708" s="34"/>
      <c r="AD708" s="33"/>
      <c r="AE708" s="33"/>
      <c r="AF708" s="33"/>
      <c r="AG708" s="34"/>
      <c r="AH708" s="33"/>
      <c r="AI708" s="36"/>
      <c r="AJ708" s="35"/>
      <c r="AK708" s="35"/>
      <c r="AL708" s="35"/>
      <c r="AM708" s="35"/>
    </row>
    <row r="709" spans="2:39" x14ac:dyDescent="0.25">
      <c r="B709" s="31"/>
      <c r="C709" s="32"/>
      <c r="D709" s="32"/>
      <c r="E709" s="32"/>
      <c r="F709" s="33"/>
      <c r="G709" s="33"/>
      <c r="H709" s="37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4"/>
      <c r="T709" s="33"/>
      <c r="U709" s="33"/>
      <c r="V709" s="33"/>
      <c r="W709" s="33"/>
      <c r="X709" s="33"/>
      <c r="Y709" s="33"/>
      <c r="Z709" s="33"/>
      <c r="AA709" s="33"/>
      <c r="AB709" s="33"/>
      <c r="AC709" s="34"/>
      <c r="AD709" s="33"/>
      <c r="AE709" s="33"/>
      <c r="AF709" s="33"/>
      <c r="AG709" s="34"/>
      <c r="AH709" s="33"/>
      <c r="AI709" s="36"/>
      <c r="AJ709" s="35"/>
      <c r="AK709" s="35"/>
      <c r="AL709" s="35"/>
      <c r="AM709" s="35"/>
    </row>
    <row r="710" spans="2:39" x14ac:dyDescent="0.25">
      <c r="B710" s="31"/>
      <c r="C710" s="32"/>
      <c r="D710" s="32"/>
      <c r="E710" s="32"/>
      <c r="F710" s="33"/>
      <c r="G710" s="33"/>
      <c r="H710" s="37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4"/>
      <c r="T710" s="33"/>
      <c r="U710" s="33"/>
      <c r="V710" s="33"/>
      <c r="W710" s="33"/>
      <c r="X710" s="33"/>
      <c r="Y710" s="33"/>
      <c r="Z710" s="33"/>
      <c r="AA710" s="33"/>
      <c r="AB710" s="33"/>
      <c r="AC710" s="34"/>
      <c r="AD710" s="33"/>
      <c r="AE710" s="33"/>
      <c r="AF710" s="33"/>
      <c r="AG710" s="34"/>
      <c r="AH710" s="33"/>
      <c r="AI710" s="36"/>
      <c r="AJ710" s="35"/>
      <c r="AK710" s="35"/>
      <c r="AL710" s="35"/>
      <c r="AM710" s="35"/>
    </row>
    <row r="711" spans="2:39" x14ac:dyDescent="0.25">
      <c r="B711" s="31"/>
      <c r="C711" s="32"/>
      <c r="D711" s="32"/>
      <c r="E711" s="32"/>
      <c r="F711" s="33"/>
      <c r="G711" s="33"/>
      <c r="H711" s="37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4"/>
      <c r="T711" s="33"/>
      <c r="U711" s="33"/>
      <c r="V711" s="33"/>
      <c r="W711" s="33"/>
      <c r="X711" s="33"/>
      <c r="Y711" s="33"/>
      <c r="Z711" s="33"/>
      <c r="AA711" s="33"/>
      <c r="AB711" s="33"/>
      <c r="AC711" s="34"/>
      <c r="AD711" s="33"/>
      <c r="AE711" s="33"/>
      <c r="AF711" s="33"/>
      <c r="AG711" s="34"/>
      <c r="AH711" s="33"/>
      <c r="AI711" s="36"/>
      <c r="AJ711" s="35"/>
      <c r="AK711" s="35"/>
      <c r="AL711" s="35"/>
      <c r="AM711" s="35"/>
    </row>
    <row r="712" spans="2:39" x14ac:dyDescent="0.25">
      <c r="B712" s="31"/>
      <c r="C712" s="32"/>
      <c r="D712" s="32"/>
      <c r="E712" s="32"/>
      <c r="F712" s="33"/>
      <c r="G712" s="33"/>
      <c r="H712" s="37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4"/>
      <c r="T712" s="33"/>
      <c r="U712" s="33"/>
      <c r="V712" s="33"/>
      <c r="W712" s="33"/>
      <c r="X712" s="33"/>
      <c r="Y712" s="33"/>
      <c r="Z712" s="33"/>
      <c r="AA712" s="33"/>
      <c r="AB712" s="33"/>
      <c r="AC712" s="34"/>
      <c r="AD712" s="33"/>
      <c r="AE712" s="33"/>
      <c r="AF712" s="33"/>
      <c r="AG712" s="34"/>
      <c r="AH712" s="33"/>
      <c r="AI712" s="36"/>
      <c r="AJ712" s="35"/>
      <c r="AK712" s="35"/>
      <c r="AL712" s="35"/>
      <c r="AM712" s="35"/>
    </row>
    <row r="713" spans="2:39" x14ac:dyDescent="0.25">
      <c r="B713" s="31"/>
      <c r="C713" s="32"/>
      <c r="D713" s="32"/>
      <c r="E713" s="32"/>
      <c r="F713" s="33"/>
      <c r="G713" s="33"/>
      <c r="H713" s="37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4"/>
      <c r="T713" s="33"/>
      <c r="U713" s="33"/>
      <c r="V713" s="33"/>
      <c r="W713" s="33"/>
      <c r="X713" s="33"/>
      <c r="Y713" s="33"/>
      <c r="Z713" s="33"/>
      <c r="AA713" s="33"/>
      <c r="AB713" s="33"/>
      <c r="AC713" s="34"/>
      <c r="AD713" s="33"/>
      <c r="AE713" s="33"/>
      <c r="AF713" s="33"/>
      <c r="AG713" s="34"/>
      <c r="AH713" s="33"/>
      <c r="AI713" s="36"/>
      <c r="AJ713" s="35"/>
      <c r="AK713" s="35"/>
      <c r="AL713" s="35"/>
      <c r="AM713" s="35"/>
    </row>
    <row r="714" spans="2:39" x14ac:dyDescent="0.25">
      <c r="B714" s="31"/>
      <c r="C714" s="32"/>
      <c r="D714" s="32"/>
      <c r="E714" s="32"/>
      <c r="F714" s="33"/>
      <c r="G714" s="33"/>
      <c r="H714" s="37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4"/>
      <c r="T714" s="33"/>
      <c r="U714" s="33"/>
      <c r="V714" s="33"/>
      <c r="W714" s="33"/>
      <c r="X714" s="33"/>
      <c r="Y714" s="33"/>
      <c r="Z714" s="33"/>
      <c r="AA714" s="33"/>
      <c r="AB714" s="33"/>
      <c r="AC714" s="34"/>
      <c r="AD714" s="33"/>
      <c r="AE714" s="33"/>
      <c r="AF714" s="33"/>
      <c r="AG714" s="34"/>
      <c r="AH714" s="33"/>
      <c r="AI714" s="36"/>
      <c r="AJ714" s="35"/>
      <c r="AK714" s="35"/>
      <c r="AL714" s="35"/>
      <c r="AM714" s="35"/>
    </row>
    <row r="715" spans="2:39" x14ac:dyDescent="0.25">
      <c r="B715" s="31"/>
      <c r="C715" s="32"/>
      <c r="D715" s="32"/>
      <c r="E715" s="32"/>
      <c r="F715" s="33"/>
      <c r="G715" s="33"/>
      <c r="H715" s="37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4"/>
      <c r="T715" s="33"/>
      <c r="U715" s="33"/>
      <c r="V715" s="33"/>
      <c r="W715" s="33"/>
      <c r="X715" s="33"/>
      <c r="Y715" s="33"/>
      <c r="Z715" s="33"/>
      <c r="AA715" s="33"/>
      <c r="AB715" s="33"/>
      <c r="AC715" s="34"/>
      <c r="AD715" s="33"/>
      <c r="AE715" s="33"/>
      <c r="AF715" s="33"/>
      <c r="AG715" s="34"/>
      <c r="AH715" s="33"/>
      <c r="AI715" s="36"/>
      <c r="AJ715" s="35"/>
      <c r="AK715" s="35"/>
      <c r="AL715" s="35"/>
      <c r="AM715" s="35"/>
    </row>
    <row r="716" spans="2:39" x14ac:dyDescent="0.25">
      <c r="B716" s="31"/>
      <c r="C716" s="32"/>
      <c r="D716" s="32"/>
      <c r="E716" s="32"/>
      <c r="F716" s="33"/>
      <c r="G716" s="33"/>
      <c r="H716" s="37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4"/>
      <c r="T716" s="33"/>
      <c r="U716" s="33"/>
      <c r="V716" s="33"/>
      <c r="W716" s="33"/>
      <c r="X716" s="33"/>
      <c r="Y716" s="33"/>
      <c r="Z716" s="33"/>
      <c r="AA716" s="33"/>
      <c r="AB716" s="33"/>
      <c r="AC716" s="34"/>
      <c r="AD716" s="33"/>
      <c r="AE716" s="33"/>
      <c r="AF716" s="33"/>
      <c r="AG716" s="34"/>
      <c r="AH716" s="33"/>
      <c r="AI716" s="36"/>
      <c r="AJ716" s="35"/>
      <c r="AK716" s="35"/>
      <c r="AL716" s="35"/>
      <c r="AM716" s="35"/>
    </row>
    <row r="717" spans="2:39" x14ac:dyDescent="0.25">
      <c r="B717" s="31"/>
      <c r="C717" s="32"/>
      <c r="D717" s="32"/>
      <c r="E717" s="32"/>
      <c r="F717" s="33"/>
      <c r="G717" s="33"/>
      <c r="H717" s="37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4"/>
      <c r="T717" s="33"/>
      <c r="U717" s="33"/>
      <c r="V717" s="33"/>
      <c r="W717" s="33"/>
      <c r="X717" s="33"/>
      <c r="Y717" s="33"/>
      <c r="Z717" s="33"/>
      <c r="AA717" s="33"/>
      <c r="AB717" s="33"/>
      <c r="AC717" s="34"/>
      <c r="AD717" s="33"/>
      <c r="AE717" s="33"/>
      <c r="AF717" s="33"/>
      <c r="AG717" s="34"/>
      <c r="AH717" s="33"/>
      <c r="AI717" s="36"/>
      <c r="AJ717" s="35"/>
      <c r="AK717" s="35"/>
      <c r="AL717" s="35"/>
      <c r="AM717" s="35"/>
    </row>
    <row r="718" spans="2:39" x14ac:dyDescent="0.25">
      <c r="B718" s="31"/>
      <c r="C718" s="32"/>
      <c r="D718" s="32"/>
      <c r="E718" s="32"/>
      <c r="F718" s="33"/>
      <c r="G718" s="33"/>
      <c r="H718" s="37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4"/>
      <c r="T718" s="33"/>
      <c r="U718" s="33"/>
      <c r="V718" s="33"/>
      <c r="W718" s="33"/>
      <c r="X718" s="33"/>
      <c r="Y718" s="33"/>
      <c r="Z718" s="33"/>
      <c r="AA718" s="33"/>
      <c r="AB718" s="33"/>
      <c r="AC718" s="34"/>
      <c r="AD718" s="33"/>
      <c r="AE718" s="33"/>
      <c r="AF718" s="33"/>
      <c r="AG718" s="34"/>
      <c r="AH718" s="33"/>
      <c r="AI718" s="36"/>
      <c r="AJ718" s="35"/>
      <c r="AK718" s="35"/>
      <c r="AL718" s="35"/>
      <c r="AM718" s="35"/>
    </row>
    <row r="719" spans="2:39" x14ac:dyDescent="0.25">
      <c r="B719" s="31"/>
      <c r="C719" s="32"/>
      <c r="D719" s="32"/>
      <c r="E719" s="32"/>
      <c r="F719" s="33"/>
      <c r="G719" s="33"/>
      <c r="H719" s="37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4"/>
      <c r="T719" s="33"/>
      <c r="U719" s="33"/>
      <c r="V719" s="33"/>
      <c r="W719" s="33"/>
      <c r="X719" s="33"/>
      <c r="Y719" s="33"/>
      <c r="Z719" s="33"/>
      <c r="AA719" s="33"/>
      <c r="AB719" s="33"/>
      <c r="AC719" s="34"/>
      <c r="AD719" s="33"/>
      <c r="AE719" s="33"/>
      <c r="AF719" s="33"/>
      <c r="AG719" s="34"/>
      <c r="AH719" s="33"/>
      <c r="AI719" s="36"/>
      <c r="AJ719" s="35"/>
      <c r="AK719" s="35"/>
      <c r="AL719" s="35"/>
      <c r="AM719" s="35"/>
    </row>
    <row r="720" spans="2:39" x14ac:dyDescent="0.25">
      <c r="B720" s="31"/>
      <c r="C720" s="32"/>
      <c r="D720" s="32"/>
      <c r="E720" s="32"/>
      <c r="F720" s="33"/>
      <c r="G720" s="33"/>
      <c r="H720" s="37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4"/>
      <c r="T720" s="33"/>
      <c r="U720" s="33"/>
      <c r="V720" s="33"/>
      <c r="W720" s="33"/>
      <c r="X720" s="33"/>
      <c r="Y720" s="33"/>
      <c r="Z720" s="33"/>
      <c r="AA720" s="33"/>
      <c r="AB720" s="33"/>
      <c r="AC720" s="34"/>
      <c r="AD720" s="33"/>
      <c r="AE720" s="33"/>
      <c r="AF720" s="33"/>
      <c r="AG720" s="34"/>
      <c r="AH720" s="33"/>
      <c r="AI720" s="36"/>
      <c r="AJ720" s="35"/>
      <c r="AK720" s="35"/>
      <c r="AL720" s="35"/>
      <c r="AM720" s="35"/>
    </row>
    <row r="721" spans="2:39" x14ac:dyDescent="0.25">
      <c r="B721" s="31"/>
      <c r="C721" s="32"/>
      <c r="D721" s="32"/>
      <c r="E721" s="32"/>
      <c r="F721" s="33"/>
      <c r="G721" s="33"/>
      <c r="H721" s="37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4"/>
      <c r="T721" s="33"/>
      <c r="U721" s="33"/>
      <c r="V721" s="33"/>
      <c r="W721" s="33"/>
      <c r="X721" s="33"/>
      <c r="Y721" s="33"/>
      <c r="Z721" s="33"/>
      <c r="AA721" s="33"/>
      <c r="AB721" s="33"/>
      <c r="AC721" s="34"/>
      <c r="AD721" s="33"/>
      <c r="AE721" s="33"/>
      <c r="AF721" s="33"/>
      <c r="AG721" s="34"/>
      <c r="AH721" s="33"/>
      <c r="AI721" s="36"/>
      <c r="AJ721" s="35"/>
      <c r="AK721" s="35"/>
      <c r="AL721" s="35"/>
      <c r="AM721" s="35"/>
    </row>
    <row r="722" spans="2:39" x14ac:dyDescent="0.25">
      <c r="B722" s="31"/>
      <c r="C722" s="32"/>
      <c r="D722" s="32"/>
      <c r="E722" s="32"/>
      <c r="F722" s="33"/>
      <c r="G722" s="33"/>
      <c r="H722" s="37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4"/>
      <c r="T722" s="33"/>
      <c r="U722" s="33"/>
      <c r="V722" s="33"/>
      <c r="W722" s="33"/>
      <c r="X722" s="33"/>
      <c r="Y722" s="33"/>
      <c r="Z722" s="33"/>
      <c r="AA722" s="33"/>
      <c r="AB722" s="33"/>
      <c r="AC722" s="34"/>
      <c r="AD722" s="33"/>
      <c r="AE722" s="33"/>
      <c r="AF722" s="33"/>
      <c r="AG722" s="34"/>
      <c r="AH722" s="33"/>
      <c r="AI722" s="36"/>
      <c r="AJ722" s="35"/>
      <c r="AK722" s="35"/>
      <c r="AL722" s="35"/>
      <c r="AM722" s="35"/>
    </row>
    <row r="723" spans="2:39" x14ac:dyDescent="0.25">
      <c r="B723" s="31"/>
      <c r="C723" s="32"/>
      <c r="D723" s="32"/>
      <c r="E723" s="32"/>
      <c r="F723" s="33"/>
      <c r="G723" s="33"/>
      <c r="H723" s="37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4"/>
      <c r="T723" s="33"/>
      <c r="U723" s="33"/>
      <c r="V723" s="33"/>
      <c r="W723" s="33"/>
      <c r="X723" s="33"/>
      <c r="Y723" s="33"/>
      <c r="Z723" s="33"/>
      <c r="AA723" s="33"/>
      <c r="AB723" s="33"/>
      <c r="AC723" s="34"/>
      <c r="AD723" s="33"/>
      <c r="AE723" s="33"/>
      <c r="AF723" s="33"/>
      <c r="AG723" s="34"/>
      <c r="AH723" s="33"/>
      <c r="AI723" s="36"/>
      <c r="AJ723" s="35"/>
      <c r="AK723" s="35"/>
      <c r="AL723" s="35"/>
      <c r="AM723" s="35"/>
    </row>
    <row r="724" spans="2:39" x14ac:dyDescent="0.25">
      <c r="B724" s="31"/>
      <c r="C724" s="32"/>
      <c r="D724" s="32"/>
      <c r="E724" s="32"/>
      <c r="F724" s="33"/>
      <c r="G724" s="33"/>
      <c r="H724" s="37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4"/>
      <c r="T724" s="33"/>
      <c r="U724" s="33"/>
      <c r="V724" s="33"/>
      <c r="W724" s="33"/>
      <c r="X724" s="33"/>
      <c r="Y724" s="33"/>
      <c r="Z724" s="33"/>
      <c r="AA724" s="33"/>
      <c r="AB724" s="33"/>
      <c r="AC724" s="34"/>
      <c r="AD724" s="33"/>
      <c r="AE724" s="33"/>
      <c r="AF724" s="33"/>
      <c r="AG724" s="34"/>
      <c r="AH724" s="33"/>
      <c r="AI724" s="36"/>
      <c r="AJ724" s="35"/>
      <c r="AK724" s="35"/>
      <c r="AL724" s="35"/>
      <c r="AM724" s="35"/>
    </row>
    <row r="725" spans="2:39" x14ac:dyDescent="0.25">
      <c r="B725" s="31"/>
      <c r="C725" s="32"/>
      <c r="D725" s="32"/>
      <c r="E725" s="32"/>
      <c r="F725" s="33"/>
      <c r="G725" s="33"/>
      <c r="H725" s="37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4"/>
      <c r="T725" s="33"/>
      <c r="U725" s="33"/>
      <c r="V725" s="33"/>
      <c r="W725" s="33"/>
      <c r="X725" s="33"/>
      <c r="Y725" s="33"/>
      <c r="Z725" s="33"/>
      <c r="AA725" s="33"/>
      <c r="AB725" s="33"/>
      <c r="AC725" s="34"/>
      <c r="AD725" s="33"/>
      <c r="AE725" s="33"/>
      <c r="AF725" s="33"/>
      <c r="AG725" s="34"/>
      <c r="AH725" s="33"/>
      <c r="AI725" s="36"/>
      <c r="AJ725" s="35"/>
      <c r="AK725" s="35"/>
      <c r="AL725" s="35"/>
      <c r="AM725" s="35"/>
    </row>
    <row r="726" spans="2:39" x14ac:dyDescent="0.25">
      <c r="B726" s="31"/>
      <c r="C726" s="32"/>
      <c r="D726" s="32"/>
      <c r="E726" s="32"/>
      <c r="F726" s="33"/>
      <c r="G726" s="33"/>
      <c r="H726" s="37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4"/>
      <c r="T726" s="33"/>
      <c r="U726" s="33"/>
      <c r="V726" s="33"/>
      <c r="W726" s="33"/>
      <c r="X726" s="33"/>
      <c r="Y726" s="33"/>
      <c r="Z726" s="33"/>
      <c r="AA726" s="33"/>
      <c r="AB726" s="33"/>
      <c r="AC726" s="34"/>
      <c r="AD726" s="33"/>
      <c r="AE726" s="33"/>
      <c r="AF726" s="33"/>
      <c r="AG726" s="34"/>
      <c r="AH726" s="33"/>
      <c r="AI726" s="36"/>
      <c r="AJ726" s="35"/>
      <c r="AK726" s="35"/>
      <c r="AL726" s="35"/>
      <c r="AM726" s="35"/>
    </row>
    <row r="727" spans="2:39" x14ac:dyDescent="0.25">
      <c r="B727" s="31"/>
      <c r="C727" s="32"/>
      <c r="D727" s="32"/>
      <c r="E727" s="32"/>
      <c r="F727" s="33"/>
      <c r="G727" s="33"/>
      <c r="H727" s="37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4"/>
      <c r="T727" s="33"/>
      <c r="U727" s="33"/>
      <c r="V727" s="33"/>
      <c r="W727" s="33"/>
      <c r="X727" s="33"/>
      <c r="Y727" s="33"/>
      <c r="Z727" s="33"/>
      <c r="AA727" s="33"/>
      <c r="AB727" s="33"/>
      <c r="AC727" s="34"/>
      <c r="AD727" s="33"/>
      <c r="AE727" s="33"/>
      <c r="AF727" s="33"/>
      <c r="AG727" s="34"/>
      <c r="AH727" s="33"/>
      <c r="AI727" s="36"/>
      <c r="AJ727" s="35"/>
      <c r="AK727" s="35"/>
      <c r="AL727" s="35"/>
      <c r="AM727" s="35"/>
    </row>
    <row r="728" spans="2:39" x14ac:dyDescent="0.25">
      <c r="B728" s="31"/>
      <c r="C728" s="32"/>
      <c r="D728" s="32"/>
      <c r="E728" s="32"/>
      <c r="F728" s="33"/>
      <c r="G728" s="33"/>
      <c r="H728" s="37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4"/>
      <c r="T728" s="33"/>
      <c r="U728" s="33"/>
      <c r="V728" s="33"/>
      <c r="W728" s="33"/>
      <c r="X728" s="33"/>
      <c r="Y728" s="33"/>
      <c r="Z728" s="33"/>
      <c r="AA728" s="33"/>
      <c r="AB728" s="33"/>
      <c r="AC728" s="34"/>
      <c r="AD728" s="33"/>
      <c r="AE728" s="33"/>
      <c r="AF728" s="33"/>
      <c r="AG728" s="34"/>
      <c r="AH728" s="33"/>
      <c r="AI728" s="36"/>
      <c r="AJ728" s="35"/>
      <c r="AK728" s="35"/>
      <c r="AL728" s="35"/>
      <c r="AM728" s="35"/>
    </row>
    <row r="729" spans="2:39" x14ac:dyDescent="0.25">
      <c r="B729" s="31"/>
      <c r="C729" s="32"/>
      <c r="D729" s="32"/>
      <c r="E729" s="32"/>
      <c r="F729" s="33"/>
      <c r="G729" s="33"/>
      <c r="H729" s="37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4"/>
      <c r="T729" s="33"/>
      <c r="U729" s="33"/>
      <c r="V729" s="33"/>
      <c r="W729" s="33"/>
      <c r="X729" s="33"/>
      <c r="Y729" s="33"/>
      <c r="Z729" s="33"/>
      <c r="AA729" s="33"/>
      <c r="AB729" s="33"/>
      <c r="AC729" s="34"/>
      <c r="AD729" s="33"/>
      <c r="AE729" s="33"/>
      <c r="AF729" s="33"/>
      <c r="AG729" s="34"/>
      <c r="AH729" s="33"/>
      <c r="AI729" s="36"/>
      <c r="AJ729" s="35"/>
      <c r="AK729" s="35"/>
      <c r="AL729" s="35"/>
      <c r="AM729" s="35"/>
    </row>
    <row r="730" spans="2:39" x14ac:dyDescent="0.25">
      <c r="B730" s="31"/>
      <c r="C730" s="32"/>
      <c r="D730" s="32"/>
      <c r="E730" s="32"/>
      <c r="F730" s="33"/>
      <c r="G730" s="33"/>
      <c r="H730" s="37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4"/>
      <c r="T730" s="33"/>
      <c r="U730" s="33"/>
      <c r="V730" s="33"/>
      <c r="W730" s="33"/>
      <c r="X730" s="33"/>
      <c r="Y730" s="33"/>
      <c r="Z730" s="33"/>
      <c r="AA730" s="33"/>
      <c r="AB730" s="33"/>
      <c r="AC730" s="34"/>
      <c r="AD730" s="33"/>
      <c r="AE730" s="33"/>
      <c r="AF730" s="33"/>
      <c r="AG730" s="34"/>
      <c r="AH730" s="33"/>
      <c r="AI730" s="36"/>
      <c r="AJ730" s="35"/>
      <c r="AK730" s="35"/>
      <c r="AL730" s="35"/>
      <c r="AM730" s="35"/>
    </row>
    <row r="731" spans="2:39" x14ac:dyDescent="0.25">
      <c r="B731" s="31"/>
      <c r="C731" s="32"/>
      <c r="D731" s="32"/>
      <c r="E731" s="32"/>
      <c r="F731" s="33"/>
      <c r="G731" s="33"/>
      <c r="H731" s="37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4"/>
      <c r="T731" s="33"/>
      <c r="U731" s="33"/>
      <c r="V731" s="33"/>
      <c r="W731" s="33"/>
      <c r="X731" s="33"/>
      <c r="Y731" s="33"/>
      <c r="Z731" s="33"/>
      <c r="AA731" s="33"/>
      <c r="AB731" s="33"/>
      <c r="AC731" s="34"/>
      <c r="AD731" s="33"/>
      <c r="AE731" s="33"/>
      <c r="AF731" s="33"/>
      <c r="AG731" s="34"/>
      <c r="AH731" s="33"/>
      <c r="AI731" s="36"/>
      <c r="AJ731" s="35"/>
      <c r="AK731" s="35"/>
      <c r="AL731" s="35"/>
      <c r="AM731" s="35"/>
    </row>
    <row r="732" spans="2:39" x14ac:dyDescent="0.25">
      <c r="B732" s="31"/>
      <c r="C732" s="32"/>
      <c r="D732" s="32"/>
      <c r="E732" s="32"/>
      <c r="F732" s="33"/>
      <c r="G732" s="33"/>
      <c r="H732" s="37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4"/>
      <c r="T732" s="33"/>
      <c r="U732" s="33"/>
      <c r="V732" s="33"/>
      <c r="W732" s="33"/>
      <c r="X732" s="33"/>
      <c r="Y732" s="33"/>
      <c r="Z732" s="33"/>
      <c r="AA732" s="33"/>
      <c r="AB732" s="33"/>
      <c r="AC732" s="34"/>
      <c r="AD732" s="33"/>
      <c r="AE732" s="33"/>
      <c r="AF732" s="33"/>
      <c r="AG732" s="34"/>
      <c r="AH732" s="33"/>
      <c r="AI732" s="36"/>
      <c r="AJ732" s="35"/>
      <c r="AK732" s="35"/>
      <c r="AL732" s="35"/>
      <c r="AM732" s="35"/>
    </row>
    <row r="733" spans="2:39" x14ac:dyDescent="0.25">
      <c r="B733" s="31"/>
      <c r="C733" s="32"/>
      <c r="D733" s="32"/>
      <c r="E733" s="32"/>
      <c r="F733" s="33"/>
      <c r="G733" s="33"/>
      <c r="H733" s="37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4"/>
      <c r="T733" s="33"/>
      <c r="U733" s="33"/>
      <c r="V733" s="33"/>
      <c r="W733" s="33"/>
      <c r="X733" s="33"/>
      <c r="Y733" s="33"/>
      <c r="Z733" s="33"/>
      <c r="AA733" s="33"/>
      <c r="AB733" s="33"/>
      <c r="AC733" s="34"/>
      <c r="AD733" s="33"/>
      <c r="AE733" s="33"/>
      <c r="AF733" s="33"/>
      <c r="AG733" s="34"/>
      <c r="AH733" s="33"/>
      <c r="AI733" s="36"/>
      <c r="AJ733" s="35"/>
      <c r="AK733" s="35"/>
      <c r="AL733" s="35"/>
      <c r="AM733" s="35"/>
    </row>
    <row r="734" spans="2:39" x14ac:dyDescent="0.25">
      <c r="B734" s="31"/>
      <c r="C734" s="32"/>
      <c r="D734" s="32"/>
      <c r="E734" s="32"/>
      <c r="F734" s="33"/>
      <c r="G734" s="33"/>
      <c r="H734" s="37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4"/>
      <c r="T734" s="33"/>
      <c r="U734" s="33"/>
      <c r="V734" s="33"/>
      <c r="W734" s="33"/>
      <c r="X734" s="33"/>
      <c r="Y734" s="33"/>
      <c r="Z734" s="33"/>
      <c r="AA734" s="33"/>
      <c r="AB734" s="33"/>
      <c r="AC734" s="34"/>
      <c r="AD734" s="33"/>
      <c r="AE734" s="33"/>
      <c r="AF734" s="33"/>
      <c r="AG734" s="34"/>
      <c r="AH734" s="33"/>
      <c r="AI734" s="36"/>
      <c r="AJ734" s="35"/>
      <c r="AK734" s="35"/>
      <c r="AL734" s="35"/>
      <c r="AM734" s="35"/>
    </row>
    <row r="735" spans="2:39" x14ac:dyDescent="0.25">
      <c r="B735" s="31"/>
      <c r="C735" s="32"/>
      <c r="D735" s="32"/>
      <c r="E735" s="32"/>
      <c r="F735" s="33"/>
      <c r="G735" s="33"/>
      <c r="H735" s="37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4"/>
      <c r="T735" s="33"/>
      <c r="U735" s="33"/>
      <c r="V735" s="33"/>
      <c r="W735" s="33"/>
      <c r="X735" s="33"/>
      <c r="Y735" s="33"/>
      <c r="Z735" s="33"/>
      <c r="AA735" s="33"/>
      <c r="AB735" s="33"/>
      <c r="AC735" s="34"/>
      <c r="AD735" s="33"/>
      <c r="AE735" s="33"/>
      <c r="AF735" s="33"/>
      <c r="AG735" s="34"/>
      <c r="AH735" s="33"/>
      <c r="AI735" s="36"/>
      <c r="AJ735" s="35"/>
      <c r="AK735" s="35"/>
      <c r="AL735" s="35"/>
      <c r="AM735" s="35"/>
    </row>
    <row r="736" spans="2:39" x14ac:dyDescent="0.25">
      <c r="B736" s="31"/>
      <c r="C736" s="32"/>
      <c r="D736" s="32"/>
      <c r="E736" s="32"/>
      <c r="F736" s="33"/>
      <c r="G736" s="33"/>
      <c r="H736" s="37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4"/>
      <c r="T736" s="33"/>
      <c r="U736" s="33"/>
      <c r="V736" s="33"/>
      <c r="W736" s="33"/>
      <c r="X736" s="33"/>
      <c r="Y736" s="33"/>
      <c r="Z736" s="33"/>
      <c r="AA736" s="33"/>
      <c r="AB736" s="33"/>
      <c r="AC736" s="34"/>
      <c r="AD736" s="33"/>
      <c r="AE736" s="33"/>
      <c r="AF736" s="33"/>
      <c r="AG736" s="34"/>
      <c r="AH736" s="33"/>
      <c r="AI736" s="36"/>
      <c r="AJ736" s="35"/>
      <c r="AK736" s="35"/>
      <c r="AL736" s="35"/>
      <c r="AM736" s="35"/>
    </row>
    <row r="737" spans="2:39" x14ac:dyDescent="0.25">
      <c r="B737" s="31"/>
      <c r="C737" s="32"/>
      <c r="D737" s="32"/>
      <c r="E737" s="32"/>
      <c r="F737" s="33"/>
      <c r="G737" s="33"/>
      <c r="H737" s="37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4"/>
      <c r="T737" s="33"/>
      <c r="U737" s="33"/>
      <c r="V737" s="33"/>
      <c r="W737" s="33"/>
      <c r="X737" s="33"/>
      <c r="Y737" s="33"/>
      <c r="Z737" s="33"/>
      <c r="AA737" s="33"/>
      <c r="AB737" s="33"/>
      <c r="AC737" s="34"/>
      <c r="AD737" s="33"/>
      <c r="AE737" s="33"/>
      <c r="AF737" s="33"/>
      <c r="AG737" s="34"/>
      <c r="AH737" s="33"/>
      <c r="AI737" s="36"/>
      <c r="AJ737" s="35"/>
      <c r="AK737" s="35"/>
      <c r="AL737" s="35"/>
      <c r="AM737" s="35"/>
    </row>
    <row r="738" spans="2:39" x14ac:dyDescent="0.25">
      <c r="B738" s="31"/>
      <c r="C738" s="32"/>
      <c r="D738" s="32"/>
      <c r="E738" s="32"/>
      <c r="F738" s="33"/>
      <c r="G738" s="33"/>
      <c r="H738" s="37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4"/>
      <c r="T738" s="33"/>
      <c r="U738" s="33"/>
      <c r="V738" s="33"/>
      <c r="W738" s="33"/>
      <c r="X738" s="33"/>
      <c r="Y738" s="33"/>
      <c r="Z738" s="33"/>
      <c r="AA738" s="33"/>
      <c r="AB738" s="33"/>
      <c r="AC738" s="34"/>
      <c r="AD738" s="33"/>
      <c r="AE738" s="33"/>
      <c r="AF738" s="33"/>
      <c r="AG738" s="34"/>
      <c r="AH738" s="33"/>
      <c r="AI738" s="36"/>
      <c r="AJ738" s="35"/>
      <c r="AK738" s="35"/>
      <c r="AL738" s="35"/>
      <c r="AM738" s="35"/>
    </row>
    <row r="739" spans="2:39" x14ac:dyDescent="0.25">
      <c r="B739" s="31"/>
      <c r="C739" s="32"/>
      <c r="D739" s="32"/>
      <c r="E739" s="32"/>
      <c r="F739" s="33"/>
      <c r="G739" s="33"/>
      <c r="H739" s="37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4"/>
      <c r="T739" s="33"/>
      <c r="U739" s="33"/>
      <c r="V739" s="33"/>
      <c r="W739" s="33"/>
      <c r="X739" s="33"/>
      <c r="Y739" s="33"/>
      <c r="Z739" s="33"/>
      <c r="AA739" s="33"/>
      <c r="AB739" s="33"/>
      <c r="AC739" s="34"/>
      <c r="AD739" s="33"/>
      <c r="AE739" s="33"/>
      <c r="AF739" s="33"/>
      <c r="AG739" s="34"/>
      <c r="AH739" s="33"/>
      <c r="AI739" s="36"/>
      <c r="AJ739" s="35"/>
      <c r="AK739" s="35"/>
      <c r="AL739" s="35"/>
      <c r="AM739" s="35"/>
    </row>
    <row r="740" spans="2:39" x14ac:dyDescent="0.25">
      <c r="B740" s="31"/>
      <c r="C740" s="32"/>
      <c r="D740" s="32"/>
      <c r="E740" s="32"/>
      <c r="F740" s="33"/>
      <c r="G740" s="33"/>
      <c r="H740" s="37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4"/>
      <c r="T740" s="33"/>
      <c r="U740" s="33"/>
      <c r="V740" s="33"/>
      <c r="W740" s="33"/>
      <c r="X740" s="33"/>
      <c r="Y740" s="33"/>
      <c r="Z740" s="33"/>
      <c r="AA740" s="33"/>
      <c r="AB740" s="33"/>
      <c r="AC740" s="34"/>
      <c r="AD740" s="33"/>
      <c r="AE740" s="33"/>
      <c r="AF740" s="33"/>
      <c r="AG740" s="34"/>
      <c r="AH740" s="33"/>
      <c r="AI740" s="36"/>
      <c r="AJ740" s="35"/>
      <c r="AK740" s="35"/>
      <c r="AL740" s="35"/>
      <c r="AM740" s="35"/>
    </row>
    <row r="741" spans="2:39" x14ac:dyDescent="0.25">
      <c r="B741" s="31"/>
      <c r="C741" s="32"/>
      <c r="D741" s="32"/>
      <c r="E741" s="32"/>
      <c r="F741" s="33"/>
      <c r="G741" s="33"/>
      <c r="H741" s="37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4"/>
      <c r="T741" s="33"/>
      <c r="U741" s="33"/>
      <c r="V741" s="33"/>
      <c r="W741" s="33"/>
      <c r="X741" s="33"/>
      <c r="Y741" s="33"/>
      <c r="Z741" s="33"/>
      <c r="AA741" s="33"/>
      <c r="AB741" s="33"/>
      <c r="AC741" s="34"/>
      <c r="AD741" s="33"/>
      <c r="AE741" s="33"/>
      <c r="AF741" s="33"/>
      <c r="AG741" s="34"/>
      <c r="AH741" s="33"/>
      <c r="AI741" s="36"/>
      <c r="AJ741" s="35"/>
      <c r="AK741" s="35"/>
      <c r="AL741" s="35"/>
      <c r="AM741" s="35"/>
    </row>
    <row r="742" spans="2:39" x14ac:dyDescent="0.25">
      <c r="B742" s="31"/>
      <c r="C742" s="32"/>
      <c r="D742" s="32"/>
      <c r="E742" s="32"/>
      <c r="F742" s="33"/>
      <c r="G742" s="33"/>
      <c r="H742" s="37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4"/>
      <c r="T742" s="33"/>
      <c r="U742" s="33"/>
      <c r="V742" s="33"/>
      <c r="W742" s="33"/>
      <c r="X742" s="33"/>
      <c r="Y742" s="33"/>
      <c r="Z742" s="33"/>
      <c r="AA742" s="33"/>
      <c r="AB742" s="33"/>
      <c r="AC742" s="34"/>
      <c r="AD742" s="33"/>
      <c r="AE742" s="33"/>
      <c r="AF742" s="33"/>
      <c r="AG742" s="34"/>
      <c r="AH742" s="33"/>
      <c r="AI742" s="36"/>
      <c r="AJ742" s="35"/>
      <c r="AK742" s="35"/>
      <c r="AL742" s="35"/>
      <c r="AM742" s="35"/>
    </row>
    <row r="743" spans="2:39" x14ac:dyDescent="0.25">
      <c r="B743" s="31"/>
      <c r="C743" s="32"/>
      <c r="D743" s="32"/>
      <c r="E743" s="32"/>
      <c r="F743" s="33"/>
      <c r="G743" s="33"/>
      <c r="H743" s="37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4"/>
      <c r="T743" s="33"/>
      <c r="U743" s="33"/>
      <c r="V743" s="33"/>
      <c r="W743" s="33"/>
      <c r="X743" s="33"/>
      <c r="Y743" s="33"/>
      <c r="Z743" s="33"/>
      <c r="AA743" s="33"/>
      <c r="AB743" s="33"/>
      <c r="AC743" s="34"/>
      <c r="AD743" s="33"/>
      <c r="AE743" s="33"/>
      <c r="AF743" s="33"/>
      <c r="AG743" s="34"/>
      <c r="AH743" s="33"/>
      <c r="AI743" s="36"/>
      <c r="AJ743" s="35"/>
      <c r="AK743" s="35"/>
      <c r="AL743" s="35"/>
      <c r="AM743" s="35"/>
    </row>
    <row r="744" spans="2:39" x14ac:dyDescent="0.25">
      <c r="B744" s="31"/>
      <c r="C744" s="32"/>
      <c r="D744" s="32"/>
      <c r="E744" s="32"/>
      <c r="F744" s="33"/>
      <c r="G744" s="33"/>
      <c r="H744" s="37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4"/>
      <c r="T744" s="33"/>
      <c r="U744" s="33"/>
      <c r="V744" s="33"/>
      <c r="W744" s="33"/>
      <c r="X744" s="33"/>
      <c r="Y744" s="33"/>
      <c r="Z744" s="33"/>
      <c r="AA744" s="33"/>
      <c r="AB744" s="33"/>
      <c r="AC744" s="34"/>
      <c r="AD744" s="33"/>
      <c r="AE744" s="33"/>
      <c r="AF744" s="33"/>
      <c r="AG744" s="34"/>
      <c r="AH744" s="33"/>
      <c r="AI744" s="36"/>
      <c r="AJ744" s="35"/>
      <c r="AK744" s="35"/>
      <c r="AL744" s="35"/>
      <c r="AM744" s="35"/>
    </row>
    <row r="745" spans="2:39" x14ac:dyDescent="0.25">
      <c r="B745" s="31"/>
      <c r="C745" s="32"/>
      <c r="D745" s="32"/>
      <c r="E745" s="32"/>
      <c r="F745" s="33"/>
      <c r="G745" s="33"/>
      <c r="H745" s="37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4"/>
      <c r="T745" s="33"/>
      <c r="U745" s="33"/>
      <c r="V745" s="33"/>
      <c r="W745" s="33"/>
      <c r="X745" s="33"/>
      <c r="Y745" s="33"/>
      <c r="Z745" s="33"/>
      <c r="AA745" s="33"/>
      <c r="AB745" s="33"/>
      <c r="AC745" s="34"/>
      <c r="AD745" s="33"/>
      <c r="AE745" s="33"/>
      <c r="AF745" s="33"/>
      <c r="AG745" s="34"/>
      <c r="AH745" s="33"/>
      <c r="AI745" s="36"/>
      <c r="AJ745" s="35"/>
      <c r="AK745" s="35"/>
      <c r="AL745" s="35"/>
      <c r="AM745" s="35"/>
    </row>
    <row r="746" spans="2:39" x14ac:dyDescent="0.25">
      <c r="B746" s="31"/>
      <c r="C746" s="32"/>
      <c r="D746" s="32"/>
      <c r="E746" s="32"/>
      <c r="F746" s="33"/>
      <c r="G746" s="33"/>
      <c r="H746" s="37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4"/>
      <c r="T746" s="33"/>
      <c r="U746" s="33"/>
      <c r="V746" s="33"/>
      <c r="W746" s="33"/>
      <c r="X746" s="33"/>
      <c r="Y746" s="33"/>
      <c r="Z746" s="33"/>
      <c r="AA746" s="33"/>
      <c r="AB746" s="33"/>
      <c r="AC746" s="34"/>
      <c r="AD746" s="33"/>
      <c r="AE746" s="33"/>
      <c r="AF746" s="33"/>
      <c r="AG746" s="34"/>
      <c r="AH746" s="33"/>
      <c r="AI746" s="36"/>
      <c r="AJ746" s="35"/>
      <c r="AK746" s="35"/>
      <c r="AL746" s="35"/>
      <c r="AM746" s="35"/>
    </row>
    <row r="747" spans="2:39" x14ac:dyDescent="0.25">
      <c r="B747" s="31"/>
      <c r="C747" s="32"/>
      <c r="D747" s="32"/>
      <c r="E747" s="32"/>
      <c r="F747" s="33"/>
      <c r="G747" s="33"/>
      <c r="H747" s="37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4"/>
      <c r="T747" s="33"/>
      <c r="U747" s="33"/>
      <c r="V747" s="33"/>
      <c r="W747" s="33"/>
      <c r="X747" s="33"/>
      <c r="Y747" s="33"/>
      <c r="Z747" s="33"/>
      <c r="AA747" s="33"/>
      <c r="AB747" s="33"/>
      <c r="AC747" s="34"/>
      <c r="AD747" s="33"/>
      <c r="AE747" s="33"/>
      <c r="AF747" s="33"/>
      <c r="AG747" s="34"/>
      <c r="AH747" s="33"/>
      <c r="AI747" s="36"/>
      <c r="AJ747" s="35"/>
      <c r="AK747" s="35"/>
      <c r="AL747" s="35"/>
      <c r="AM747" s="35"/>
    </row>
    <row r="748" spans="2:39" x14ac:dyDescent="0.25">
      <c r="B748" s="31"/>
      <c r="C748" s="32"/>
      <c r="D748" s="32"/>
      <c r="E748" s="32"/>
      <c r="F748" s="33"/>
      <c r="G748" s="33"/>
      <c r="H748" s="37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4"/>
      <c r="T748" s="33"/>
      <c r="U748" s="33"/>
      <c r="V748" s="33"/>
      <c r="W748" s="33"/>
      <c r="X748" s="33"/>
      <c r="Y748" s="33"/>
      <c r="Z748" s="33"/>
      <c r="AA748" s="33"/>
      <c r="AB748" s="33"/>
      <c r="AC748" s="34"/>
      <c r="AD748" s="33"/>
      <c r="AE748" s="33"/>
      <c r="AF748" s="33"/>
      <c r="AG748" s="34"/>
      <c r="AH748" s="33"/>
      <c r="AI748" s="36"/>
      <c r="AJ748" s="35"/>
      <c r="AK748" s="35"/>
      <c r="AL748" s="35"/>
      <c r="AM748" s="35"/>
    </row>
    <row r="749" spans="2:39" x14ac:dyDescent="0.25">
      <c r="B749" s="31"/>
      <c r="C749" s="32"/>
      <c r="D749" s="32"/>
      <c r="E749" s="32"/>
      <c r="F749" s="33"/>
      <c r="G749" s="33"/>
      <c r="H749" s="37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4"/>
      <c r="T749" s="33"/>
      <c r="U749" s="33"/>
      <c r="V749" s="33"/>
      <c r="W749" s="33"/>
      <c r="X749" s="33"/>
      <c r="Y749" s="33"/>
      <c r="Z749" s="33"/>
      <c r="AA749" s="33"/>
      <c r="AB749" s="33"/>
      <c r="AC749" s="34"/>
      <c r="AD749" s="33"/>
      <c r="AE749" s="33"/>
      <c r="AF749" s="33"/>
      <c r="AG749" s="34"/>
      <c r="AH749" s="33"/>
      <c r="AI749" s="36"/>
      <c r="AJ749" s="35"/>
      <c r="AK749" s="35"/>
      <c r="AL749" s="35"/>
      <c r="AM749" s="35"/>
    </row>
    <row r="750" spans="2:39" x14ac:dyDescent="0.25">
      <c r="B750" s="31"/>
      <c r="C750" s="32"/>
      <c r="D750" s="32"/>
      <c r="E750" s="32"/>
      <c r="F750" s="33"/>
      <c r="G750" s="33"/>
      <c r="H750" s="37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4"/>
      <c r="T750" s="33"/>
      <c r="U750" s="33"/>
      <c r="V750" s="33"/>
      <c r="W750" s="33"/>
      <c r="X750" s="33"/>
      <c r="Y750" s="33"/>
      <c r="Z750" s="33"/>
      <c r="AA750" s="33"/>
      <c r="AB750" s="33"/>
      <c r="AC750" s="34"/>
      <c r="AD750" s="33"/>
      <c r="AE750" s="33"/>
      <c r="AF750" s="33"/>
      <c r="AG750" s="34"/>
      <c r="AH750" s="33"/>
      <c r="AI750" s="36"/>
      <c r="AJ750" s="35"/>
      <c r="AK750" s="35"/>
      <c r="AL750" s="35"/>
      <c r="AM750" s="35"/>
    </row>
    <row r="751" spans="2:39" x14ac:dyDescent="0.25">
      <c r="B751" s="31"/>
      <c r="C751" s="32"/>
      <c r="D751" s="32"/>
      <c r="E751" s="32"/>
      <c r="F751" s="33"/>
      <c r="G751" s="33"/>
      <c r="H751" s="37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4"/>
      <c r="T751" s="33"/>
      <c r="U751" s="33"/>
      <c r="V751" s="33"/>
      <c r="W751" s="33"/>
      <c r="X751" s="33"/>
      <c r="Y751" s="33"/>
      <c r="Z751" s="33"/>
      <c r="AA751" s="33"/>
      <c r="AB751" s="33"/>
      <c r="AC751" s="34"/>
      <c r="AD751" s="33"/>
      <c r="AE751" s="33"/>
      <c r="AF751" s="33"/>
      <c r="AG751" s="34"/>
      <c r="AH751" s="33"/>
      <c r="AI751" s="36"/>
      <c r="AJ751" s="35"/>
      <c r="AK751" s="35"/>
      <c r="AL751" s="35"/>
      <c r="AM751" s="35"/>
    </row>
    <row r="752" spans="2:39" x14ac:dyDescent="0.25">
      <c r="B752" s="31"/>
      <c r="C752" s="32"/>
      <c r="D752" s="32"/>
      <c r="E752" s="32"/>
      <c r="F752" s="33"/>
      <c r="G752" s="33"/>
      <c r="H752" s="37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4"/>
      <c r="T752" s="33"/>
      <c r="U752" s="33"/>
      <c r="V752" s="33"/>
      <c r="W752" s="33"/>
      <c r="X752" s="33"/>
      <c r="Y752" s="33"/>
      <c r="Z752" s="33"/>
      <c r="AA752" s="33"/>
      <c r="AB752" s="33"/>
      <c r="AC752" s="34"/>
      <c r="AD752" s="33"/>
      <c r="AE752" s="33"/>
      <c r="AF752" s="33"/>
      <c r="AG752" s="34"/>
      <c r="AH752" s="33"/>
      <c r="AI752" s="36"/>
      <c r="AJ752" s="35"/>
      <c r="AK752" s="35"/>
      <c r="AL752" s="35"/>
      <c r="AM752" s="35"/>
    </row>
    <row r="753" spans="2:39" x14ac:dyDescent="0.25">
      <c r="B753" s="31"/>
      <c r="C753" s="32"/>
      <c r="D753" s="32"/>
      <c r="E753" s="32"/>
      <c r="F753" s="33"/>
      <c r="G753" s="33"/>
      <c r="H753" s="37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4"/>
      <c r="T753" s="33"/>
      <c r="U753" s="33"/>
      <c r="V753" s="33"/>
      <c r="W753" s="33"/>
      <c r="X753" s="33"/>
      <c r="Y753" s="33"/>
      <c r="Z753" s="33"/>
      <c r="AA753" s="33"/>
      <c r="AB753" s="33"/>
      <c r="AC753" s="34"/>
      <c r="AD753" s="33"/>
      <c r="AE753" s="33"/>
      <c r="AF753" s="33"/>
      <c r="AG753" s="34"/>
      <c r="AH753" s="33"/>
      <c r="AI753" s="36"/>
      <c r="AJ753" s="35"/>
      <c r="AK753" s="35"/>
      <c r="AL753" s="35"/>
      <c r="AM753" s="35"/>
    </row>
    <row r="754" spans="2:39" x14ac:dyDescent="0.25">
      <c r="B754" s="31"/>
      <c r="C754" s="32"/>
      <c r="D754" s="32"/>
      <c r="E754" s="32"/>
      <c r="F754" s="33"/>
      <c r="G754" s="33"/>
      <c r="H754" s="37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4"/>
      <c r="T754" s="33"/>
      <c r="U754" s="33"/>
      <c r="V754" s="33"/>
      <c r="W754" s="33"/>
      <c r="X754" s="33"/>
      <c r="Y754" s="33"/>
      <c r="Z754" s="33"/>
      <c r="AA754" s="33"/>
      <c r="AB754" s="33"/>
      <c r="AC754" s="34"/>
      <c r="AD754" s="33"/>
      <c r="AE754" s="33"/>
      <c r="AF754" s="33"/>
      <c r="AG754" s="34"/>
      <c r="AH754" s="33"/>
      <c r="AI754" s="36"/>
      <c r="AJ754" s="35"/>
      <c r="AK754" s="35"/>
      <c r="AL754" s="35"/>
      <c r="AM754" s="35"/>
    </row>
    <row r="755" spans="2:39" x14ac:dyDescent="0.25">
      <c r="B755" s="31"/>
      <c r="C755" s="32"/>
      <c r="D755" s="32"/>
      <c r="E755" s="32"/>
      <c r="F755" s="33"/>
      <c r="G755" s="33"/>
      <c r="H755" s="37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4"/>
      <c r="T755" s="33"/>
      <c r="U755" s="33"/>
      <c r="V755" s="33"/>
      <c r="W755" s="33"/>
      <c r="X755" s="33"/>
      <c r="Y755" s="33"/>
      <c r="Z755" s="33"/>
      <c r="AA755" s="33"/>
      <c r="AB755" s="33"/>
      <c r="AC755" s="34"/>
      <c r="AD755" s="33"/>
      <c r="AE755" s="33"/>
      <c r="AF755" s="33"/>
      <c r="AG755" s="34"/>
      <c r="AH755" s="33"/>
      <c r="AI755" s="36"/>
      <c r="AJ755" s="35"/>
      <c r="AK755" s="35"/>
      <c r="AL755" s="35"/>
      <c r="AM755" s="35"/>
    </row>
    <row r="756" spans="2:39" x14ac:dyDescent="0.25">
      <c r="B756" s="31"/>
      <c r="C756" s="32"/>
      <c r="D756" s="32"/>
      <c r="E756" s="32"/>
      <c r="F756" s="33"/>
      <c r="G756" s="33"/>
      <c r="H756" s="37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4"/>
      <c r="T756" s="33"/>
      <c r="U756" s="33"/>
      <c r="V756" s="33"/>
      <c r="W756" s="33"/>
      <c r="X756" s="33"/>
      <c r="Y756" s="33"/>
      <c r="Z756" s="33"/>
      <c r="AA756" s="33"/>
      <c r="AB756" s="33"/>
      <c r="AC756" s="34"/>
      <c r="AD756" s="33"/>
      <c r="AE756" s="33"/>
      <c r="AF756" s="33"/>
      <c r="AG756" s="34"/>
      <c r="AH756" s="33"/>
      <c r="AI756" s="36"/>
      <c r="AJ756" s="35"/>
      <c r="AK756" s="35"/>
      <c r="AL756" s="35"/>
      <c r="AM756" s="35"/>
    </row>
    <row r="757" spans="2:39" x14ac:dyDescent="0.25">
      <c r="B757" s="31"/>
      <c r="C757" s="32"/>
      <c r="D757" s="32"/>
      <c r="E757" s="32"/>
      <c r="F757" s="33"/>
      <c r="G757" s="33"/>
      <c r="H757" s="37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4"/>
      <c r="T757" s="33"/>
      <c r="U757" s="33"/>
      <c r="V757" s="33"/>
      <c r="W757" s="33"/>
      <c r="X757" s="33"/>
      <c r="Y757" s="33"/>
      <c r="Z757" s="33"/>
      <c r="AA757" s="33"/>
      <c r="AB757" s="33"/>
      <c r="AC757" s="34"/>
      <c r="AD757" s="33"/>
      <c r="AE757" s="33"/>
      <c r="AF757" s="33"/>
      <c r="AG757" s="34"/>
      <c r="AH757" s="33"/>
      <c r="AI757" s="36"/>
      <c r="AJ757" s="35"/>
      <c r="AK757" s="35"/>
      <c r="AL757" s="35"/>
      <c r="AM757" s="35"/>
    </row>
    <row r="758" spans="2:39" x14ac:dyDescent="0.25">
      <c r="B758" s="31"/>
      <c r="C758" s="32"/>
      <c r="D758" s="32"/>
      <c r="E758" s="32"/>
      <c r="F758" s="33"/>
      <c r="G758" s="33"/>
      <c r="H758" s="37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4"/>
      <c r="T758" s="33"/>
      <c r="U758" s="33"/>
      <c r="V758" s="33"/>
      <c r="W758" s="33"/>
      <c r="X758" s="33"/>
      <c r="Y758" s="33"/>
      <c r="Z758" s="33"/>
      <c r="AA758" s="33"/>
      <c r="AB758" s="33"/>
      <c r="AC758" s="34"/>
      <c r="AD758" s="33"/>
      <c r="AE758" s="33"/>
      <c r="AF758" s="33"/>
      <c r="AG758" s="34"/>
      <c r="AH758" s="33"/>
      <c r="AI758" s="36"/>
      <c r="AJ758" s="35"/>
      <c r="AK758" s="35"/>
      <c r="AL758" s="35"/>
      <c r="AM758" s="35"/>
    </row>
    <row r="759" spans="2:39" x14ac:dyDescent="0.25">
      <c r="B759" s="31"/>
      <c r="C759" s="32"/>
      <c r="D759" s="32"/>
      <c r="E759" s="32"/>
      <c r="F759" s="33"/>
      <c r="G759" s="33"/>
      <c r="H759" s="37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4"/>
      <c r="T759" s="33"/>
      <c r="U759" s="33"/>
      <c r="V759" s="33"/>
      <c r="W759" s="33"/>
      <c r="X759" s="33"/>
      <c r="Y759" s="33"/>
      <c r="Z759" s="33"/>
      <c r="AA759" s="33"/>
      <c r="AB759" s="33"/>
      <c r="AC759" s="34"/>
      <c r="AD759" s="33"/>
      <c r="AE759" s="33"/>
      <c r="AF759" s="33"/>
      <c r="AG759" s="34"/>
      <c r="AH759" s="33"/>
      <c r="AI759" s="36"/>
      <c r="AJ759" s="35"/>
      <c r="AK759" s="35"/>
      <c r="AL759" s="35"/>
      <c r="AM759" s="35"/>
    </row>
    <row r="760" spans="2:39" x14ac:dyDescent="0.25">
      <c r="B760" s="31"/>
      <c r="C760" s="32"/>
      <c r="D760" s="32"/>
      <c r="E760" s="32"/>
      <c r="F760" s="33"/>
      <c r="G760" s="33"/>
      <c r="H760" s="37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4"/>
      <c r="T760" s="33"/>
      <c r="U760" s="33"/>
      <c r="V760" s="33"/>
      <c r="W760" s="33"/>
      <c r="X760" s="33"/>
      <c r="Y760" s="33"/>
      <c r="Z760" s="33"/>
      <c r="AA760" s="33"/>
      <c r="AB760" s="33"/>
      <c r="AC760" s="34"/>
      <c r="AD760" s="33"/>
      <c r="AE760" s="33"/>
      <c r="AF760" s="33"/>
      <c r="AG760" s="34"/>
      <c r="AH760" s="33"/>
      <c r="AI760" s="36"/>
      <c r="AJ760" s="35"/>
      <c r="AK760" s="35"/>
      <c r="AL760" s="35"/>
      <c r="AM760" s="35"/>
    </row>
    <row r="761" spans="2:39" x14ac:dyDescent="0.25">
      <c r="B761" s="31"/>
      <c r="C761" s="32"/>
      <c r="D761" s="32"/>
      <c r="E761" s="32"/>
      <c r="F761" s="33"/>
      <c r="G761" s="33"/>
      <c r="H761" s="37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4"/>
      <c r="T761" s="33"/>
      <c r="U761" s="33"/>
      <c r="V761" s="33"/>
      <c r="W761" s="33"/>
      <c r="X761" s="33"/>
      <c r="Y761" s="33"/>
      <c r="Z761" s="33"/>
      <c r="AA761" s="33"/>
      <c r="AB761" s="33"/>
      <c r="AC761" s="34"/>
      <c r="AD761" s="33"/>
      <c r="AE761" s="33"/>
      <c r="AF761" s="33"/>
      <c r="AG761" s="34"/>
      <c r="AH761" s="33"/>
      <c r="AI761" s="36"/>
      <c r="AJ761" s="35"/>
      <c r="AK761" s="35"/>
      <c r="AL761" s="35"/>
      <c r="AM761" s="35"/>
    </row>
    <row r="762" spans="2:39" x14ac:dyDescent="0.25">
      <c r="B762" s="31"/>
      <c r="C762" s="32"/>
      <c r="D762" s="32"/>
      <c r="E762" s="32"/>
      <c r="F762" s="33"/>
      <c r="G762" s="33"/>
      <c r="H762" s="37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4"/>
      <c r="T762" s="33"/>
      <c r="U762" s="33"/>
      <c r="V762" s="33"/>
      <c r="W762" s="33"/>
      <c r="X762" s="33"/>
      <c r="Y762" s="33"/>
      <c r="Z762" s="33"/>
      <c r="AA762" s="33"/>
      <c r="AB762" s="33"/>
      <c r="AC762" s="34"/>
      <c r="AD762" s="33"/>
      <c r="AE762" s="33"/>
      <c r="AF762" s="33"/>
      <c r="AG762" s="34"/>
      <c r="AH762" s="33"/>
      <c r="AI762" s="36"/>
      <c r="AJ762" s="35"/>
      <c r="AK762" s="35"/>
      <c r="AL762" s="35"/>
      <c r="AM762" s="35"/>
    </row>
    <row r="763" spans="2:39" x14ac:dyDescent="0.25">
      <c r="B763" s="31"/>
      <c r="C763" s="32"/>
      <c r="D763" s="32"/>
      <c r="E763" s="32"/>
      <c r="F763" s="33"/>
      <c r="G763" s="33"/>
      <c r="H763" s="37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4"/>
      <c r="T763" s="33"/>
      <c r="U763" s="33"/>
      <c r="V763" s="33"/>
      <c r="W763" s="33"/>
      <c r="X763" s="33"/>
      <c r="Y763" s="33"/>
      <c r="Z763" s="33"/>
      <c r="AA763" s="33"/>
      <c r="AB763" s="33"/>
      <c r="AC763" s="34"/>
      <c r="AD763" s="33"/>
      <c r="AE763" s="33"/>
      <c r="AF763" s="33"/>
      <c r="AG763" s="34"/>
      <c r="AH763" s="33"/>
      <c r="AI763" s="36"/>
      <c r="AJ763" s="35"/>
      <c r="AK763" s="35"/>
      <c r="AL763" s="35"/>
      <c r="AM763" s="35"/>
    </row>
    <row r="764" spans="2:39" x14ac:dyDescent="0.25">
      <c r="B764" s="31"/>
      <c r="C764" s="32"/>
      <c r="D764" s="32"/>
      <c r="E764" s="32"/>
      <c r="F764" s="33"/>
      <c r="G764" s="33"/>
      <c r="H764" s="37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4"/>
      <c r="T764" s="33"/>
      <c r="U764" s="33"/>
      <c r="V764" s="33"/>
      <c r="W764" s="33"/>
      <c r="X764" s="33"/>
      <c r="Y764" s="33"/>
      <c r="Z764" s="33"/>
      <c r="AA764" s="33"/>
      <c r="AB764" s="33"/>
      <c r="AC764" s="34"/>
      <c r="AD764" s="33"/>
      <c r="AE764" s="33"/>
      <c r="AF764" s="33"/>
      <c r="AG764" s="34"/>
      <c r="AH764" s="33"/>
      <c r="AI764" s="36"/>
      <c r="AJ764" s="35"/>
      <c r="AK764" s="35"/>
      <c r="AL764" s="35"/>
      <c r="AM764" s="35"/>
    </row>
    <row r="765" spans="2:39" x14ac:dyDescent="0.25">
      <c r="B765" s="31"/>
      <c r="C765" s="32"/>
      <c r="D765" s="32"/>
      <c r="E765" s="32"/>
      <c r="F765" s="33"/>
      <c r="G765" s="33"/>
      <c r="H765" s="37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4"/>
      <c r="T765" s="33"/>
      <c r="U765" s="33"/>
      <c r="V765" s="33"/>
      <c r="W765" s="33"/>
      <c r="X765" s="33"/>
      <c r="Y765" s="33"/>
      <c r="Z765" s="33"/>
      <c r="AA765" s="33"/>
      <c r="AB765" s="33"/>
      <c r="AC765" s="34"/>
      <c r="AD765" s="33"/>
      <c r="AE765" s="33"/>
      <c r="AF765" s="33"/>
      <c r="AG765" s="34"/>
      <c r="AH765" s="33"/>
      <c r="AI765" s="36"/>
      <c r="AJ765" s="35"/>
      <c r="AK765" s="35"/>
      <c r="AL765" s="35"/>
      <c r="AM765" s="35"/>
    </row>
    <row r="766" spans="2:39" x14ac:dyDescent="0.25">
      <c r="B766" s="31"/>
      <c r="C766" s="32"/>
      <c r="D766" s="32"/>
      <c r="E766" s="32"/>
      <c r="F766" s="33"/>
      <c r="G766" s="33"/>
      <c r="H766" s="37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4"/>
      <c r="T766" s="33"/>
      <c r="U766" s="33"/>
      <c r="V766" s="33"/>
      <c r="W766" s="33"/>
      <c r="X766" s="33"/>
      <c r="Y766" s="33"/>
      <c r="Z766" s="33"/>
      <c r="AA766" s="33"/>
      <c r="AB766" s="33"/>
      <c r="AC766" s="34"/>
      <c r="AD766" s="33"/>
      <c r="AE766" s="33"/>
      <c r="AF766" s="33"/>
      <c r="AG766" s="34"/>
      <c r="AH766" s="33"/>
      <c r="AI766" s="36"/>
      <c r="AJ766" s="35"/>
      <c r="AK766" s="35"/>
      <c r="AL766" s="35"/>
      <c r="AM766" s="35"/>
    </row>
    <row r="767" spans="2:39" x14ac:dyDescent="0.25">
      <c r="B767" s="31"/>
      <c r="C767" s="32"/>
      <c r="D767" s="32"/>
      <c r="E767" s="32"/>
      <c r="F767" s="33"/>
      <c r="G767" s="33"/>
      <c r="H767" s="37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4"/>
      <c r="T767" s="33"/>
      <c r="U767" s="33"/>
      <c r="V767" s="33"/>
      <c r="W767" s="33"/>
      <c r="X767" s="33"/>
      <c r="Y767" s="33"/>
      <c r="Z767" s="33"/>
      <c r="AA767" s="33"/>
      <c r="AB767" s="33"/>
      <c r="AC767" s="34"/>
      <c r="AD767" s="33"/>
      <c r="AE767" s="33"/>
      <c r="AF767" s="33"/>
      <c r="AG767" s="34"/>
      <c r="AH767" s="33"/>
      <c r="AI767" s="36"/>
      <c r="AJ767" s="35"/>
      <c r="AK767" s="35"/>
      <c r="AL767" s="35"/>
      <c r="AM767" s="35"/>
    </row>
    <row r="768" spans="2:39" x14ac:dyDescent="0.25">
      <c r="B768" s="31"/>
      <c r="C768" s="32"/>
      <c r="D768" s="32"/>
      <c r="E768" s="32"/>
      <c r="F768" s="33"/>
      <c r="G768" s="33"/>
      <c r="H768" s="37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4"/>
      <c r="T768" s="33"/>
      <c r="U768" s="33"/>
      <c r="V768" s="33"/>
      <c r="W768" s="33"/>
      <c r="X768" s="33"/>
      <c r="Y768" s="33"/>
      <c r="Z768" s="33"/>
      <c r="AA768" s="33"/>
      <c r="AB768" s="33"/>
      <c r="AC768" s="34"/>
      <c r="AD768" s="33"/>
      <c r="AE768" s="33"/>
      <c r="AF768" s="33"/>
      <c r="AG768" s="34"/>
      <c r="AH768" s="33"/>
      <c r="AI768" s="36"/>
      <c r="AJ768" s="35"/>
      <c r="AK768" s="35"/>
      <c r="AL768" s="35"/>
      <c r="AM768" s="35"/>
    </row>
    <row r="769" spans="2:39" x14ac:dyDescent="0.25">
      <c r="B769" s="31"/>
      <c r="C769" s="32"/>
      <c r="D769" s="32"/>
      <c r="E769" s="32"/>
      <c r="F769" s="33"/>
      <c r="G769" s="33"/>
      <c r="H769" s="37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4"/>
      <c r="T769" s="33"/>
      <c r="U769" s="33"/>
      <c r="V769" s="33"/>
      <c r="W769" s="33"/>
      <c r="X769" s="33"/>
      <c r="Y769" s="33"/>
      <c r="Z769" s="33"/>
      <c r="AA769" s="33"/>
      <c r="AB769" s="33"/>
      <c r="AC769" s="34"/>
      <c r="AD769" s="33"/>
      <c r="AE769" s="33"/>
      <c r="AF769" s="33"/>
      <c r="AG769" s="34"/>
      <c r="AH769" s="33"/>
      <c r="AI769" s="36"/>
      <c r="AJ769" s="35"/>
      <c r="AK769" s="35"/>
      <c r="AL769" s="35"/>
      <c r="AM769" s="35"/>
    </row>
    <row r="770" spans="2:39" x14ac:dyDescent="0.25">
      <c r="B770" s="31"/>
      <c r="C770" s="32"/>
      <c r="D770" s="32"/>
      <c r="E770" s="32"/>
      <c r="F770" s="33"/>
      <c r="G770" s="33"/>
      <c r="H770" s="37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4"/>
      <c r="T770" s="33"/>
      <c r="U770" s="33"/>
      <c r="V770" s="33"/>
      <c r="W770" s="33"/>
      <c r="X770" s="33"/>
      <c r="Y770" s="33"/>
      <c r="Z770" s="33"/>
      <c r="AA770" s="33"/>
      <c r="AB770" s="33"/>
      <c r="AC770" s="34"/>
      <c r="AD770" s="33"/>
      <c r="AE770" s="33"/>
      <c r="AF770" s="33"/>
      <c r="AG770" s="34"/>
      <c r="AH770" s="33"/>
      <c r="AI770" s="36"/>
      <c r="AJ770" s="35"/>
      <c r="AK770" s="35"/>
      <c r="AL770" s="35"/>
      <c r="AM770" s="35"/>
    </row>
    <row r="771" spans="2:39" x14ac:dyDescent="0.25">
      <c r="B771" s="31"/>
      <c r="C771" s="32"/>
      <c r="D771" s="32"/>
      <c r="E771" s="32"/>
      <c r="F771" s="33"/>
      <c r="G771" s="33"/>
      <c r="H771" s="37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4"/>
      <c r="T771" s="33"/>
      <c r="U771" s="33"/>
      <c r="V771" s="33"/>
      <c r="W771" s="33"/>
      <c r="X771" s="33"/>
      <c r="Y771" s="33"/>
      <c r="Z771" s="33"/>
      <c r="AA771" s="33"/>
      <c r="AB771" s="33"/>
      <c r="AC771" s="34"/>
      <c r="AD771" s="33"/>
      <c r="AE771" s="33"/>
      <c r="AF771" s="33"/>
      <c r="AG771" s="34"/>
      <c r="AH771" s="33"/>
      <c r="AI771" s="36"/>
      <c r="AJ771" s="35"/>
      <c r="AK771" s="35"/>
      <c r="AL771" s="35"/>
      <c r="AM771" s="35"/>
    </row>
    <row r="772" spans="2:39" x14ac:dyDescent="0.25">
      <c r="B772" s="31"/>
      <c r="C772" s="32"/>
      <c r="D772" s="32"/>
      <c r="E772" s="32"/>
      <c r="F772" s="33"/>
      <c r="G772" s="33"/>
      <c r="H772" s="37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4"/>
      <c r="T772" s="33"/>
      <c r="U772" s="33"/>
      <c r="V772" s="33"/>
      <c r="W772" s="33"/>
      <c r="X772" s="33"/>
      <c r="Y772" s="33"/>
      <c r="Z772" s="33"/>
      <c r="AA772" s="33"/>
      <c r="AB772" s="33"/>
      <c r="AC772" s="34"/>
      <c r="AD772" s="33"/>
      <c r="AE772" s="33"/>
      <c r="AF772" s="33"/>
      <c r="AG772" s="34"/>
      <c r="AH772" s="33"/>
      <c r="AI772" s="36"/>
      <c r="AJ772" s="35"/>
      <c r="AK772" s="35"/>
      <c r="AL772" s="35"/>
      <c r="AM772" s="35"/>
    </row>
    <row r="773" spans="2:39" x14ac:dyDescent="0.25">
      <c r="B773" s="31"/>
      <c r="C773" s="32"/>
      <c r="D773" s="32"/>
      <c r="E773" s="32"/>
      <c r="F773" s="33"/>
      <c r="G773" s="33"/>
      <c r="H773" s="37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4"/>
      <c r="T773" s="33"/>
      <c r="U773" s="33"/>
      <c r="V773" s="33"/>
      <c r="W773" s="33"/>
      <c r="X773" s="33"/>
      <c r="Y773" s="33"/>
      <c r="Z773" s="33"/>
      <c r="AA773" s="33"/>
      <c r="AB773" s="33"/>
      <c r="AC773" s="34"/>
      <c r="AD773" s="33"/>
      <c r="AE773" s="33"/>
      <c r="AF773" s="33"/>
      <c r="AG773" s="34"/>
      <c r="AH773" s="33"/>
      <c r="AI773" s="36"/>
      <c r="AJ773" s="35"/>
      <c r="AK773" s="35"/>
      <c r="AL773" s="35"/>
      <c r="AM773" s="35"/>
    </row>
    <row r="774" spans="2:39" x14ac:dyDescent="0.25">
      <c r="B774" s="31"/>
      <c r="C774" s="32"/>
      <c r="D774" s="32"/>
      <c r="E774" s="32"/>
      <c r="F774" s="33"/>
      <c r="G774" s="33"/>
      <c r="H774" s="37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4"/>
      <c r="T774" s="33"/>
      <c r="U774" s="33"/>
      <c r="V774" s="33"/>
      <c r="W774" s="33"/>
      <c r="X774" s="33"/>
      <c r="Y774" s="33"/>
      <c r="Z774" s="33"/>
      <c r="AA774" s="33"/>
      <c r="AB774" s="33"/>
      <c r="AC774" s="34"/>
      <c r="AD774" s="33"/>
      <c r="AE774" s="33"/>
      <c r="AF774" s="33"/>
      <c r="AG774" s="34"/>
      <c r="AH774" s="33"/>
      <c r="AI774" s="36"/>
      <c r="AJ774" s="35"/>
      <c r="AK774" s="35"/>
      <c r="AL774" s="35"/>
      <c r="AM774" s="35"/>
    </row>
    <row r="775" spans="2:39" x14ac:dyDescent="0.25">
      <c r="B775" s="31"/>
      <c r="C775" s="32"/>
      <c r="D775" s="32"/>
      <c r="E775" s="32"/>
      <c r="F775" s="33"/>
      <c r="G775" s="33"/>
      <c r="H775" s="37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4"/>
      <c r="T775" s="33"/>
      <c r="U775" s="33"/>
      <c r="V775" s="33"/>
      <c r="W775" s="33"/>
      <c r="X775" s="33"/>
      <c r="Y775" s="33"/>
      <c r="Z775" s="33"/>
      <c r="AA775" s="33"/>
      <c r="AB775" s="33"/>
      <c r="AC775" s="34"/>
      <c r="AD775" s="33"/>
      <c r="AE775" s="33"/>
      <c r="AF775" s="33"/>
      <c r="AG775" s="34"/>
      <c r="AH775" s="33"/>
      <c r="AI775" s="36"/>
      <c r="AJ775" s="35"/>
      <c r="AK775" s="35"/>
      <c r="AL775" s="35"/>
      <c r="AM775" s="35"/>
    </row>
    <row r="776" spans="2:39" x14ac:dyDescent="0.25">
      <c r="B776" s="31"/>
      <c r="C776" s="32"/>
      <c r="D776" s="32"/>
      <c r="E776" s="32"/>
      <c r="F776" s="33"/>
      <c r="G776" s="33"/>
      <c r="H776" s="37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4"/>
      <c r="T776" s="33"/>
      <c r="U776" s="33"/>
      <c r="V776" s="33"/>
      <c r="W776" s="33"/>
      <c r="X776" s="33"/>
      <c r="Y776" s="33"/>
      <c r="Z776" s="33"/>
      <c r="AA776" s="33"/>
      <c r="AB776" s="33"/>
      <c r="AC776" s="34"/>
      <c r="AD776" s="33"/>
      <c r="AE776" s="33"/>
      <c r="AF776" s="33"/>
      <c r="AG776" s="34"/>
      <c r="AH776" s="33"/>
      <c r="AI776" s="36"/>
      <c r="AJ776" s="35"/>
      <c r="AK776" s="35"/>
      <c r="AL776" s="35"/>
      <c r="AM776" s="35"/>
    </row>
    <row r="777" spans="2:39" x14ac:dyDescent="0.25">
      <c r="B777" s="31"/>
      <c r="C777" s="32"/>
      <c r="D777" s="32"/>
      <c r="E777" s="32"/>
      <c r="F777" s="33"/>
      <c r="G777" s="33"/>
      <c r="H777" s="37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4"/>
      <c r="T777" s="33"/>
      <c r="U777" s="33"/>
      <c r="V777" s="33"/>
      <c r="W777" s="33"/>
      <c r="X777" s="33"/>
      <c r="Y777" s="33"/>
      <c r="Z777" s="33"/>
      <c r="AA777" s="33"/>
      <c r="AB777" s="33"/>
      <c r="AC777" s="34"/>
      <c r="AD777" s="33"/>
      <c r="AE777" s="33"/>
      <c r="AF777" s="33"/>
      <c r="AG777" s="34"/>
      <c r="AH777" s="33"/>
      <c r="AI777" s="36"/>
      <c r="AJ777" s="35"/>
      <c r="AK777" s="35"/>
      <c r="AL777" s="35"/>
      <c r="AM777" s="35"/>
    </row>
    <row r="778" spans="2:39" x14ac:dyDescent="0.25">
      <c r="B778" s="31"/>
      <c r="C778" s="32"/>
      <c r="D778" s="32"/>
      <c r="E778" s="32"/>
      <c r="F778" s="33"/>
      <c r="G778" s="33"/>
      <c r="H778" s="37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4"/>
      <c r="T778" s="33"/>
      <c r="U778" s="33"/>
      <c r="V778" s="33"/>
      <c r="W778" s="33"/>
      <c r="X778" s="33"/>
      <c r="Y778" s="33"/>
      <c r="Z778" s="33"/>
      <c r="AA778" s="33"/>
      <c r="AB778" s="33"/>
      <c r="AC778" s="34"/>
      <c r="AD778" s="33"/>
      <c r="AE778" s="33"/>
      <c r="AF778" s="33"/>
      <c r="AG778" s="34"/>
      <c r="AH778" s="33"/>
      <c r="AI778" s="36"/>
      <c r="AJ778" s="35"/>
      <c r="AK778" s="35"/>
      <c r="AL778" s="35"/>
      <c r="AM778" s="35"/>
    </row>
    <row r="779" spans="2:39" x14ac:dyDescent="0.25">
      <c r="B779" s="31"/>
      <c r="C779" s="32"/>
      <c r="D779" s="32"/>
      <c r="E779" s="32"/>
      <c r="F779" s="33"/>
      <c r="G779" s="33"/>
      <c r="H779" s="37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4"/>
      <c r="T779" s="33"/>
      <c r="U779" s="33"/>
      <c r="V779" s="33"/>
      <c r="W779" s="33"/>
      <c r="X779" s="33"/>
      <c r="Y779" s="33"/>
      <c r="Z779" s="33"/>
      <c r="AA779" s="33"/>
      <c r="AB779" s="33"/>
      <c r="AC779" s="34"/>
      <c r="AD779" s="33"/>
      <c r="AE779" s="33"/>
      <c r="AF779" s="33"/>
      <c r="AG779" s="34"/>
      <c r="AH779" s="33"/>
      <c r="AI779" s="36"/>
      <c r="AJ779" s="35"/>
      <c r="AK779" s="35"/>
      <c r="AL779" s="35"/>
      <c r="AM779" s="35"/>
    </row>
    <row r="780" spans="2:39" x14ac:dyDescent="0.25">
      <c r="B780" s="31"/>
      <c r="C780" s="32"/>
      <c r="D780" s="32"/>
      <c r="E780" s="32"/>
      <c r="F780" s="33"/>
      <c r="G780" s="33"/>
      <c r="H780" s="37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4"/>
      <c r="T780" s="33"/>
      <c r="U780" s="33"/>
      <c r="V780" s="33"/>
      <c r="W780" s="33"/>
      <c r="X780" s="33"/>
      <c r="Y780" s="33"/>
      <c r="Z780" s="33"/>
      <c r="AA780" s="33"/>
      <c r="AB780" s="33"/>
      <c r="AC780" s="34"/>
      <c r="AD780" s="33"/>
      <c r="AE780" s="33"/>
      <c r="AF780" s="33"/>
      <c r="AG780" s="34"/>
      <c r="AH780" s="33"/>
      <c r="AI780" s="36"/>
      <c r="AJ780" s="35"/>
      <c r="AK780" s="35"/>
      <c r="AL780" s="35"/>
      <c r="AM780" s="35"/>
    </row>
    <row r="781" spans="2:39" x14ac:dyDescent="0.25">
      <c r="B781" s="31"/>
      <c r="C781" s="32"/>
      <c r="D781" s="32"/>
      <c r="E781" s="32"/>
      <c r="F781" s="33"/>
      <c r="G781" s="33"/>
      <c r="H781" s="37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4"/>
      <c r="T781" s="33"/>
      <c r="U781" s="33"/>
      <c r="V781" s="33"/>
      <c r="W781" s="33"/>
      <c r="X781" s="33"/>
      <c r="Y781" s="33"/>
      <c r="Z781" s="33"/>
      <c r="AA781" s="33"/>
      <c r="AB781" s="33"/>
      <c r="AC781" s="34"/>
      <c r="AD781" s="33"/>
      <c r="AE781" s="33"/>
      <c r="AF781" s="33"/>
      <c r="AG781" s="34"/>
      <c r="AH781" s="33"/>
      <c r="AI781" s="36"/>
      <c r="AJ781" s="35"/>
      <c r="AK781" s="35"/>
      <c r="AL781" s="35"/>
      <c r="AM781" s="35"/>
    </row>
    <row r="782" spans="2:39" x14ac:dyDescent="0.25">
      <c r="B782" s="31"/>
      <c r="C782" s="32"/>
      <c r="D782" s="32"/>
      <c r="E782" s="32"/>
      <c r="F782" s="33"/>
      <c r="G782" s="33"/>
      <c r="H782" s="37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4"/>
      <c r="T782" s="33"/>
      <c r="U782" s="33"/>
      <c r="V782" s="33"/>
      <c r="W782" s="33"/>
      <c r="X782" s="33"/>
      <c r="Y782" s="33"/>
      <c r="Z782" s="33"/>
      <c r="AA782" s="33"/>
      <c r="AB782" s="33"/>
      <c r="AC782" s="34"/>
      <c r="AD782" s="33"/>
      <c r="AE782" s="33"/>
      <c r="AF782" s="33"/>
      <c r="AG782" s="34"/>
      <c r="AH782" s="33"/>
      <c r="AI782" s="36"/>
      <c r="AJ782" s="35"/>
      <c r="AK782" s="35"/>
      <c r="AL782" s="35"/>
      <c r="AM782" s="35"/>
    </row>
    <row r="783" spans="2:39" x14ac:dyDescent="0.25">
      <c r="B783" s="31"/>
      <c r="C783" s="32"/>
      <c r="D783" s="32"/>
      <c r="E783" s="32"/>
      <c r="F783" s="33"/>
      <c r="G783" s="33"/>
      <c r="H783" s="37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4"/>
      <c r="T783" s="33"/>
      <c r="U783" s="33"/>
      <c r="V783" s="33"/>
      <c r="W783" s="33"/>
      <c r="X783" s="33"/>
      <c r="Y783" s="33"/>
      <c r="Z783" s="33"/>
      <c r="AA783" s="33"/>
      <c r="AB783" s="33"/>
      <c r="AC783" s="34"/>
      <c r="AD783" s="33"/>
      <c r="AE783" s="33"/>
      <c r="AF783" s="33"/>
      <c r="AG783" s="34"/>
      <c r="AH783" s="33"/>
      <c r="AI783" s="36"/>
      <c r="AJ783" s="35"/>
      <c r="AK783" s="35"/>
      <c r="AL783" s="35"/>
      <c r="AM783" s="35"/>
    </row>
    <row r="784" spans="2:39" x14ac:dyDescent="0.25">
      <c r="B784" s="31"/>
      <c r="C784" s="32"/>
      <c r="D784" s="32"/>
      <c r="E784" s="32"/>
      <c r="F784" s="33"/>
      <c r="G784" s="33"/>
      <c r="H784" s="37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4"/>
      <c r="T784" s="33"/>
      <c r="U784" s="33"/>
      <c r="V784" s="33"/>
      <c r="W784" s="33"/>
      <c r="X784" s="33"/>
      <c r="Y784" s="33"/>
      <c r="Z784" s="33"/>
      <c r="AA784" s="33"/>
      <c r="AB784" s="33"/>
      <c r="AC784" s="34"/>
      <c r="AD784" s="33"/>
      <c r="AE784" s="33"/>
      <c r="AF784" s="33"/>
      <c r="AG784" s="34"/>
      <c r="AH784" s="33"/>
      <c r="AI784" s="36"/>
      <c r="AJ784" s="35"/>
      <c r="AK784" s="35"/>
      <c r="AL784" s="35"/>
      <c r="AM784" s="35"/>
    </row>
    <row r="785" spans="2:39" x14ac:dyDescent="0.25">
      <c r="B785" s="31"/>
      <c r="C785" s="32"/>
      <c r="D785" s="32"/>
      <c r="E785" s="32"/>
      <c r="F785" s="33"/>
      <c r="G785" s="33"/>
      <c r="H785" s="37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4"/>
      <c r="T785" s="33"/>
      <c r="U785" s="33"/>
      <c r="V785" s="33"/>
      <c r="W785" s="33"/>
      <c r="X785" s="33"/>
      <c r="Y785" s="33"/>
      <c r="Z785" s="33"/>
      <c r="AA785" s="33"/>
      <c r="AB785" s="33"/>
      <c r="AC785" s="34"/>
      <c r="AD785" s="33"/>
      <c r="AE785" s="33"/>
      <c r="AF785" s="33"/>
      <c r="AG785" s="34"/>
      <c r="AH785" s="33"/>
      <c r="AI785" s="36"/>
      <c r="AJ785" s="35"/>
      <c r="AK785" s="35"/>
      <c r="AL785" s="35"/>
      <c r="AM785" s="35"/>
    </row>
    <row r="786" spans="2:39" x14ac:dyDescent="0.25">
      <c r="B786" s="31"/>
      <c r="C786" s="32"/>
      <c r="D786" s="32"/>
      <c r="E786" s="32"/>
      <c r="F786" s="33"/>
      <c r="G786" s="33"/>
      <c r="H786" s="37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4"/>
      <c r="T786" s="33"/>
      <c r="U786" s="33"/>
      <c r="V786" s="33"/>
      <c r="W786" s="33"/>
      <c r="X786" s="33"/>
      <c r="Y786" s="33"/>
      <c r="Z786" s="33"/>
      <c r="AA786" s="33"/>
      <c r="AB786" s="33"/>
      <c r="AC786" s="34"/>
      <c r="AD786" s="33"/>
      <c r="AE786" s="33"/>
      <c r="AF786" s="33"/>
      <c r="AG786" s="34"/>
      <c r="AH786" s="33"/>
      <c r="AI786" s="36"/>
      <c r="AJ786" s="35"/>
      <c r="AK786" s="35"/>
      <c r="AL786" s="35"/>
      <c r="AM786" s="35"/>
    </row>
    <row r="787" spans="2:39" x14ac:dyDescent="0.25">
      <c r="B787" s="31"/>
      <c r="C787" s="32"/>
      <c r="D787" s="32"/>
      <c r="E787" s="32"/>
      <c r="F787" s="33"/>
      <c r="G787" s="33"/>
      <c r="H787" s="37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4"/>
      <c r="T787" s="33"/>
      <c r="U787" s="33"/>
      <c r="V787" s="33"/>
      <c r="W787" s="33"/>
      <c r="X787" s="33"/>
      <c r="Y787" s="33"/>
      <c r="Z787" s="33"/>
      <c r="AA787" s="33"/>
      <c r="AB787" s="33"/>
      <c r="AC787" s="34"/>
      <c r="AD787" s="33"/>
      <c r="AE787" s="33"/>
      <c r="AF787" s="33"/>
      <c r="AG787" s="34"/>
      <c r="AH787" s="33"/>
      <c r="AI787" s="36"/>
      <c r="AJ787" s="35"/>
      <c r="AK787" s="35"/>
      <c r="AL787" s="35"/>
      <c r="AM787" s="35"/>
    </row>
    <row r="788" spans="2:39" x14ac:dyDescent="0.25">
      <c r="B788" s="31"/>
      <c r="C788" s="32"/>
      <c r="D788" s="32"/>
      <c r="E788" s="32"/>
      <c r="F788" s="33"/>
      <c r="G788" s="33"/>
      <c r="H788" s="37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4"/>
      <c r="T788" s="33"/>
      <c r="U788" s="33"/>
      <c r="V788" s="33"/>
      <c r="W788" s="33"/>
      <c r="X788" s="33"/>
      <c r="Y788" s="33"/>
      <c r="Z788" s="33"/>
      <c r="AA788" s="33"/>
      <c r="AB788" s="33"/>
      <c r="AC788" s="34"/>
      <c r="AD788" s="33"/>
      <c r="AE788" s="33"/>
      <c r="AF788" s="33"/>
      <c r="AG788" s="34"/>
      <c r="AH788" s="33"/>
      <c r="AI788" s="36"/>
      <c r="AJ788" s="35"/>
      <c r="AK788" s="35"/>
      <c r="AL788" s="35"/>
      <c r="AM788" s="35"/>
    </row>
    <row r="789" spans="2:39" x14ac:dyDescent="0.25">
      <c r="B789" s="31"/>
      <c r="C789" s="32"/>
      <c r="D789" s="32"/>
      <c r="E789" s="32"/>
      <c r="F789" s="33"/>
      <c r="G789" s="33"/>
      <c r="H789" s="37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4"/>
      <c r="T789" s="33"/>
      <c r="U789" s="33"/>
      <c r="V789" s="33"/>
      <c r="W789" s="33"/>
      <c r="X789" s="33"/>
      <c r="Y789" s="33"/>
      <c r="Z789" s="33"/>
      <c r="AA789" s="33"/>
      <c r="AB789" s="33"/>
      <c r="AC789" s="34"/>
      <c r="AD789" s="33"/>
      <c r="AE789" s="33"/>
      <c r="AF789" s="33"/>
      <c r="AG789" s="34"/>
      <c r="AH789" s="33"/>
      <c r="AI789" s="36"/>
      <c r="AJ789" s="35"/>
      <c r="AK789" s="35"/>
      <c r="AL789" s="35"/>
      <c r="AM789" s="35"/>
    </row>
    <row r="790" spans="2:39" x14ac:dyDescent="0.25">
      <c r="B790" s="31"/>
      <c r="C790" s="32"/>
      <c r="D790" s="32"/>
      <c r="E790" s="32"/>
      <c r="F790" s="33"/>
      <c r="G790" s="33"/>
      <c r="H790" s="37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4"/>
      <c r="T790" s="33"/>
      <c r="U790" s="33"/>
      <c r="V790" s="33"/>
      <c r="W790" s="33"/>
      <c r="X790" s="33"/>
      <c r="Y790" s="33"/>
      <c r="Z790" s="33"/>
      <c r="AA790" s="33"/>
      <c r="AB790" s="33"/>
      <c r="AC790" s="34"/>
      <c r="AD790" s="33"/>
      <c r="AE790" s="33"/>
      <c r="AF790" s="33"/>
      <c r="AG790" s="34"/>
      <c r="AH790" s="33"/>
      <c r="AI790" s="36"/>
      <c r="AJ790" s="35"/>
      <c r="AK790" s="35"/>
      <c r="AL790" s="35"/>
      <c r="AM790" s="35"/>
    </row>
    <row r="791" spans="2:39" x14ac:dyDescent="0.25">
      <c r="B791" s="31"/>
      <c r="C791" s="32"/>
      <c r="D791" s="32"/>
      <c r="E791" s="32"/>
      <c r="F791" s="33"/>
      <c r="G791" s="33"/>
      <c r="H791" s="37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4"/>
      <c r="T791" s="33"/>
      <c r="U791" s="33"/>
      <c r="V791" s="33"/>
      <c r="W791" s="33"/>
      <c r="X791" s="33"/>
      <c r="Y791" s="33"/>
      <c r="Z791" s="33"/>
      <c r="AA791" s="33"/>
      <c r="AB791" s="33"/>
      <c r="AC791" s="34"/>
      <c r="AD791" s="33"/>
      <c r="AE791" s="33"/>
      <c r="AF791" s="33"/>
      <c r="AG791" s="34"/>
      <c r="AH791" s="33"/>
      <c r="AI791" s="36"/>
      <c r="AJ791" s="35"/>
      <c r="AK791" s="35"/>
      <c r="AL791" s="35"/>
      <c r="AM791" s="35"/>
    </row>
    <row r="792" spans="2:39" x14ac:dyDescent="0.25">
      <c r="B792" s="31"/>
      <c r="C792" s="32"/>
      <c r="D792" s="32"/>
      <c r="E792" s="32"/>
      <c r="F792" s="33"/>
      <c r="G792" s="33"/>
      <c r="H792" s="37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4"/>
      <c r="T792" s="33"/>
      <c r="U792" s="33"/>
      <c r="V792" s="33"/>
      <c r="W792" s="33"/>
      <c r="X792" s="33"/>
      <c r="Y792" s="33"/>
      <c r="Z792" s="33"/>
      <c r="AA792" s="33"/>
      <c r="AB792" s="33"/>
      <c r="AC792" s="34"/>
      <c r="AD792" s="33"/>
      <c r="AE792" s="33"/>
      <c r="AF792" s="33"/>
      <c r="AG792" s="34"/>
      <c r="AH792" s="33"/>
      <c r="AI792" s="36"/>
      <c r="AJ792" s="35"/>
      <c r="AK792" s="35"/>
      <c r="AL792" s="35"/>
      <c r="AM792" s="35"/>
    </row>
    <row r="793" spans="2:39" x14ac:dyDescent="0.25">
      <c r="B793" s="31"/>
      <c r="C793" s="32"/>
      <c r="D793" s="32"/>
      <c r="E793" s="32"/>
      <c r="F793" s="33"/>
      <c r="G793" s="33"/>
      <c r="H793" s="37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4"/>
      <c r="T793" s="33"/>
      <c r="U793" s="33"/>
      <c r="V793" s="33"/>
      <c r="W793" s="33"/>
      <c r="X793" s="33"/>
      <c r="Y793" s="33"/>
      <c r="Z793" s="33"/>
      <c r="AA793" s="33"/>
      <c r="AB793" s="33"/>
      <c r="AC793" s="34"/>
      <c r="AD793" s="33"/>
      <c r="AE793" s="33"/>
      <c r="AF793" s="33"/>
      <c r="AG793" s="34"/>
      <c r="AH793" s="33"/>
      <c r="AI793" s="36"/>
      <c r="AJ793" s="35"/>
      <c r="AK793" s="35"/>
      <c r="AL793" s="35"/>
      <c r="AM793" s="35"/>
    </row>
    <row r="794" spans="2:39" x14ac:dyDescent="0.25">
      <c r="B794" s="31"/>
      <c r="C794" s="32"/>
      <c r="D794" s="32"/>
      <c r="E794" s="32"/>
      <c r="F794" s="33"/>
      <c r="G794" s="33"/>
      <c r="H794" s="37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4"/>
      <c r="T794" s="33"/>
      <c r="U794" s="33"/>
      <c r="V794" s="33"/>
      <c r="W794" s="33"/>
      <c r="X794" s="33"/>
      <c r="Y794" s="33"/>
      <c r="Z794" s="33"/>
      <c r="AA794" s="33"/>
      <c r="AB794" s="33"/>
      <c r="AC794" s="34"/>
      <c r="AD794" s="33"/>
      <c r="AE794" s="33"/>
      <c r="AF794" s="33"/>
      <c r="AG794" s="34"/>
      <c r="AH794" s="33"/>
      <c r="AI794" s="36"/>
      <c r="AJ794" s="35"/>
      <c r="AK794" s="35"/>
      <c r="AL794" s="35"/>
      <c r="AM794" s="35"/>
    </row>
    <row r="795" spans="2:39" x14ac:dyDescent="0.25">
      <c r="B795" s="31"/>
      <c r="C795" s="32"/>
      <c r="D795" s="32"/>
      <c r="E795" s="32"/>
      <c r="F795" s="33"/>
      <c r="G795" s="33"/>
      <c r="H795" s="37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4"/>
      <c r="T795" s="33"/>
      <c r="U795" s="33"/>
      <c r="V795" s="33"/>
      <c r="W795" s="33"/>
      <c r="X795" s="33"/>
      <c r="Y795" s="33"/>
      <c r="Z795" s="33"/>
      <c r="AA795" s="33"/>
      <c r="AB795" s="33"/>
      <c r="AC795" s="34"/>
      <c r="AD795" s="33"/>
      <c r="AE795" s="33"/>
      <c r="AF795" s="33"/>
      <c r="AG795" s="34"/>
      <c r="AH795" s="33"/>
      <c r="AI795" s="36"/>
      <c r="AJ795" s="35"/>
      <c r="AK795" s="35"/>
      <c r="AL795" s="35"/>
      <c r="AM795" s="35"/>
    </row>
    <row r="796" spans="2:39" x14ac:dyDescent="0.25">
      <c r="B796" s="31"/>
      <c r="C796" s="32"/>
      <c r="D796" s="32"/>
      <c r="E796" s="32"/>
      <c r="F796" s="33"/>
      <c r="G796" s="33"/>
      <c r="H796" s="37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4"/>
      <c r="T796" s="33"/>
      <c r="U796" s="33"/>
      <c r="V796" s="33"/>
      <c r="W796" s="33"/>
      <c r="X796" s="33"/>
      <c r="Y796" s="33"/>
      <c r="Z796" s="33"/>
      <c r="AA796" s="33"/>
      <c r="AB796" s="33"/>
      <c r="AC796" s="34"/>
      <c r="AD796" s="33"/>
      <c r="AE796" s="33"/>
      <c r="AF796" s="33"/>
      <c r="AG796" s="34"/>
      <c r="AH796" s="33"/>
      <c r="AI796" s="36"/>
      <c r="AJ796" s="35"/>
      <c r="AK796" s="35"/>
      <c r="AL796" s="35"/>
      <c r="AM796" s="35"/>
    </row>
    <row r="797" spans="2:39" x14ac:dyDescent="0.25">
      <c r="B797" s="31"/>
      <c r="C797" s="32"/>
      <c r="D797" s="32"/>
      <c r="E797" s="32"/>
      <c r="F797" s="33"/>
      <c r="G797" s="33"/>
      <c r="H797" s="37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4"/>
      <c r="T797" s="33"/>
      <c r="U797" s="33"/>
      <c r="V797" s="33"/>
      <c r="W797" s="33"/>
      <c r="X797" s="33"/>
      <c r="Y797" s="33"/>
      <c r="Z797" s="33"/>
      <c r="AA797" s="33"/>
      <c r="AB797" s="33"/>
      <c r="AC797" s="34"/>
      <c r="AD797" s="33"/>
      <c r="AE797" s="33"/>
      <c r="AF797" s="33"/>
      <c r="AG797" s="34"/>
      <c r="AH797" s="33"/>
      <c r="AI797" s="36"/>
      <c r="AJ797" s="35"/>
      <c r="AK797" s="35"/>
      <c r="AL797" s="35"/>
      <c r="AM797" s="35"/>
    </row>
    <row r="798" spans="2:39" x14ac:dyDescent="0.25">
      <c r="B798" s="31"/>
      <c r="C798" s="32"/>
      <c r="D798" s="32"/>
      <c r="E798" s="32"/>
      <c r="F798" s="33"/>
      <c r="G798" s="33"/>
      <c r="H798" s="37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4"/>
      <c r="T798" s="33"/>
      <c r="U798" s="33"/>
      <c r="V798" s="33"/>
      <c r="W798" s="33"/>
      <c r="X798" s="33"/>
      <c r="Y798" s="33"/>
      <c r="Z798" s="33"/>
      <c r="AA798" s="33"/>
      <c r="AB798" s="33"/>
      <c r="AC798" s="34"/>
      <c r="AD798" s="33"/>
      <c r="AE798" s="33"/>
      <c r="AF798" s="33"/>
      <c r="AG798" s="34"/>
      <c r="AH798" s="33"/>
      <c r="AI798" s="36"/>
      <c r="AJ798" s="35"/>
      <c r="AK798" s="35"/>
      <c r="AL798" s="35"/>
      <c r="AM798" s="35"/>
    </row>
    <row r="799" spans="2:39" x14ac:dyDescent="0.25">
      <c r="B799" s="31"/>
      <c r="C799" s="32"/>
      <c r="D799" s="32"/>
      <c r="E799" s="32"/>
      <c r="F799" s="33"/>
      <c r="G799" s="33"/>
      <c r="H799" s="37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4"/>
      <c r="T799" s="33"/>
      <c r="U799" s="33"/>
      <c r="V799" s="33"/>
      <c r="W799" s="33"/>
      <c r="X799" s="33"/>
      <c r="Y799" s="33"/>
      <c r="Z799" s="33"/>
      <c r="AA799" s="33"/>
      <c r="AB799" s="33"/>
      <c r="AC799" s="34"/>
      <c r="AD799" s="33"/>
      <c r="AE799" s="33"/>
      <c r="AF799" s="33"/>
      <c r="AG799" s="34"/>
      <c r="AH799" s="33"/>
      <c r="AI799" s="36"/>
      <c r="AJ799" s="35"/>
      <c r="AK799" s="35"/>
      <c r="AL799" s="35"/>
      <c r="AM799" s="35"/>
    </row>
    <row r="800" spans="2:39" x14ac:dyDescent="0.25">
      <c r="B800" s="31"/>
      <c r="C800" s="32"/>
      <c r="D800" s="32"/>
      <c r="E800" s="32"/>
      <c r="F800" s="33"/>
      <c r="G800" s="33"/>
      <c r="H800" s="37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4"/>
      <c r="T800" s="33"/>
      <c r="U800" s="33"/>
      <c r="V800" s="33"/>
      <c r="W800" s="33"/>
      <c r="X800" s="33"/>
      <c r="Y800" s="33"/>
      <c r="Z800" s="33"/>
      <c r="AA800" s="33"/>
      <c r="AB800" s="33"/>
      <c r="AC800" s="34"/>
      <c r="AD800" s="33"/>
      <c r="AE800" s="33"/>
      <c r="AF800" s="33"/>
      <c r="AG800" s="34"/>
      <c r="AH800" s="33"/>
      <c r="AI800" s="36"/>
      <c r="AJ800" s="35"/>
      <c r="AK800" s="35"/>
      <c r="AL800" s="35"/>
      <c r="AM800" s="35"/>
    </row>
    <row r="801" spans="2:39" x14ac:dyDescent="0.25">
      <c r="B801" s="31"/>
      <c r="C801" s="32"/>
      <c r="D801" s="32"/>
      <c r="E801" s="32"/>
      <c r="F801" s="33"/>
      <c r="G801" s="33"/>
      <c r="H801" s="37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4"/>
      <c r="T801" s="33"/>
      <c r="U801" s="33"/>
      <c r="V801" s="33"/>
      <c r="W801" s="33"/>
      <c r="X801" s="33"/>
      <c r="Y801" s="33"/>
      <c r="Z801" s="33"/>
      <c r="AA801" s="33"/>
      <c r="AB801" s="33"/>
      <c r="AC801" s="34"/>
      <c r="AD801" s="33"/>
      <c r="AE801" s="33"/>
      <c r="AF801" s="33"/>
      <c r="AG801" s="34"/>
      <c r="AH801" s="33"/>
      <c r="AI801" s="36"/>
      <c r="AJ801" s="35"/>
      <c r="AK801" s="35"/>
      <c r="AL801" s="35"/>
      <c r="AM801" s="35"/>
    </row>
    <row r="802" spans="2:39" x14ac:dyDescent="0.25">
      <c r="B802" s="31"/>
      <c r="C802" s="32"/>
      <c r="D802" s="32"/>
      <c r="E802" s="32"/>
      <c r="F802" s="33"/>
      <c r="G802" s="33"/>
      <c r="H802" s="37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4"/>
      <c r="T802" s="33"/>
      <c r="U802" s="33"/>
      <c r="V802" s="33"/>
      <c r="W802" s="33"/>
      <c r="X802" s="33"/>
      <c r="Y802" s="33"/>
      <c r="Z802" s="33"/>
      <c r="AA802" s="33"/>
      <c r="AB802" s="33"/>
      <c r="AC802" s="34"/>
      <c r="AD802" s="33"/>
      <c r="AE802" s="33"/>
      <c r="AF802" s="33"/>
      <c r="AG802" s="34"/>
      <c r="AH802" s="33"/>
      <c r="AI802" s="36"/>
      <c r="AJ802" s="35"/>
      <c r="AK802" s="35"/>
      <c r="AL802" s="35"/>
      <c r="AM802" s="35"/>
    </row>
    <row r="803" spans="2:39" x14ac:dyDescent="0.25">
      <c r="B803" s="31"/>
      <c r="C803" s="32"/>
      <c r="D803" s="32"/>
      <c r="E803" s="32"/>
      <c r="F803" s="33"/>
      <c r="G803" s="33"/>
      <c r="H803" s="37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4"/>
      <c r="T803" s="33"/>
      <c r="U803" s="33"/>
      <c r="V803" s="33"/>
      <c r="W803" s="33"/>
      <c r="X803" s="33"/>
      <c r="Y803" s="33"/>
      <c r="Z803" s="33"/>
      <c r="AA803" s="33"/>
      <c r="AB803" s="33"/>
      <c r="AC803" s="34"/>
      <c r="AD803" s="33"/>
      <c r="AE803" s="33"/>
      <c r="AF803" s="33"/>
      <c r="AG803" s="34"/>
      <c r="AH803" s="33"/>
      <c r="AI803" s="36"/>
      <c r="AJ803" s="35"/>
      <c r="AK803" s="35"/>
      <c r="AL803" s="35"/>
      <c r="AM803" s="35"/>
    </row>
    <row r="804" spans="2:39" x14ac:dyDescent="0.25">
      <c r="B804" s="31"/>
      <c r="C804" s="32"/>
      <c r="D804" s="32"/>
      <c r="E804" s="32"/>
      <c r="F804" s="33"/>
      <c r="G804" s="33"/>
      <c r="H804" s="37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4"/>
      <c r="T804" s="33"/>
      <c r="U804" s="33"/>
      <c r="V804" s="33"/>
      <c r="W804" s="33"/>
      <c r="X804" s="33"/>
      <c r="Y804" s="33"/>
      <c r="Z804" s="33"/>
      <c r="AA804" s="33"/>
      <c r="AB804" s="33"/>
      <c r="AC804" s="34"/>
      <c r="AD804" s="33"/>
      <c r="AE804" s="33"/>
      <c r="AF804" s="33"/>
      <c r="AG804" s="34"/>
      <c r="AH804" s="33"/>
      <c r="AI804" s="36"/>
      <c r="AJ804" s="35"/>
      <c r="AK804" s="35"/>
      <c r="AL804" s="35"/>
      <c r="AM804" s="35"/>
    </row>
    <row r="805" spans="2:39" x14ac:dyDescent="0.25">
      <c r="B805" s="31"/>
      <c r="C805" s="32"/>
      <c r="D805" s="32"/>
      <c r="E805" s="32"/>
      <c r="F805" s="33"/>
      <c r="G805" s="33"/>
      <c r="H805" s="37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4"/>
      <c r="T805" s="33"/>
      <c r="U805" s="33"/>
      <c r="V805" s="33"/>
      <c r="W805" s="33"/>
      <c r="X805" s="33"/>
      <c r="Y805" s="33"/>
      <c r="Z805" s="33"/>
      <c r="AA805" s="33"/>
      <c r="AB805" s="33"/>
      <c r="AC805" s="34"/>
      <c r="AD805" s="33"/>
      <c r="AE805" s="33"/>
      <c r="AF805" s="33"/>
      <c r="AG805" s="34"/>
      <c r="AH805" s="33"/>
      <c r="AI805" s="36"/>
      <c r="AJ805" s="35"/>
      <c r="AK805" s="35"/>
      <c r="AL805" s="35"/>
      <c r="AM805" s="35"/>
    </row>
    <row r="806" spans="2:39" x14ac:dyDescent="0.25">
      <c r="B806" s="31"/>
      <c r="C806" s="32"/>
      <c r="D806" s="32"/>
      <c r="E806" s="32"/>
      <c r="F806" s="33"/>
      <c r="G806" s="33"/>
      <c r="H806" s="37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4"/>
      <c r="T806" s="33"/>
      <c r="U806" s="33"/>
      <c r="V806" s="33"/>
      <c r="W806" s="33"/>
      <c r="X806" s="33"/>
      <c r="Y806" s="33"/>
      <c r="Z806" s="33"/>
      <c r="AA806" s="33"/>
      <c r="AB806" s="33"/>
      <c r="AC806" s="34"/>
      <c r="AD806" s="33"/>
      <c r="AE806" s="33"/>
      <c r="AF806" s="33"/>
      <c r="AG806" s="34"/>
      <c r="AH806" s="33"/>
      <c r="AI806" s="36"/>
      <c r="AJ806" s="35"/>
      <c r="AK806" s="35"/>
      <c r="AL806" s="35"/>
      <c r="AM806" s="35"/>
    </row>
    <row r="807" spans="2:39" x14ac:dyDescent="0.25">
      <c r="B807" s="31"/>
      <c r="C807" s="32"/>
      <c r="D807" s="32"/>
      <c r="E807" s="32"/>
      <c r="F807" s="33"/>
      <c r="G807" s="33"/>
      <c r="H807" s="37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4"/>
      <c r="T807" s="33"/>
      <c r="U807" s="33"/>
      <c r="V807" s="33"/>
      <c r="W807" s="33"/>
      <c r="X807" s="33"/>
      <c r="Y807" s="33"/>
      <c r="Z807" s="33"/>
      <c r="AA807" s="33"/>
      <c r="AB807" s="33"/>
      <c r="AC807" s="34"/>
      <c r="AD807" s="33"/>
      <c r="AE807" s="33"/>
      <c r="AF807" s="33"/>
      <c r="AG807" s="34"/>
      <c r="AH807" s="33"/>
      <c r="AI807" s="36"/>
      <c r="AJ807" s="35"/>
      <c r="AK807" s="35"/>
      <c r="AL807" s="35"/>
      <c r="AM807" s="35"/>
    </row>
    <row r="808" spans="2:39" x14ac:dyDescent="0.25">
      <c r="B808" s="31"/>
      <c r="C808" s="32"/>
      <c r="D808" s="32"/>
      <c r="E808" s="32"/>
      <c r="F808" s="33"/>
      <c r="G808" s="33"/>
      <c r="H808" s="37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4"/>
      <c r="T808" s="33"/>
      <c r="U808" s="33"/>
      <c r="V808" s="33"/>
      <c r="W808" s="33"/>
      <c r="X808" s="33"/>
      <c r="Y808" s="33"/>
      <c r="Z808" s="33"/>
      <c r="AA808" s="33"/>
      <c r="AB808" s="33"/>
      <c r="AC808" s="34"/>
      <c r="AD808" s="33"/>
      <c r="AE808" s="33"/>
      <c r="AF808" s="33"/>
      <c r="AG808" s="34"/>
      <c r="AH808" s="33"/>
      <c r="AI808" s="36"/>
      <c r="AJ808" s="35"/>
      <c r="AK808" s="35"/>
      <c r="AL808" s="35"/>
      <c r="AM808" s="35"/>
    </row>
    <row r="809" spans="2:39" x14ac:dyDescent="0.25">
      <c r="B809" s="31"/>
      <c r="C809" s="32"/>
      <c r="D809" s="32"/>
      <c r="E809" s="32"/>
      <c r="F809" s="33"/>
      <c r="G809" s="33"/>
      <c r="H809" s="37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4"/>
      <c r="T809" s="33"/>
      <c r="U809" s="33"/>
      <c r="V809" s="33"/>
      <c r="W809" s="33"/>
      <c r="X809" s="33"/>
      <c r="Y809" s="33"/>
      <c r="Z809" s="33"/>
      <c r="AA809" s="33"/>
      <c r="AB809" s="33"/>
      <c r="AC809" s="34"/>
      <c r="AD809" s="33"/>
      <c r="AE809" s="33"/>
      <c r="AF809" s="33"/>
      <c r="AG809" s="34"/>
      <c r="AH809" s="33"/>
      <c r="AI809" s="36"/>
      <c r="AJ809" s="35"/>
      <c r="AK809" s="35"/>
      <c r="AL809" s="35"/>
      <c r="AM809" s="35"/>
    </row>
    <row r="810" spans="2:39" x14ac:dyDescent="0.25">
      <c r="B810" s="31"/>
      <c r="C810" s="32"/>
      <c r="D810" s="32"/>
      <c r="E810" s="32"/>
      <c r="F810" s="33"/>
      <c r="G810" s="33"/>
      <c r="H810" s="37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4"/>
      <c r="T810" s="33"/>
      <c r="U810" s="33"/>
      <c r="V810" s="33"/>
      <c r="W810" s="33"/>
      <c r="X810" s="33"/>
      <c r="Y810" s="33"/>
      <c r="Z810" s="33"/>
      <c r="AA810" s="33"/>
      <c r="AB810" s="33"/>
      <c r="AC810" s="34"/>
      <c r="AD810" s="33"/>
      <c r="AE810" s="33"/>
      <c r="AF810" s="33"/>
      <c r="AG810" s="34"/>
      <c r="AH810" s="33"/>
      <c r="AI810" s="36"/>
      <c r="AJ810" s="35"/>
      <c r="AK810" s="35"/>
      <c r="AL810" s="35"/>
      <c r="AM810" s="35"/>
    </row>
    <row r="811" spans="2:39" x14ac:dyDescent="0.25">
      <c r="B811" s="31"/>
      <c r="C811" s="32"/>
      <c r="D811" s="32"/>
      <c r="E811" s="32"/>
      <c r="F811" s="33"/>
      <c r="G811" s="33"/>
      <c r="H811" s="37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4"/>
      <c r="T811" s="33"/>
      <c r="U811" s="33"/>
      <c r="V811" s="33"/>
      <c r="W811" s="33"/>
      <c r="X811" s="33"/>
      <c r="Y811" s="33"/>
      <c r="Z811" s="33"/>
      <c r="AA811" s="33"/>
      <c r="AB811" s="33"/>
      <c r="AC811" s="34"/>
      <c r="AD811" s="33"/>
      <c r="AE811" s="33"/>
      <c r="AF811" s="33"/>
      <c r="AG811" s="34"/>
      <c r="AH811" s="33"/>
      <c r="AI811" s="36"/>
      <c r="AJ811" s="35"/>
      <c r="AK811" s="35"/>
      <c r="AL811" s="35"/>
      <c r="AM811" s="35"/>
    </row>
    <row r="812" spans="2:39" x14ac:dyDescent="0.25">
      <c r="B812" s="31"/>
      <c r="C812" s="32"/>
      <c r="D812" s="32"/>
      <c r="E812" s="32"/>
      <c r="F812" s="33"/>
      <c r="G812" s="33"/>
      <c r="H812" s="37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4"/>
      <c r="T812" s="33"/>
      <c r="U812" s="33"/>
      <c r="V812" s="33"/>
      <c r="W812" s="33"/>
      <c r="X812" s="33"/>
      <c r="Y812" s="33"/>
      <c r="Z812" s="33"/>
      <c r="AA812" s="33"/>
      <c r="AB812" s="33"/>
      <c r="AC812" s="34"/>
      <c r="AD812" s="33"/>
      <c r="AE812" s="33"/>
      <c r="AF812" s="33"/>
      <c r="AG812" s="34"/>
      <c r="AH812" s="33"/>
      <c r="AI812" s="36"/>
      <c r="AJ812" s="35"/>
      <c r="AK812" s="35"/>
      <c r="AL812" s="35"/>
      <c r="AM812" s="35"/>
    </row>
    <row r="813" spans="2:39" x14ac:dyDescent="0.25">
      <c r="B813" s="31"/>
      <c r="C813" s="32"/>
      <c r="D813" s="32"/>
      <c r="E813" s="32"/>
      <c r="F813" s="33"/>
      <c r="G813" s="33"/>
      <c r="H813" s="37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4"/>
      <c r="T813" s="33"/>
      <c r="U813" s="33"/>
      <c r="V813" s="33"/>
      <c r="W813" s="33"/>
      <c r="X813" s="33"/>
      <c r="Y813" s="33"/>
      <c r="Z813" s="33"/>
      <c r="AA813" s="33"/>
      <c r="AB813" s="33"/>
      <c r="AC813" s="34"/>
      <c r="AD813" s="33"/>
      <c r="AE813" s="33"/>
      <c r="AF813" s="33"/>
      <c r="AG813" s="34"/>
      <c r="AH813" s="33"/>
      <c r="AI813" s="36"/>
      <c r="AJ813" s="35"/>
      <c r="AK813" s="35"/>
      <c r="AL813" s="35"/>
      <c r="AM813" s="35"/>
    </row>
    <row r="814" spans="2:39" x14ac:dyDescent="0.25">
      <c r="B814" s="31"/>
      <c r="C814" s="32"/>
      <c r="D814" s="32"/>
      <c r="E814" s="32"/>
      <c r="F814" s="33"/>
      <c r="G814" s="33"/>
      <c r="H814" s="37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4"/>
      <c r="T814" s="33"/>
      <c r="U814" s="33"/>
      <c r="V814" s="33"/>
      <c r="W814" s="33"/>
      <c r="X814" s="33"/>
      <c r="Y814" s="33"/>
      <c r="Z814" s="33"/>
      <c r="AA814" s="33"/>
      <c r="AB814" s="33"/>
      <c r="AC814" s="34"/>
      <c r="AD814" s="33"/>
      <c r="AE814" s="33"/>
      <c r="AF814" s="33"/>
      <c r="AG814" s="34"/>
      <c r="AH814" s="33"/>
      <c r="AI814" s="36"/>
      <c r="AJ814" s="35"/>
      <c r="AK814" s="35"/>
      <c r="AL814" s="35"/>
      <c r="AM814" s="35"/>
    </row>
    <row r="815" spans="2:39" x14ac:dyDescent="0.25">
      <c r="B815" s="31"/>
      <c r="C815" s="32"/>
      <c r="D815" s="32"/>
      <c r="E815" s="32"/>
      <c r="F815" s="33"/>
      <c r="G815" s="33"/>
      <c r="H815" s="37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4"/>
      <c r="T815" s="33"/>
      <c r="U815" s="33"/>
      <c r="V815" s="33"/>
      <c r="W815" s="33"/>
      <c r="X815" s="33"/>
      <c r="Y815" s="33"/>
      <c r="Z815" s="33"/>
      <c r="AA815" s="33"/>
      <c r="AB815" s="33"/>
      <c r="AC815" s="34"/>
      <c r="AD815" s="33"/>
      <c r="AE815" s="33"/>
      <c r="AF815" s="33"/>
      <c r="AG815" s="34"/>
      <c r="AH815" s="33"/>
      <c r="AI815" s="36"/>
      <c r="AJ815" s="35"/>
      <c r="AK815" s="35"/>
      <c r="AL815" s="35"/>
      <c r="AM815" s="35"/>
    </row>
    <row r="816" spans="2:39" x14ac:dyDescent="0.25">
      <c r="B816" s="31"/>
      <c r="C816" s="32"/>
      <c r="D816" s="32"/>
      <c r="E816" s="32"/>
      <c r="F816" s="33"/>
      <c r="G816" s="33"/>
      <c r="H816" s="37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4"/>
      <c r="T816" s="33"/>
      <c r="U816" s="33"/>
      <c r="V816" s="33"/>
      <c r="W816" s="33"/>
      <c r="X816" s="33"/>
      <c r="Y816" s="33"/>
      <c r="Z816" s="33"/>
      <c r="AA816" s="33"/>
      <c r="AB816" s="33"/>
      <c r="AC816" s="34"/>
      <c r="AD816" s="33"/>
      <c r="AE816" s="33"/>
      <c r="AF816" s="33"/>
      <c r="AG816" s="34"/>
      <c r="AH816" s="33"/>
      <c r="AI816" s="36"/>
      <c r="AJ816" s="35"/>
      <c r="AK816" s="35"/>
      <c r="AL816" s="35"/>
      <c r="AM816" s="35"/>
    </row>
    <row r="817" spans="2:39" x14ac:dyDescent="0.25">
      <c r="B817" s="31"/>
      <c r="C817" s="32"/>
      <c r="D817" s="32"/>
      <c r="E817" s="32"/>
      <c r="F817" s="33"/>
      <c r="G817" s="33"/>
      <c r="H817" s="37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4"/>
      <c r="T817" s="33"/>
      <c r="U817" s="33"/>
      <c r="V817" s="33"/>
      <c r="W817" s="33"/>
      <c r="X817" s="33"/>
      <c r="Y817" s="33"/>
      <c r="Z817" s="33"/>
      <c r="AA817" s="33"/>
      <c r="AB817" s="33"/>
      <c r="AC817" s="34"/>
      <c r="AD817" s="33"/>
      <c r="AE817" s="33"/>
      <c r="AF817" s="33"/>
      <c r="AG817" s="34"/>
      <c r="AH817" s="33"/>
      <c r="AI817" s="36"/>
      <c r="AJ817" s="35"/>
      <c r="AK817" s="35"/>
      <c r="AL817" s="35"/>
      <c r="AM817" s="35"/>
    </row>
    <row r="818" spans="2:39" x14ac:dyDescent="0.25">
      <c r="B818" s="31"/>
      <c r="C818" s="32"/>
      <c r="D818" s="32"/>
      <c r="E818" s="32"/>
      <c r="F818" s="33"/>
      <c r="G818" s="33"/>
      <c r="H818" s="37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4"/>
      <c r="T818" s="33"/>
      <c r="U818" s="33"/>
      <c r="V818" s="33"/>
      <c r="W818" s="33"/>
      <c r="X818" s="33"/>
      <c r="Y818" s="33"/>
      <c r="Z818" s="33"/>
      <c r="AA818" s="33"/>
      <c r="AB818" s="33"/>
      <c r="AC818" s="34"/>
      <c r="AD818" s="33"/>
      <c r="AE818" s="33"/>
      <c r="AF818" s="33"/>
      <c r="AG818" s="34"/>
      <c r="AH818" s="33"/>
      <c r="AI818" s="36"/>
      <c r="AJ818" s="35"/>
      <c r="AK818" s="35"/>
      <c r="AL818" s="35"/>
      <c r="AM818" s="35"/>
    </row>
    <row r="819" spans="2:39" x14ac:dyDescent="0.25">
      <c r="B819" s="31"/>
      <c r="C819" s="32"/>
      <c r="D819" s="32"/>
      <c r="E819" s="32"/>
      <c r="F819" s="33"/>
      <c r="G819" s="33"/>
      <c r="H819" s="37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4"/>
      <c r="T819" s="33"/>
      <c r="U819" s="33"/>
      <c r="V819" s="33"/>
      <c r="W819" s="33"/>
      <c r="X819" s="33"/>
      <c r="Y819" s="33"/>
      <c r="Z819" s="33"/>
      <c r="AA819" s="33"/>
      <c r="AB819" s="33"/>
      <c r="AC819" s="34"/>
      <c r="AD819" s="33"/>
      <c r="AE819" s="33"/>
      <c r="AF819" s="33"/>
      <c r="AG819" s="34"/>
      <c r="AH819" s="33"/>
      <c r="AI819" s="36"/>
      <c r="AJ819" s="35"/>
      <c r="AK819" s="35"/>
      <c r="AL819" s="35"/>
      <c r="AM819" s="35"/>
    </row>
    <row r="820" spans="2:39" x14ac:dyDescent="0.25">
      <c r="B820" s="31"/>
      <c r="C820" s="32"/>
      <c r="D820" s="32"/>
      <c r="E820" s="32"/>
      <c r="F820" s="33"/>
      <c r="G820" s="33"/>
      <c r="H820" s="37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4"/>
      <c r="T820" s="33"/>
      <c r="U820" s="33"/>
      <c r="V820" s="33"/>
      <c r="W820" s="33"/>
      <c r="X820" s="33"/>
      <c r="Y820" s="33"/>
      <c r="Z820" s="33"/>
      <c r="AA820" s="33"/>
      <c r="AB820" s="33"/>
      <c r="AC820" s="34"/>
      <c r="AD820" s="33"/>
      <c r="AE820" s="33"/>
      <c r="AF820" s="33"/>
      <c r="AG820" s="34"/>
      <c r="AH820" s="33"/>
      <c r="AI820" s="36"/>
      <c r="AJ820" s="35"/>
      <c r="AK820" s="35"/>
      <c r="AL820" s="35"/>
      <c r="AM820" s="35"/>
    </row>
    <row r="821" spans="2:39" x14ac:dyDescent="0.25">
      <c r="B821" s="31"/>
      <c r="C821" s="32"/>
      <c r="D821" s="32"/>
      <c r="E821" s="32"/>
      <c r="F821" s="33"/>
      <c r="G821" s="33"/>
      <c r="H821" s="37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4"/>
      <c r="T821" s="33"/>
      <c r="U821" s="33"/>
      <c r="V821" s="33"/>
      <c r="W821" s="33"/>
      <c r="X821" s="33"/>
      <c r="Y821" s="33"/>
      <c r="Z821" s="33"/>
      <c r="AA821" s="33"/>
      <c r="AB821" s="33"/>
      <c r="AC821" s="34"/>
      <c r="AD821" s="33"/>
      <c r="AE821" s="33"/>
      <c r="AF821" s="33"/>
      <c r="AG821" s="34"/>
      <c r="AH821" s="33"/>
      <c r="AI821" s="36"/>
      <c r="AJ821" s="35"/>
      <c r="AK821" s="35"/>
      <c r="AL821" s="35"/>
      <c r="AM821" s="35"/>
    </row>
    <row r="822" spans="2:39" x14ac:dyDescent="0.25">
      <c r="B822" s="31"/>
      <c r="C822" s="32"/>
      <c r="D822" s="32"/>
      <c r="E822" s="32"/>
      <c r="F822" s="33"/>
      <c r="G822" s="33"/>
      <c r="H822" s="37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4"/>
      <c r="T822" s="33"/>
      <c r="U822" s="33"/>
      <c r="V822" s="33"/>
      <c r="W822" s="33"/>
      <c r="X822" s="33"/>
      <c r="Y822" s="33"/>
      <c r="Z822" s="33"/>
      <c r="AA822" s="33"/>
      <c r="AB822" s="33"/>
      <c r="AC822" s="34"/>
      <c r="AD822" s="33"/>
      <c r="AE822" s="33"/>
      <c r="AF822" s="33"/>
      <c r="AG822" s="34"/>
      <c r="AH822" s="33"/>
      <c r="AI822" s="36"/>
      <c r="AJ822" s="35"/>
      <c r="AK822" s="35"/>
      <c r="AL822" s="35"/>
      <c r="AM822" s="35"/>
    </row>
    <row r="823" spans="2:39" x14ac:dyDescent="0.25">
      <c r="B823" s="31"/>
      <c r="C823" s="32"/>
      <c r="D823" s="32"/>
      <c r="E823" s="32"/>
      <c r="F823" s="33"/>
      <c r="G823" s="33"/>
      <c r="H823" s="37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4"/>
      <c r="T823" s="33"/>
      <c r="U823" s="33"/>
      <c r="V823" s="33"/>
      <c r="W823" s="33"/>
      <c r="X823" s="33"/>
      <c r="Y823" s="33"/>
      <c r="Z823" s="33"/>
      <c r="AA823" s="33"/>
      <c r="AB823" s="33"/>
      <c r="AC823" s="34"/>
      <c r="AD823" s="33"/>
      <c r="AE823" s="33"/>
      <c r="AF823" s="33"/>
      <c r="AG823" s="34"/>
      <c r="AH823" s="33"/>
      <c r="AI823" s="36"/>
      <c r="AJ823" s="35"/>
      <c r="AK823" s="35"/>
      <c r="AL823" s="35"/>
      <c r="AM823" s="35"/>
    </row>
    <row r="824" spans="2:39" x14ac:dyDescent="0.25">
      <c r="B824" s="31"/>
      <c r="C824" s="32"/>
      <c r="D824" s="32"/>
      <c r="E824" s="32"/>
      <c r="F824" s="33"/>
      <c r="G824" s="33"/>
      <c r="H824" s="37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4"/>
      <c r="T824" s="33"/>
      <c r="U824" s="33"/>
      <c r="V824" s="33"/>
      <c r="W824" s="33"/>
      <c r="X824" s="33"/>
      <c r="Y824" s="33"/>
      <c r="Z824" s="33"/>
      <c r="AA824" s="33"/>
      <c r="AB824" s="33"/>
      <c r="AC824" s="34"/>
      <c r="AD824" s="33"/>
      <c r="AE824" s="33"/>
      <c r="AF824" s="33"/>
      <c r="AG824" s="34"/>
      <c r="AH824" s="33"/>
      <c r="AI824" s="36"/>
      <c r="AJ824" s="35"/>
      <c r="AK824" s="35"/>
      <c r="AL824" s="35"/>
      <c r="AM824" s="35"/>
    </row>
    <row r="825" spans="2:39" x14ac:dyDescent="0.25">
      <c r="B825" s="31"/>
      <c r="C825" s="32"/>
      <c r="D825" s="32"/>
      <c r="E825" s="32"/>
      <c r="F825" s="33"/>
      <c r="G825" s="33"/>
      <c r="H825" s="37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4"/>
      <c r="T825" s="33"/>
      <c r="U825" s="33"/>
      <c r="V825" s="33"/>
      <c r="W825" s="33"/>
      <c r="X825" s="33"/>
      <c r="Y825" s="33"/>
      <c r="Z825" s="33"/>
      <c r="AA825" s="33"/>
      <c r="AB825" s="33"/>
      <c r="AC825" s="34"/>
      <c r="AD825" s="33"/>
      <c r="AE825" s="33"/>
      <c r="AF825" s="33"/>
      <c r="AG825" s="34"/>
      <c r="AH825" s="33"/>
      <c r="AI825" s="36"/>
      <c r="AJ825" s="35"/>
      <c r="AK825" s="35"/>
      <c r="AL825" s="35"/>
      <c r="AM825" s="35"/>
    </row>
    <row r="826" spans="2:39" x14ac:dyDescent="0.25">
      <c r="B826" s="31"/>
      <c r="C826" s="32"/>
      <c r="D826" s="32"/>
      <c r="E826" s="32"/>
      <c r="F826" s="33"/>
      <c r="G826" s="33"/>
      <c r="H826" s="37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4"/>
      <c r="T826" s="33"/>
      <c r="U826" s="33"/>
      <c r="V826" s="33"/>
      <c r="W826" s="33"/>
      <c r="X826" s="33"/>
      <c r="Y826" s="33"/>
      <c r="Z826" s="33"/>
      <c r="AA826" s="33"/>
      <c r="AB826" s="33"/>
      <c r="AC826" s="34"/>
      <c r="AD826" s="33"/>
      <c r="AE826" s="33"/>
      <c r="AF826" s="33"/>
      <c r="AG826" s="34"/>
      <c r="AH826" s="33"/>
      <c r="AI826" s="36"/>
      <c r="AJ826" s="35"/>
      <c r="AK826" s="35"/>
      <c r="AL826" s="35"/>
      <c r="AM826" s="35"/>
    </row>
    <row r="827" spans="2:39" x14ac:dyDescent="0.25">
      <c r="B827" s="31"/>
      <c r="C827" s="32"/>
      <c r="D827" s="32"/>
      <c r="E827" s="32"/>
      <c r="F827" s="33"/>
      <c r="G827" s="33"/>
      <c r="H827" s="37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4"/>
      <c r="T827" s="33"/>
      <c r="U827" s="33"/>
      <c r="V827" s="33"/>
      <c r="W827" s="33"/>
      <c r="X827" s="33"/>
      <c r="Y827" s="33"/>
      <c r="Z827" s="33"/>
      <c r="AA827" s="33"/>
      <c r="AB827" s="33"/>
      <c r="AC827" s="34"/>
      <c r="AD827" s="33"/>
      <c r="AE827" s="33"/>
      <c r="AF827" s="33"/>
      <c r="AG827" s="34"/>
      <c r="AH827" s="33"/>
      <c r="AI827" s="36"/>
      <c r="AJ827" s="35"/>
      <c r="AK827" s="35"/>
      <c r="AL827" s="35"/>
      <c r="AM827" s="35"/>
    </row>
    <row r="828" spans="2:39" x14ac:dyDescent="0.25">
      <c r="B828" s="31"/>
      <c r="C828" s="32"/>
      <c r="D828" s="32"/>
      <c r="E828" s="32"/>
      <c r="F828" s="33"/>
      <c r="G828" s="33"/>
      <c r="H828" s="37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4"/>
      <c r="T828" s="33"/>
      <c r="U828" s="33"/>
      <c r="V828" s="33"/>
      <c r="W828" s="33"/>
      <c r="X828" s="33"/>
      <c r="Y828" s="33"/>
      <c r="Z828" s="33"/>
      <c r="AA828" s="33"/>
      <c r="AB828" s="33"/>
      <c r="AC828" s="34"/>
      <c r="AD828" s="33"/>
      <c r="AE828" s="33"/>
      <c r="AF828" s="33"/>
      <c r="AG828" s="34"/>
      <c r="AH828" s="33"/>
      <c r="AI828" s="36"/>
      <c r="AJ828" s="35"/>
      <c r="AK828" s="35"/>
      <c r="AL828" s="35"/>
      <c r="AM828" s="35"/>
    </row>
    <row r="829" spans="2:39" x14ac:dyDescent="0.25">
      <c r="B829" s="31"/>
      <c r="C829" s="32"/>
      <c r="D829" s="32"/>
      <c r="E829" s="32"/>
      <c r="F829" s="33"/>
      <c r="G829" s="33"/>
      <c r="H829" s="37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4"/>
      <c r="T829" s="33"/>
      <c r="U829" s="33"/>
      <c r="V829" s="33"/>
      <c r="W829" s="33"/>
      <c r="X829" s="33"/>
      <c r="Y829" s="33"/>
      <c r="Z829" s="33"/>
      <c r="AA829" s="33"/>
      <c r="AB829" s="33"/>
      <c r="AC829" s="34"/>
      <c r="AD829" s="33"/>
      <c r="AE829" s="33"/>
      <c r="AF829" s="33"/>
      <c r="AG829" s="34"/>
      <c r="AH829" s="33"/>
      <c r="AI829" s="36"/>
      <c r="AJ829" s="35"/>
      <c r="AK829" s="35"/>
      <c r="AL829" s="35"/>
      <c r="AM829" s="35"/>
    </row>
    <row r="830" spans="2:39" x14ac:dyDescent="0.25">
      <c r="B830" s="31"/>
      <c r="C830" s="32"/>
      <c r="D830" s="32"/>
      <c r="E830" s="32"/>
      <c r="F830" s="33"/>
      <c r="G830" s="33"/>
      <c r="H830" s="37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4"/>
      <c r="T830" s="33"/>
      <c r="U830" s="33"/>
      <c r="V830" s="33"/>
      <c r="W830" s="33"/>
      <c r="X830" s="33"/>
      <c r="Y830" s="33"/>
      <c r="Z830" s="33"/>
      <c r="AA830" s="33"/>
      <c r="AB830" s="33"/>
      <c r="AC830" s="34"/>
      <c r="AD830" s="33"/>
      <c r="AE830" s="33"/>
      <c r="AF830" s="33"/>
      <c r="AG830" s="34"/>
      <c r="AH830" s="33"/>
      <c r="AI830" s="36"/>
      <c r="AJ830" s="35"/>
      <c r="AK830" s="35"/>
      <c r="AL830" s="35"/>
      <c r="AM830" s="35"/>
    </row>
    <row r="831" spans="2:39" x14ac:dyDescent="0.25">
      <c r="B831" s="31"/>
      <c r="C831" s="32"/>
      <c r="D831" s="32"/>
      <c r="E831" s="32"/>
      <c r="F831" s="33"/>
      <c r="G831" s="33"/>
      <c r="H831" s="37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4"/>
      <c r="T831" s="33"/>
      <c r="U831" s="33"/>
      <c r="V831" s="33"/>
      <c r="W831" s="33"/>
      <c r="X831" s="33"/>
      <c r="Y831" s="33"/>
      <c r="Z831" s="33"/>
      <c r="AA831" s="33"/>
      <c r="AB831" s="33"/>
      <c r="AC831" s="34"/>
      <c r="AD831" s="33"/>
      <c r="AE831" s="33"/>
      <c r="AF831" s="33"/>
      <c r="AG831" s="34"/>
      <c r="AH831" s="33"/>
      <c r="AI831" s="36"/>
      <c r="AJ831" s="35"/>
      <c r="AK831" s="35"/>
      <c r="AL831" s="35"/>
      <c r="AM831" s="35"/>
    </row>
    <row r="832" spans="2:39" x14ac:dyDescent="0.25">
      <c r="B832" s="31"/>
      <c r="C832" s="32"/>
      <c r="D832" s="32"/>
      <c r="E832" s="32"/>
      <c r="F832" s="33"/>
      <c r="G832" s="33"/>
      <c r="H832" s="37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4"/>
      <c r="T832" s="33"/>
      <c r="U832" s="33"/>
      <c r="V832" s="33"/>
      <c r="W832" s="33"/>
      <c r="X832" s="33"/>
      <c r="Y832" s="33"/>
      <c r="Z832" s="33"/>
      <c r="AA832" s="33"/>
      <c r="AB832" s="33"/>
      <c r="AC832" s="34"/>
      <c r="AD832" s="33"/>
      <c r="AE832" s="33"/>
      <c r="AF832" s="33"/>
      <c r="AG832" s="34"/>
      <c r="AH832" s="33"/>
      <c r="AI832" s="36"/>
      <c r="AJ832" s="35"/>
      <c r="AK832" s="35"/>
      <c r="AL832" s="35"/>
      <c r="AM832" s="35"/>
    </row>
    <row r="833" spans="2:39" x14ac:dyDescent="0.25">
      <c r="B833" s="31"/>
      <c r="C833" s="32"/>
      <c r="D833" s="32"/>
      <c r="E833" s="32"/>
      <c r="F833" s="33"/>
      <c r="G833" s="33"/>
      <c r="H833" s="37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4"/>
      <c r="T833" s="33"/>
      <c r="U833" s="33"/>
      <c r="V833" s="33"/>
      <c r="W833" s="33"/>
      <c r="X833" s="33"/>
      <c r="Y833" s="33"/>
      <c r="Z833" s="33"/>
      <c r="AA833" s="33"/>
      <c r="AB833" s="33"/>
      <c r="AC833" s="34"/>
      <c r="AD833" s="33"/>
      <c r="AE833" s="33"/>
      <c r="AF833" s="33"/>
      <c r="AG833" s="34"/>
      <c r="AH833" s="33"/>
      <c r="AI833" s="36"/>
      <c r="AJ833" s="35"/>
      <c r="AK833" s="35"/>
      <c r="AL833" s="35"/>
      <c r="AM833" s="35"/>
    </row>
    <row r="834" spans="2:39" x14ac:dyDescent="0.25">
      <c r="B834" s="31"/>
      <c r="C834" s="32"/>
      <c r="D834" s="32"/>
      <c r="E834" s="32"/>
      <c r="F834" s="33"/>
      <c r="G834" s="33"/>
      <c r="H834" s="37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4"/>
      <c r="T834" s="33"/>
      <c r="U834" s="33"/>
      <c r="V834" s="33"/>
      <c r="W834" s="33"/>
      <c r="X834" s="33"/>
      <c r="Y834" s="33"/>
      <c r="Z834" s="33"/>
      <c r="AA834" s="33"/>
      <c r="AB834" s="33"/>
      <c r="AC834" s="34"/>
      <c r="AD834" s="33"/>
      <c r="AE834" s="33"/>
      <c r="AF834" s="33"/>
      <c r="AG834" s="34"/>
      <c r="AH834" s="33"/>
      <c r="AI834" s="36"/>
      <c r="AJ834" s="35"/>
      <c r="AK834" s="35"/>
      <c r="AL834" s="35"/>
      <c r="AM834" s="35"/>
    </row>
    <row r="835" spans="2:39" x14ac:dyDescent="0.25">
      <c r="B835" s="31"/>
      <c r="C835" s="32"/>
      <c r="D835" s="32"/>
      <c r="E835" s="32"/>
      <c r="F835" s="33"/>
      <c r="G835" s="33"/>
      <c r="H835" s="37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4"/>
      <c r="T835" s="33"/>
      <c r="U835" s="33"/>
      <c r="V835" s="33"/>
      <c r="W835" s="33"/>
      <c r="X835" s="33"/>
      <c r="Y835" s="33"/>
      <c r="Z835" s="33"/>
      <c r="AA835" s="33"/>
      <c r="AB835" s="33"/>
      <c r="AC835" s="34"/>
      <c r="AD835" s="33"/>
      <c r="AE835" s="33"/>
      <c r="AF835" s="33"/>
      <c r="AG835" s="34"/>
      <c r="AH835" s="33"/>
      <c r="AI835" s="36"/>
      <c r="AJ835" s="35"/>
      <c r="AK835" s="35"/>
      <c r="AL835" s="35"/>
      <c r="AM835" s="35"/>
    </row>
    <row r="836" spans="2:39" x14ac:dyDescent="0.25">
      <c r="B836" s="31"/>
      <c r="C836" s="32"/>
      <c r="D836" s="32"/>
      <c r="E836" s="32"/>
      <c r="F836" s="33"/>
      <c r="G836" s="33"/>
      <c r="H836" s="37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4"/>
      <c r="T836" s="33"/>
      <c r="U836" s="33"/>
      <c r="V836" s="33"/>
      <c r="W836" s="33"/>
      <c r="X836" s="33"/>
      <c r="Y836" s="33"/>
      <c r="Z836" s="33"/>
      <c r="AA836" s="33"/>
      <c r="AB836" s="33"/>
      <c r="AC836" s="34"/>
      <c r="AD836" s="33"/>
      <c r="AE836" s="33"/>
      <c r="AF836" s="33"/>
      <c r="AG836" s="34"/>
      <c r="AH836" s="33"/>
      <c r="AI836" s="36"/>
      <c r="AJ836" s="35"/>
      <c r="AK836" s="35"/>
      <c r="AL836" s="35"/>
      <c r="AM836" s="35"/>
    </row>
    <row r="837" spans="2:39" x14ac:dyDescent="0.25">
      <c r="B837" s="31"/>
      <c r="C837" s="32"/>
      <c r="D837" s="32"/>
      <c r="E837" s="32"/>
      <c r="F837" s="33"/>
      <c r="G837" s="33"/>
      <c r="H837" s="37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4"/>
      <c r="T837" s="33"/>
      <c r="U837" s="33"/>
      <c r="V837" s="33"/>
      <c r="W837" s="33"/>
      <c r="X837" s="33"/>
      <c r="Y837" s="33"/>
      <c r="Z837" s="33"/>
      <c r="AA837" s="33"/>
      <c r="AB837" s="33"/>
      <c r="AC837" s="34"/>
      <c r="AD837" s="33"/>
      <c r="AE837" s="33"/>
      <c r="AF837" s="33"/>
      <c r="AG837" s="34"/>
      <c r="AH837" s="33"/>
      <c r="AI837" s="36"/>
      <c r="AJ837" s="35"/>
      <c r="AK837" s="35"/>
      <c r="AL837" s="35"/>
      <c r="AM837" s="35"/>
    </row>
    <row r="838" spans="2:39" x14ac:dyDescent="0.25">
      <c r="B838" s="31"/>
      <c r="C838" s="32"/>
      <c r="D838" s="32"/>
      <c r="E838" s="32"/>
      <c r="F838" s="33"/>
      <c r="G838" s="33"/>
      <c r="H838" s="37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4"/>
      <c r="T838" s="33"/>
      <c r="U838" s="33"/>
      <c r="V838" s="33"/>
      <c r="W838" s="33"/>
      <c r="X838" s="33"/>
      <c r="Y838" s="33"/>
      <c r="Z838" s="33"/>
      <c r="AA838" s="33"/>
      <c r="AB838" s="33"/>
      <c r="AC838" s="34"/>
      <c r="AD838" s="33"/>
      <c r="AE838" s="33"/>
      <c r="AF838" s="33"/>
      <c r="AG838" s="34"/>
      <c r="AH838" s="33"/>
      <c r="AI838" s="36"/>
      <c r="AJ838" s="35"/>
      <c r="AK838" s="35"/>
      <c r="AL838" s="35"/>
      <c r="AM838" s="35"/>
    </row>
    <row r="839" spans="2:39" x14ac:dyDescent="0.25">
      <c r="B839" s="31"/>
      <c r="C839" s="32"/>
      <c r="D839" s="32"/>
      <c r="E839" s="32"/>
      <c r="F839" s="33"/>
      <c r="G839" s="33"/>
      <c r="H839" s="37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4"/>
      <c r="T839" s="33"/>
      <c r="U839" s="33"/>
      <c r="V839" s="33"/>
      <c r="W839" s="33"/>
      <c r="X839" s="33"/>
      <c r="Y839" s="33"/>
      <c r="Z839" s="33"/>
      <c r="AA839" s="33"/>
      <c r="AB839" s="33"/>
      <c r="AC839" s="34"/>
      <c r="AD839" s="33"/>
      <c r="AE839" s="33"/>
      <c r="AF839" s="33"/>
      <c r="AG839" s="34"/>
      <c r="AH839" s="33"/>
      <c r="AI839" s="36"/>
      <c r="AJ839" s="35"/>
      <c r="AK839" s="35"/>
      <c r="AL839" s="35"/>
      <c r="AM839" s="35"/>
    </row>
    <row r="840" spans="2:39" x14ac:dyDescent="0.25">
      <c r="B840" s="31"/>
      <c r="C840" s="32"/>
      <c r="D840" s="32"/>
      <c r="E840" s="32"/>
      <c r="F840" s="33"/>
      <c r="G840" s="33"/>
      <c r="H840" s="37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4"/>
      <c r="T840" s="33"/>
      <c r="U840" s="33"/>
      <c r="V840" s="33"/>
      <c r="W840" s="33"/>
      <c r="X840" s="33"/>
      <c r="Y840" s="33"/>
      <c r="Z840" s="33"/>
      <c r="AA840" s="33"/>
      <c r="AB840" s="33"/>
      <c r="AC840" s="34"/>
      <c r="AD840" s="33"/>
      <c r="AE840" s="33"/>
      <c r="AF840" s="33"/>
      <c r="AG840" s="34"/>
      <c r="AH840" s="33"/>
      <c r="AI840" s="36"/>
      <c r="AJ840" s="35"/>
      <c r="AK840" s="35"/>
      <c r="AL840" s="35"/>
      <c r="AM840" s="35"/>
    </row>
    <row r="841" spans="2:39" x14ac:dyDescent="0.25">
      <c r="B841" s="31"/>
      <c r="C841" s="32"/>
      <c r="D841" s="32"/>
      <c r="E841" s="32"/>
      <c r="F841" s="33"/>
      <c r="G841" s="33"/>
      <c r="H841" s="37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4"/>
      <c r="T841" s="33"/>
      <c r="U841" s="33"/>
      <c r="V841" s="33"/>
      <c r="W841" s="33"/>
      <c r="X841" s="33"/>
      <c r="Y841" s="33"/>
      <c r="Z841" s="33"/>
      <c r="AA841" s="33"/>
      <c r="AB841" s="33"/>
      <c r="AC841" s="34"/>
      <c r="AD841" s="33"/>
      <c r="AE841" s="33"/>
      <c r="AF841" s="33"/>
      <c r="AG841" s="34"/>
      <c r="AH841" s="33"/>
      <c r="AI841" s="36"/>
      <c r="AJ841" s="35"/>
      <c r="AK841" s="35"/>
      <c r="AL841" s="35"/>
      <c r="AM841" s="35"/>
    </row>
    <row r="842" spans="2:39" x14ac:dyDescent="0.25">
      <c r="B842" s="31"/>
      <c r="C842" s="32"/>
      <c r="D842" s="32"/>
      <c r="E842" s="32"/>
      <c r="F842" s="33"/>
      <c r="G842" s="33"/>
      <c r="H842" s="37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4"/>
      <c r="T842" s="33"/>
      <c r="U842" s="33"/>
      <c r="V842" s="33"/>
      <c r="W842" s="33"/>
      <c r="X842" s="33"/>
      <c r="Y842" s="33"/>
      <c r="Z842" s="33"/>
      <c r="AA842" s="33"/>
      <c r="AB842" s="33"/>
      <c r="AC842" s="34"/>
      <c r="AD842" s="33"/>
      <c r="AE842" s="33"/>
      <c r="AF842" s="33"/>
      <c r="AG842" s="34"/>
      <c r="AH842" s="33"/>
      <c r="AI842" s="36"/>
      <c r="AJ842" s="35"/>
      <c r="AK842" s="35"/>
      <c r="AL842" s="35"/>
      <c r="AM842" s="35"/>
    </row>
    <row r="843" spans="2:39" x14ac:dyDescent="0.25">
      <c r="B843" s="31"/>
      <c r="C843" s="32"/>
      <c r="D843" s="32"/>
      <c r="E843" s="32"/>
      <c r="F843" s="33"/>
      <c r="G843" s="33"/>
      <c r="H843" s="37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4"/>
      <c r="T843" s="33"/>
      <c r="U843" s="33"/>
      <c r="V843" s="33"/>
      <c r="W843" s="33"/>
      <c r="X843" s="33"/>
      <c r="Y843" s="33"/>
      <c r="Z843" s="33"/>
      <c r="AA843" s="33"/>
      <c r="AB843" s="33"/>
      <c r="AC843" s="34"/>
      <c r="AD843" s="33"/>
      <c r="AE843" s="33"/>
      <c r="AF843" s="33"/>
      <c r="AG843" s="34"/>
      <c r="AH843" s="33"/>
      <c r="AI843" s="36"/>
      <c r="AJ843" s="35"/>
      <c r="AK843" s="35"/>
      <c r="AL843" s="35"/>
      <c r="AM843" s="35"/>
    </row>
    <row r="844" spans="2:39" x14ac:dyDescent="0.25">
      <c r="B844" s="31"/>
      <c r="C844" s="32"/>
      <c r="D844" s="32"/>
      <c r="E844" s="32"/>
      <c r="F844" s="33"/>
      <c r="G844" s="33"/>
      <c r="H844" s="37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4"/>
      <c r="T844" s="33"/>
      <c r="U844" s="33"/>
      <c r="V844" s="33"/>
      <c r="W844" s="33"/>
      <c r="X844" s="33"/>
      <c r="Y844" s="33"/>
      <c r="Z844" s="33"/>
      <c r="AA844" s="33"/>
      <c r="AB844" s="33"/>
      <c r="AC844" s="34"/>
      <c r="AD844" s="33"/>
      <c r="AE844" s="33"/>
      <c r="AF844" s="33"/>
      <c r="AG844" s="34"/>
      <c r="AH844" s="33"/>
      <c r="AI844" s="36"/>
      <c r="AJ844" s="35"/>
      <c r="AK844" s="35"/>
      <c r="AL844" s="35"/>
      <c r="AM844" s="35"/>
    </row>
    <row r="845" spans="2:39" x14ac:dyDescent="0.25">
      <c r="B845" s="31"/>
      <c r="C845" s="32"/>
      <c r="D845" s="32"/>
      <c r="E845" s="32"/>
      <c r="F845" s="33"/>
      <c r="G845" s="33"/>
      <c r="H845" s="37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4"/>
      <c r="T845" s="33"/>
      <c r="U845" s="33"/>
      <c r="V845" s="33"/>
      <c r="W845" s="33"/>
      <c r="X845" s="33"/>
      <c r="Y845" s="33"/>
      <c r="Z845" s="33"/>
      <c r="AA845" s="33"/>
      <c r="AB845" s="33"/>
      <c r="AC845" s="34"/>
      <c r="AD845" s="33"/>
      <c r="AE845" s="33"/>
      <c r="AF845" s="33"/>
      <c r="AG845" s="34"/>
      <c r="AH845" s="33"/>
      <c r="AI845" s="36"/>
      <c r="AJ845" s="35"/>
      <c r="AK845" s="35"/>
      <c r="AL845" s="35"/>
      <c r="AM845" s="35"/>
    </row>
    <row r="846" spans="2:39" x14ac:dyDescent="0.25">
      <c r="B846" s="31"/>
      <c r="C846" s="32"/>
      <c r="D846" s="32"/>
      <c r="E846" s="32"/>
      <c r="F846" s="33"/>
      <c r="G846" s="33"/>
      <c r="H846" s="37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4"/>
      <c r="T846" s="33"/>
      <c r="U846" s="33"/>
      <c r="V846" s="33"/>
      <c r="W846" s="33"/>
      <c r="X846" s="33"/>
      <c r="Y846" s="33"/>
      <c r="Z846" s="33"/>
      <c r="AA846" s="33"/>
      <c r="AB846" s="33"/>
      <c r="AC846" s="34"/>
      <c r="AD846" s="33"/>
      <c r="AE846" s="33"/>
      <c r="AF846" s="33"/>
      <c r="AG846" s="34"/>
      <c r="AH846" s="33"/>
      <c r="AI846" s="36"/>
      <c r="AJ846" s="35"/>
      <c r="AK846" s="35"/>
      <c r="AL846" s="35"/>
      <c r="AM846" s="35"/>
    </row>
    <row r="847" spans="2:39" x14ac:dyDescent="0.25">
      <c r="B847" s="31"/>
      <c r="C847" s="32"/>
      <c r="D847" s="32"/>
      <c r="E847" s="32"/>
      <c r="F847" s="33"/>
      <c r="G847" s="33"/>
      <c r="H847" s="37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4"/>
      <c r="T847" s="33"/>
      <c r="U847" s="33"/>
      <c r="V847" s="33"/>
      <c r="W847" s="33"/>
      <c r="X847" s="33"/>
      <c r="Y847" s="33"/>
      <c r="Z847" s="33"/>
      <c r="AA847" s="33"/>
      <c r="AB847" s="33"/>
      <c r="AC847" s="34"/>
      <c r="AD847" s="33"/>
      <c r="AE847" s="33"/>
      <c r="AF847" s="33"/>
      <c r="AG847" s="34"/>
      <c r="AH847" s="33"/>
      <c r="AI847" s="36"/>
      <c r="AJ847" s="35"/>
      <c r="AK847" s="35"/>
      <c r="AL847" s="35"/>
      <c r="AM847" s="35"/>
    </row>
    <row r="848" spans="2:39" x14ac:dyDescent="0.25">
      <c r="B848" s="31"/>
      <c r="C848" s="32"/>
      <c r="D848" s="32"/>
      <c r="E848" s="32"/>
      <c r="F848" s="33"/>
      <c r="G848" s="33"/>
      <c r="H848" s="37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4"/>
      <c r="T848" s="33"/>
      <c r="U848" s="33"/>
      <c r="V848" s="33"/>
      <c r="W848" s="33"/>
      <c r="X848" s="33"/>
      <c r="Y848" s="33"/>
      <c r="Z848" s="33"/>
      <c r="AA848" s="33"/>
      <c r="AB848" s="33"/>
      <c r="AC848" s="34"/>
      <c r="AD848" s="33"/>
      <c r="AE848" s="33"/>
      <c r="AF848" s="33"/>
      <c r="AG848" s="34"/>
      <c r="AH848" s="33"/>
      <c r="AI848" s="36"/>
      <c r="AJ848" s="35"/>
      <c r="AK848" s="35"/>
      <c r="AL848" s="35"/>
      <c r="AM848" s="35"/>
    </row>
    <row r="849" spans="2:39" x14ac:dyDescent="0.25">
      <c r="B849" s="31"/>
      <c r="C849" s="32"/>
      <c r="D849" s="32"/>
      <c r="E849" s="32"/>
      <c r="F849" s="33"/>
      <c r="G849" s="33"/>
      <c r="H849" s="37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4"/>
      <c r="T849" s="33"/>
      <c r="U849" s="33"/>
      <c r="V849" s="33"/>
      <c r="W849" s="33"/>
      <c r="X849" s="33"/>
      <c r="Y849" s="33"/>
      <c r="Z849" s="33"/>
      <c r="AA849" s="33"/>
      <c r="AB849" s="33"/>
      <c r="AC849" s="34"/>
      <c r="AD849" s="33"/>
      <c r="AE849" s="33"/>
      <c r="AF849" s="33"/>
      <c r="AG849" s="34"/>
      <c r="AH849" s="33"/>
      <c r="AI849" s="36"/>
      <c r="AJ849" s="35"/>
      <c r="AK849" s="35"/>
      <c r="AL849" s="35"/>
      <c r="AM849" s="35"/>
    </row>
    <row r="850" spans="2:39" x14ac:dyDescent="0.25">
      <c r="B850" s="31"/>
      <c r="C850" s="32"/>
      <c r="D850" s="32"/>
      <c r="E850" s="32"/>
      <c r="F850" s="33"/>
      <c r="G850" s="33"/>
      <c r="H850" s="37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4"/>
      <c r="T850" s="33"/>
      <c r="U850" s="33"/>
      <c r="V850" s="33"/>
      <c r="W850" s="33"/>
      <c r="X850" s="33"/>
      <c r="Y850" s="33"/>
      <c r="Z850" s="33"/>
      <c r="AA850" s="33"/>
      <c r="AB850" s="33"/>
      <c r="AC850" s="34"/>
      <c r="AD850" s="33"/>
      <c r="AE850" s="33"/>
      <c r="AF850" s="33"/>
      <c r="AG850" s="34"/>
      <c r="AH850" s="33"/>
      <c r="AI850" s="36"/>
      <c r="AJ850" s="35"/>
      <c r="AK850" s="35"/>
      <c r="AL850" s="35"/>
      <c r="AM850" s="35"/>
    </row>
    <row r="851" spans="2:39" x14ac:dyDescent="0.25">
      <c r="B851" s="31"/>
      <c r="C851" s="32"/>
      <c r="D851" s="32"/>
      <c r="E851" s="32"/>
      <c r="F851" s="33"/>
      <c r="G851" s="33"/>
      <c r="H851" s="37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4"/>
      <c r="T851" s="33"/>
      <c r="U851" s="33"/>
      <c r="V851" s="33"/>
      <c r="W851" s="33"/>
      <c r="X851" s="33"/>
      <c r="Y851" s="33"/>
      <c r="Z851" s="33"/>
      <c r="AA851" s="33"/>
      <c r="AB851" s="33"/>
      <c r="AC851" s="34"/>
      <c r="AD851" s="33"/>
      <c r="AE851" s="33"/>
      <c r="AF851" s="33"/>
      <c r="AG851" s="34"/>
      <c r="AH851" s="33"/>
      <c r="AI851" s="36"/>
      <c r="AJ851" s="35"/>
      <c r="AK851" s="35"/>
      <c r="AL851" s="35"/>
      <c r="AM851" s="35"/>
    </row>
    <row r="852" spans="2:39" x14ac:dyDescent="0.25">
      <c r="B852" s="31"/>
      <c r="C852" s="32"/>
      <c r="D852" s="32"/>
      <c r="E852" s="32"/>
      <c r="F852" s="33"/>
      <c r="G852" s="33"/>
      <c r="H852" s="37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4"/>
      <c r="T852" s="33"/>
      <c r="U852" s="33"/>
      <c r="V852" s="33"/>
      <c r="W852" s="33"/>
      <c r="X852" s="33"/>
      <c r="Y852" s="33"/>
      <c r="Z852" s="33"/>
      <c r="AA852" s="33"/>
      <c r="AB852" s="33"/>
      <c r="AC852" s="34"/>
      <c r="AD852" s="33"/>
      <c r="AE852" s="33"/>
      <c r="AF852" s="33"/>
      <c r="AG852" s="34"/>
      <c r="AH852" s="33"/>
      <c r="AI852" s="36"/>
      <c r="AJ852" s="35"/>
      <c r="AK852" s="35"/>
      <c r="AL852" s="35"/>
      <c r="AM852" s="35"/>
    </row>
    <row r="853" spans="2:39" x14ac:dyDescent="0.25">
      <c r="B853" s="31"/>
      <c r="C853" s="32"/>
      <c r="D853" s="32"/>
      <c r="E853" s="32"/>
      <c r="F853" s="33"/>
      <c r="G853" s="33"/>
      <c r="H853" s="37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4"/>
      <c r="T853" s="33"/>
      <c r="U853" s="33"/>
      <c r="V853" s="33"/>
      <c r="W853" s="33"/>
      <c r="X853" s="33"/>
      <c r="Y853" s="33"/>
      <c r="Z853" s="33"/>
      <c r="AA853" s="33"/>
      <c r="AB853" s="33"/>
      <c r="AC853" s="34"/>
      <c r="AD853" s="33"/>
      <c r="AE853" s="33"/>
      <c r="AF853" s="33"/>
      <c r="AG853" s="34"/>
      <c r="AH853" s="33"/>
      <c r="AI853" s="36"/>
      <c r="AJ853" s="35"/>
      <c r="AK853" s="35"/>
      <c r="AL853" s="35"/>
      <c r="AM853" s="35"/>
    </row>
    <row r="854" spans="2:39" x14ac:dyDescent="0.25">
      <c r="B854" s="31"/>
      <c r="C854" s="32"/>
      <c r="D854" s="32"/>
      <c r="E854" s="32"/>
      <c r="F854" s="33"/>
      <c r="G854" s="33"/>
      <c r="H854" s="37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4"/>
      <c r="T854" s="33"/>
      <c r="U854" s="33"/>
      <c r="V854" s="33"/>
      <c r="W854" s="33"/>
      <c r="X854" s="33"/>
      <c r="Y854" s="33"/>
      <c r="Z854" s="33"/>
      <c r="AA854" s="33"/>
      <c r="AB854" s="33"/>
      <c r="AC854" s="34"/>
      <c r="AD854" s="33"/>
      <c r="AE854" s="33"/>
      <c r="AF854" s="33"/>
      <c r="AG854" s="34"/>
      <c r="AH854" s="33"/>
      <c r="AI854" s="36"/>
      <c r="AJ854" s="35"/>
      <c r="AK854" s="35"/>
      <c r="AL854" s="35"/>
      <c r="AM854" s="35"/>
    </row>
    <row r="855" spans="2:39" x14ac:dyDescent="0.25">
      <c r="B855" s="31"/>
      <c r="C855" s="32"/>
      <c r="D855" s="32"/>
      <c r="E855" s="32"/>
      <c r="F855" s="33"/>
      <c r="G855" s="33"/>
      <c r="H855" s="37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4"/>
      <c r="T855" s="33"/>
      <c r="U855" s="33"/>
      <c r="V855" s="33"/>
      <c r="W855" s="33"/>
      <c r="X855" s="33"/>
      <c r="Y855" s="33"/>
      <c r="Z855" s="33"/>
      <c r="AA855" s="33"/>
      <c r="AB855" s="33"/>
      <c r="AC855" s="34"/>
      <c r="AD855" s="33"/>
      <c r="AE855" s="33"/>
      <c r="AF855" s="33"/>
      <c r="AG855" s="34"/>
      <c r="AH855" s="33"/>
      <c r="AI855" s="36"/>
      <c r="AJ855" s="35"/>
      <c r="AK855" s="35"/>
      <c r="AL855" s="35"/>
      <c r="AM855" s="35"/>
    </row>
    <row r="856" spans="2:39" x14ac:dyDescent="0.25">
      <c r="B856" s="31"/>
      <c r="C856" s="32"/>
      <c r="D856" s="32"/>
      <c r="E856" s="32"/>
      <c r="F856" s="33"/>
      <c r="G856" s="33"/>
      <c r="H856" s="37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4"/>
      <c r="T856" s="33"/>
      <c r="U856" s="33"/>
      <c r="V856" s="33"/>
      <c r="W856" s="33"/>
      <c r="X856" s="33"/>
      <c r="Y856" s="33"/>
      <c r="Z856" s="33"/>
      <c r="AA856" s="33"/>
      <c r="AB856" s="33"/>
      <c r="AC856" s="34"/>
      <c r="AD856" s="33"/>
      <c r="AE856" s="33"/>
      <c r="AF856" s="33"/>
      <c r="AG856" s="34"/>
      <c r="AH856" s="33"/>
      <c r="AI856" s="36"/>
      <c r="AJ856" s="35"/>
      <c r="AK856" s="35"/>
      <c r="AL856" s="35"/>
      <c r="AM856" s="35"/>
    </row>
    <row r="857" spans="2:39" x14ac:dyDescent="0.25">
      <c r="B857" s="31"/>
      <c r="C857" s="32"/>
      <c r="D857" s="32"/>
      <c r="E857" s="32"/>
      <c r="F857" s="33"/>
      <c r="G857" s="33"/>
      <c r="H857" s="37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4"/>
      <c r="T857" s="33"/>
      <c r="U857" s="33"/>
      <c r="V857" s="33"/>
      <c r="W857" s="33"/>
      <c r="X857" s="33"/>
      <c r="Y857" s="33"/>
      <c r="Z857" s="33"/>
      <c r="AA857" s="33"/>
      <c r="AB857" s="33"/>
      <c r="AC857" s="34"/>
      <c r="AD857" s="33"/>
      <c r="AE857" s="33"/>
      <c r="AF857" s="33"/>
      <c r="AG857" s="34"/>
      <c r="AH857" s="33"/>
      <c r="AI857" s="36"/>
      <c r="AJ857" s="35"/>
      <c r="AK857" s="35"/>
      <c r="AL857" s="35"/>
      <c r="AM857" s="35"/>
    </row>
    <row r="858" spans="2:39" x14ac:dyDescent="0.25">
      <c r="B858" s="31"/>
      <c r="C858" s="32"/>
      <c r="D858" s="32"/>
      <c r="E858" s="32"/>
      <c r="F858" s="33"/>
      <c r="G858" s="33"/>
      <c r="H858" s="37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4"/>
      <c r="T858" s="33"/>
      <c r="U858" s="33"/>
      <c r="V858" s="33"/>
      <c r="W858" s="33"/>
      <c r="X858" s="33"/>
      <c r="Y858" s="33"/>
      <c r="Z858" s="33"/>
      <c r="AA858" s="33"/>
      <c r="AB858" s="33"/>
      <c r="AC858" s="34"/>
      <c r="AD858" s="33"/>
      <c r="AE858" s="33"/>
      <c r="AF858" s="33"/>
      <c r="AG858" s="34"/>
      <c r="AH858" s="33"/>
      <c r="AI858" s="36"/>
      <c r="AJ858" s="35"/>
      <c r="AK858" s="35"/>
      <c r="AL858" s="35"/>
      <c r="AM858" s="35"/>
    </row>
    <row r="859" spans="2:39" x14ac:dyDescent="0.25">
      <c r="B859" s="31"/>
      <c r="C859" s="32"/>
      <c r="D859" s="32"/>
      <c r="E859" s="32"/>
      <c r="F859" s="33"/>
      <c r="G859" s="33"/>
      <c r="H859" s="37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4"/>
      <c r="T859" s="33"/>
      <c r="U859" s="33"/>
      <c r="V859" s="33"/>
      <c r="W859" s="33"/>
      <c r="X859" s="33"/>
      <c r="Y859" s="33"/>
      <c r="Z859" s="33"/>
      <c r="AA859" s="33"/>
      <c r="AB859" s="33"/>
      <c r="AC859" s="34"/>
      <c r="AD859" s="33"/>
      <c r="AE859" s="33"/>
      <c r="AF859" s="33"/>
      <c r="AG859" s="34"/>
      <c r="AH859" s="33"/>
      <c r="AI859" s="36"/>
      <c r="AJ859" s="35"/>
      <c r="AK859" s="35"/>
      <c r="AL859" s="35"/>
      <c r="AM859" s="35"/>
    </row>
    <row r="860" spans="2:39" x14ac:dyDescent="0.25">
      <c r="B860" s="31"/>
      <c r="C860" s="32"/>
      <c r="D860" s="32"/>
      <c r="E860" s="32"/>
      <c r="F860" s="33"/>
      <c r="G860" s="33"/>
      <c r="H860" s="37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4"/>
      <c r="T860" s="33"/>
      <c r="U860" s="33"/>
      <c r="V860" s="33"/>
      <c r="W860" s="33"/>
      <c r="X860" s="33"/>
      <c r="Y860" s="33"/>
      <c r="Z860" s="33"/>
      <c r="AA860" s="33"/>
      <c r="AB860" s="33"/>
      <c r="AC860" s="34"/>
      <c r="AD860" s="33"/>
      <c r="AE860" s="33"/>
      <c r="AF860" s="33"/>
      <c r="AG860" s="34"/>
      <c r="AH860" s="33"/>
      <c r="AI860" s="36"/>
      <c r="AJ860" s="35"/>
      <c r="AK860" s="35"/>
      <c r="AL860" s="35"/>
      <c r="AM860" s="35"/>
    </row>
    <row r="861" spans="2:39" x14ac:dyDescent="0.25">
      <c r="B861" s="31"/>
      <c r="C861" s="32"/>
      <c r="D861" s="32"/>
      <c r="E861" s="32"/>
      <c r="F861" s="33"/>
      <c r="G861" s="33"/>
      <c r="H861" s="37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4"/>
      <c r="T861" s="33"/>
      <c r="U861" s="33"/>
      <c r="V861" s="33"/>
      <c r="W861" s="33"/>
      <c r="X861" s="33"/>
      <c r="Y861" s="33"/>
      <c r="Z861" s="33"/>
      <c r="AA861" s="33"/>
      <c r="AB861" s="33"/>
      <c r="AC861" s="34"/>
      <c r="AD861" s="33"/>
      <c r="AE861" s="33"/>
      <c r="AF861" s="33"/>
      <c r="AG861" s="34"/>
      <c r="AH861" s="33"/>
      <c r="AI861" s="36"/>
      <c r="AJ861" s="35"/>
      <c r="AK861" s="35"/>
      <c r="AL861" s="35"/>
      <c r="AM861" s="35"/>
    </row>
    <row r="862" spans="2:39" x14ac:dyDescent="0.25">
      <c r="B862" s="31"/>
      <c r="C862" s="32"/>
      <c r="D862" s="32"/>
      <c r="E862" s="32"/>
      <c r="F862" s="33"/>
      <c r="G862" s="33"/>
      <c r="H862" s="37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4"/>
      <c r="T862" s="33"/>
      <c r="U862" s="33"/>
      <c r="V862" s="33"/>
      <c r="W862" s="33"/>
      <c r="X862" s="33"/>
      <c r="Y862" s="33"/>
      <c r="Z862" s="33"/>
      <c r="AA862" s="33"/>
      <c r="AB862" s="33"/>
      <c r="AC862" s="34"/>
      <c r="AD862" s="33"/>
      <c r="AE862" s="33"/>
      <c r="AF862" s="33"/>
      <c r="AG862" s="34"/>
      <c r="AH862" s="33"/>
      <c r="AI862" s="36"/>
      <c r="AJ862" s="35"/>
      <c r="AK862" s="35"/>
      <c r="AL862" s="35"/>
      <c r="AM862" s="35"/>
    </row>
    <row r="863" spans="2:39" x14ac:dyDescent="0.25">
      <c r="B863" s="31"/>
      <c r="C863" s="32"/>
      <c r="D863" s="32"/>
      <c r="E863" s="32"/>
      <c r="F863" s="33"/>
      <c r="G863" s="33"/>
      <c r="H863" s="37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4"/>
      <c r="T863" s="33"/>
      <c r="U863" s="33"/>
      <c r="V863" s="33"/>
      <c r="W863" s="33"/>
      <c r="X863" s="33"/>
      <c r="Y863" s="33"/>
      <c r="Z863" s="33"/>
      <c r="AA863" s="33"/>
      <c r="AB863" s="33"/>
      <c r="AC863" s="34"/>
      <c r="AD863" s="33"/>
      <c r="AE863" s="33"/>
      <c r="AF863" s="33"/>
      <c r="AG863" s="34"/>
      <c r="AH863" s="33"/>
      <c r="AI863" s="36"/>
      <c r="AJ863" s="35"/>
      <c r="AK863" s="35"/>
      <c r="AL863" s="35"/>
      <c r="AM863" s="35"/>
    </row>
    <row r="864" spans="2:39" x14ac:dyDescent="0.25">
      <c r="B864" s="31"/>
      <c r="C864" s="32"/>
      <c r="D864" s="32"/>
      <c r="E864" s="32"/>
      <c r="F864" s="33"/>
      <c r="G864" s="33"/>
      <c r="H864" s="37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4"/>
      <c r="T864" s="33"/>
      <c r="U864" s="33"/>
      <c r="V864" s="33"/>
      <c r="W864" s="33"/>
      <c r="X864" s="33"/>
      <c r="Y864" s="33"/>
      <c r="Z864" s="33"/>
      <c r="AA864" s="33"/>
      <c r="AB864" s="33"/>
      <c r="AC864" s="34"/>
      <c r="AD864" s="33"/>
      <c r="AE864" s="33"/>
      <c r="AF864" s="33"/>
      <c r="AG864" s="34"/>
      <c r="AH864" s="33"/>
      <c r="AI864" s="36"/>
      <c r="AJ864" s="35"/>
      <c r="AK864" s="35"/>
      <c r="AL864" s="35"/>
      <c r="AM864" s="35"/>
    </row>
    <row r="865" spans="2:39" x14ac:dyDescent="0.25">
      <c r="B865" s="31"/>
      <c r="C865" s="32"/>
      <c r="D865" s="32"/>
      <c r="E865" s="32"/>
      <c r="F865" s="33"/>
      <c r="G865" s="33"/>
      <c r="H865" s="37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4"/>
      <c r="T865" s="33"/>
      <c r="U865" s="33"/>
      <c r="V865" s="33"/>
      <c r="W865" s="33"/>
      <c r="X865" s="33"/>
      <c r="Y865" s="33"/>
      <c r="Z865" s="33"/>
      <c r="AA865" s="33"/>
      <c r="AB865" s="33"/>
      <c r="AC865" s="34"/>
      <c r="AD865" s="33"/>
      <c r="AE865" s="33"/>
      <c r="AF865" s="33"/>
      <c r="AG865" s="34"/>
      <c r="AH865" s="33"/>
      <c r="AI865" s="36"/>
      <c r="AJ865" s="35"/>
      <c r="AK865" s="35"/>
      <c r="AL865" s="35"/>
      <c r="AM865" s="35"/>
    </row>
    <row r="866" spans="2:39" x14ac:dyDescent="0.25">
      <c r="B866" s="31"/>
      <c r="C866" s="32"/>
      <c r="D866" s="32"/>
      <c r="E866" s="32"/>
      <c r="F866" s="33"/>
      <c r="G866" s="33"/>
      <c r="H866" s="37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4"/>
      <c r="T866" s="33"/>
      <c r="U866" s="33"/>
      <c r="V866" s="33"/>
      <c r="W866" s="33"/>
      <c r="X866" s="33"/>
      <c r="Y866" s="33"/>
      <c r="Z866" s="33"/>
      <c r="AA866" s="33"/>
      <c r="AB866" s="33"/>
      <c r="AC866" s="34"/>
      <c r="AD866" s="33"/>
      <c r="AE866" s="33"/>
      <c r="AF866" s="33"/>
      <c r="AG866" s="34"/>
      <c r="AH866" s="33"/>
      <c r="AI866" s="36"/>
      <c r="AJ866" s="35"/>
      <c r="AK866" s="35"/>
      <c r="AL866" s="35"/>
      <c r="AM866" s="35"/>
    </row>
    <row r="867" spans="2:39" x14ac:dyDescent="0.25">
      <c r="B867" s="31"/>
      <c r="C867" s="32"/>
      <c r="D867" s="32"/>
      <c r="E867" s="32"/>
      <c r="F867" s="33"/>
      <c r="G867" s="33"/>
      <c r="H867" s="37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4"/>
      <c r="T867" s="33"/>
      <c r="U867" s="33"/>
      <c r="V867" s="33"/>
      <c r="W867" s="33"/>
      <c r="X867" s="33"/>
      <c r="Y867" s="33"/>
      <c r="Z867" s="33"/>
      <c r="AA867" s="33"/>
      <c r="AB867" s="33"/>
      <c r="AC867" s="34"/>
      <c r="AD867" s="33"/>
      <c r="AE867" s="33"/>
      <c r="AF867" s="33"/>
      <c r="AG867" s="34"/>
      <c r="AH867" s="33"/>
      <c r="AI867" s="36"/>
      <c r="AJ867" s="35"/>
      <c r="AK867" s="35"/>
      <c r="AL867" s="35"/>
      <c r="AM867" s="35"/>
    </row>
    <row r="868" spans="2:39" x14ac:dyDescent="0.25">
      <c r="B868" s="31"/>
      <c r="C868" s="32"/>
      <c r="D868" s="32"/>
      <c r="E868" s="32"/>
      <c r="F868" s="33"/>
      <c r="G868" s="33"/>
      <c r="H868" s="37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4"/>
      <c r="T868" s="33"/>
      <c r="U868" s="33"/>
      <c r="V868" s="33"/>
      <c r="W868" s="33"/>
      <c r="X868" s="33"/>
      <c r="Y868" s="33"/>
      <c r="Z868" s="33"/>
      <c r="AA868" s="33"/>
      <c r="AB868" s="33"/>
      <c r="AC868" s="34"/>
      <c r="AD868" s="33"/>
      <c r="AE868" s="33"/>
      <c r="AF868" s="33"/>
      <c r="AG868" s="34"/>
      <c r="AH868" s="33"/>
      <c r="AI868" s="36"/>
      <c r="AJ868" s="35"/>
      <c r="AK868" s="35"/>
      <c r="AL868" s="35"/>
      <c r="AM868" s="35"/>
    </row>
    <row r="869" spans="2:39" x14ac:dyDescent="0.25">
      <c r="B869" s="31"/>
      <c r="C869" s="32"/>
      <c r="D869" s="32"/>
      <c r="E869" s="32"/>
      <c r="F869" s="33"/>
      <c r="G869" s="33"/>
      <c r="H869" s="37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4"/>
      <c r="T869" s="33"/>
      <c r="U869" s="33"/>
      <c r="V869" s="33"/>
      <c r="W869" s="33"/>
      <c r="X869" s="33"/>
      <c r="Y869" s="33"/>
      <c r="Z869" s="33"/>
      <c r="AA869" s="33"/>
      <c r="AB869" s="33"/>
      <c r="AC869" s="34"/>
      <c r="AD869" s="33"/>
      <c r="AE869" s="33"/>
      <c r="AF869" s="33"/>
      <c r="AG869" s="34"/>
      <c r="AH869" s="33"/>
      <c r="AI869" s="36"/>
      <c r="AJ869" s="35"/>
      <c r="AK869" s="35"/>
      <c r="AL869" s="35"/>
      <c r="AM869" s="35"/>
    </row>
    <row r="870" spans="2:39" x14ac:dyDescent="0.25">
      <c r="B870" s="31"/>
      <c r="C870" s="32"/>
      <c r="D870" s="32"/>
      <c r="E870" s="32"/>
      <c r="F870" s="33"/>
      <c r="G870" s="33"/>
      <c r="H870" s="37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4"/>
      <c r="T870" s="33"/>
      <c r="U870" s="33"/>
      <c r="V870" s="33"/>
      <c r="W870" s="33"/>
      <c r="X870" s="33"/>
      <c r="Y870" s="33"/>
      <c r="Z870" s="33"/>
      <c r="AA870" s="33"/>
      <c r="AB870" s="33"/>
      <c r="AC870" s="34"/>
      <c r="AD870" s="33"/>
      <c r="AE870" s="33"/>
      <c r="AF870" s="33"/>
      <c r="AG870" s="34"/>
      <c r="AH870" s="33"/>
      <c r="AI870" s="36"/>
      <c r="AJ870" s="35"/>
      <c r="AK870" s="35"/>
      <c r="AL870" s="35"/>
      <c r="AM870" s="35"/>
    </row>
    <row r="871" spans="2:39" x14ac:dyDescent="0.25">
      <c r="B871" s="31"/>
      <c r="C871" s="32"/>
      <c r="D871" s="32"/>
      <c r="E871" s="32"/>
      <c r="F871" s="33"/>
      <c r="G871" s="33"/>
      <c r="H871" s="37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4"/>
      <c r="T871" s="33"/>
      <c r="U871" s="33"/>
      <c r="V871" s="33"/>
      <c r="W871" s="33"/>
      <c r="X871" s="33"/>
      <c r="Y871" s="33"/>
      <c r="Z871" s="33"/>
      <c r="AA871" s="33"/>
      <c r="AB871" s="33"/>
      <c r="AC871" s="34"/>
      <c r="AD871" s="33"/>
      <c r="AE871" s="33"/>
      <c r="AF871" s="33"/>
      <c r="AG871" s="34"/>
      <c r="AH871" s="33"/>
      <c r="AI871" s="36"/>
      <c r="AJ871" s="35"/>
      <c r="AK871" s="35"/>
      <c r="AL871" s="35"/>
      <c r="AM871" s="35"/>
    </row>
    <row r="872" spans="2:39" x14ac:dyDescent="0.25">
      <c r="B872" s="31"/>
      <c r="C872" s="32"/>
      <c r="D872" s="32"/>
      <c r="E872" s="32"/>
      <c r="F872" s="33"/>
      <c r="G872" s="33"/>
      <c r="H872" s="37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4"/>
      <c r="T872" s="33"/>
      <c r="U872" s="33"/>
      <c r="V872" s="33"/>
      <c r="W872" s="33"/>
      <c r="X872" s="33"/>
      <c r="Y872" s="33"/>
      <c r="Z872" s="33"/>
      <c r="AA872" s="33"/>
      <c r="AB872" s="33"/>
      <c r="AC872" s="34"/>
      <c r="AD872" s="33"/>
      <c r="AE872" s="33"/>
      <c r="AF872" s="33"/>
      <c r="AG872" s="34"/>
      <c r="AH872" s="33"/>
      <c r="AI872" s="36"/>
      <c r="AJ872" s="35"/>
      <c r="AK872" s="35"/>
      <c r="AL872" s="35"/>
      <c r="AM872" s="35"/>
    </row>
    <row r="873" spans="2:39" x14ac:dyDescent="0.25">
      <c r="B873" s="31"/>
      <c r="C873" s="32"/>
      <c r="D873" s="32"/>
      <c r="E873" s="32"/>
      <c r="F873" s="33"/>
      <c r="G873" s="33"/>
      <c r="H873" s="37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4"/>
      <c r="T873" s="33"/>
      <c r="U873" s="33"/>
      <c r="V873" s="33"/>
      <c r="W873" s="33"/>
      <c r="X873" s="33"/>
      <c r="Y873" s="33"/>
      <c r="Z873" s="33"/>
      <c r="AA873" s="33"/>
      <c r="AB873" s="33"/>
      <c r="AC873" s="34"/>
      <c r="AD873" s="33"/>
      <c r="AE873" s="33"/>
      <c r="AF873" s="33"/>
      <c r="AG873" s="34"/>
      <c r="AH873" s="33"/>
      <c r="AI873" s="36"/>
      <c r="AJ873" s="35"/>
      <c r="AK873" s="35"/>
      <c r="AL873" s="35"/>
      <c r="AM873" s="35"/>
    </row>
    <row r="874" spans="2:39" x14ac:dyDescent="0.25">
      <c r="B874" s="31"/>
      <c r="C874" s="32"/>
      <c r="D874" s="32"/>
      <c r="E874" s="32"/>
      <c r="F874" s="33"/>
      <c r="G874" s="33"/>
      <c r="H874" s="37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4"/>
      <c r="T874" s="33"/>
      <c r="U874" s="33"/>
      <c r="V874" s="33"/>
      <c r="W874" s="33"/>
      <c r="X874" s="33"/>
      <c r="Y874" s="33"/>
      <c r="Z874" s="33"/>
      <c r="AA874" s="33"/>
      <c r="AB874" s="33"/>
      <c r="AC874" s="34"/>
      <c r="AD874" s="33"/>
      <c r="AE874" s="33"/>
      <c r="AF874" s="33"/>
      <c r="AG874" s="34"/>
      <c r="AH874" s="33"/>
      <c r="AI874" s="36"/>
      <c r="AJ874" s="35"/>
      <c r="AK874" s="35"/>
      <c r="AL874" s="35"/>
      <c r="AM874" s="35"/>
    </row>
    <row r="875" spans="2:39" x14ac:dyDescent="0.25">
      <c r="B875" s="31"/>
      <c r="C875" s="32"/>
      <c r="D875" s="32"/>
      <c r="E875" s="32"/>
      <c r="F875" s="33"/>
      <c r="G875" s="33"/>
      <c r="H875" s="37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4"/>
      <c r="T875" s="33"/>
      <c r="U875" s="33"/>
      <c r="V875" s="33"/>
      <c r="W875" s="33"/>
      <c r="X875" s="33"/>
      <c r="Y875" s="33"/>
      <c r="Z875" s="33"/>
      <c r="AA875" s="33"/>
      <c r="AB875" s="33"/>
      <c r="AC875" s="34"/>
      <c r="AD875" s="33"/>
      <c r="AE875" s="33"/>
      <c r="AF875" s="33"/>
      <c r="AG875" s="34"/>
      <c r="AH875" s="33"/>
      <c r="AI875" s="36"/>
      <c r="AJ875" s="35"/>
      <c r="AK875" s="35"/>
      <c r="AL875" s="35"/>
      <c r="AM875" s="35"/>
    </row>
    <row r="876" spans="2:39" x14ac:dyDescent="0.25">
      <c r="B876" s="31"/>
      <c r="C876" s="32"/>
      <c r="D876" s="32"/>
      <c r="E876" s="32"/>
      <c r="F876" s="33"/>
      <c r="G876" s="33"/>
      <c r="H876" s="37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4"/>
      <c r="T876" s="33"/>
      <c r="U876" s="33"/>
      <c r="V876" s="33"/>
      <c r="W876" s="33"/>
      <c r="X876" s="33"/>
      <c r="Y876" s="33"/>
      <c r="Z876" s="33"/>
      <c r="AA876" s="33"/>
      <c r="AB876" s="33"/>
      <c r="AC876" s="34"/>
      <c r="AD876" s="33"/>
      <c r="AE876" s="33"/>
      <c r="AF876" s="33"/>
      <c r="AG876" s="34"/>
      <c r="AH876" s="33"/>
      <c r="AI876" s="36"/>
      <c r="AJ876" s="35"/>
      <c r="AK876" s="35"/>
      <c r="AL876" s="35"/>
      <c r="AM876" s="35"/>
    </row>
    <row r="877" spans="2:39" x14ac:dyDescent="0.25">
      <c r="B877" s="31"/>
      <c r="C877" s="32"/>
      <c r="D877" s="32"/>
      <c r="E877" s="32"/>
      <c r="F877" s="33"/>
      <c r="G877" s="33"/>
      <c r="H877" s="37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4"/>
      <c r="T877" s="33"/>
      <c r="U877" s="33"/>
      <c r="V877" s="33"/>
      <c r="W877" s="33"/>
      <c r="X877" s="33"/>
      <c r="Y877" s="33"/>
      <c r="Z877" s="33"/>
      <c r="AA877" s="33"/>
      <c r="AB877" s="33"/>
      <c r="AC877" s="34"/>
      <c r="AD877" s="33"/>
      <c r="AE877" s="33"/>
      <c r="AF877" s="33"/>
      <c r="AG877" s="34"/>
      <c r="AH877" s="33"/>
      <c r="AI877" s="36"/>
      <c r="AJ877" s="35"/>
      <c r="AK877" s="35"/>
      <c r="AL877" s="35"/>
      <c r="AM877" s="35"/>
    </row>
    <row r="878" spans="2:39" x14ac:dyDescent="0.25">
      <c r="B878" s="31"/>
      <c r="C878" s="32"/>
      <c r="D878" s="32"/>
      <c r="E878" s="32"/>
      <c r="F878" s="33"/>
      <c r="G878" s="33"/>
      <c r="H878" s="37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4"/>
      <c r="T878" s="33"/>
      <c r="U878" s="33"/>
      <c r="V878" s="33"/>
      <c r="W878" s="33"/>
      <c r="X878" s="33"/>
      <c r="Y878" s="33"/>
      <c r="Z878" s="33"/>
      <c r="AA878" s="33"/>
      <c r="AB878" s="33"/>
      <c r="AC878" s="34"/>
      <c r="AD878" s="33"/>
      <c r="AE878" s="33"/>
      <c r="AF878" s="33"/>
      <c r="AG878" s="34"/>
      <c r="AH878" s="33"/>
      <c r="AI878" s="36"/>
      <c r="AJ878" s="35"/>
      <c r="AK878" s="35"/>
      <c r="AL878" s="35"/>
      <c r="AM878" s="35"/>
    </row>
    <row r="879" spans="2:39" x14ac:dyDescent="0.25">
      <c r="B879" s="31"/>
      <c r="C879" s="32"/>
      <c r="D879" s="32"/>
      <c r="E879" s="32"/>
      <c r="F879" s="33"/>
      <c r="G879" s="33"/>
      <c r="H879" s="37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4"/>
      <c r="T879" s="33"/>
      <c r="U879" s="33"/>
      <c r="V879" s="33"/>
      <c r="W879" s="33"/>
      <c r="X879" s="33"/>
      <c r="Y879" s="33"/>
      <c r="Z879" s="33"/>
      <c r="AA879" s="33"/>
      <c r="AB879" s="33"/>
      <c r="AC879" s="34"/>
      <c r="AD879" s="33"/>
      <c r="AE879" s="33"/>
      <c r="AF879" s="33"/>
      <c r="AG879" s="34"/>
      <c r="AH879" s="33"/>
      <c r="AI879" s="36"/>
      <c r="AJ879" s="35"/>
      <c r="AK879" s="35"/>
      <c r="AL879" s="35"/>
      <c r="AM879" s="35"/>
    </row>
    <row r="880" spans="2:39" x14ac:dyDescent="0.25">
      <c r="B880" s="31"/>
      <c r="C880" s="32"/>
      <c r="D880" s="32"/>
      <c r="E880" s="32"/>
      <c r="F880" s="33"/>
      <c r="G880" s="33"/>
      <c r="H880" s="37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4"/>
      <c r="T880" s="33"/>
      <c r="U880" s="33"/>
      <c r="V880" s="33"/>
      <c r="W880" s="33"/>
      <c r="X880" s="33"/>
      <c r="Y880" s="33"/>
      <c r="Z880" s="33"/>
      <c r="AA880" s="33"/>
      <c r="AB880" s="33"/>
      <c r="AC880" s="34"/>
      <c r="AD880" s="33"/>
      <c r="AE880" s="33"/>
      <c r="AF880" s="33"/>
      <c r="AG880" s="34"/>
      <c r="AH880" s="33"/>
      <c r="AI880" s="36"/>
      <c r="AJ880" s="35"/>
      <c r="AK880" s="35"/>
      <c r="AL880" s="35"/>
      <c r="AM880" s="35"/>
    </row>
    <row r="881" spans="2:39" x14ac:dyDescent="0.25">
      <c r="B881" s="31"/>
      <c r="C881" s="32"/>
      <c r="D881" s="32"/>
      <c r="E881" s="32"/>
      <c r="F881" s="33"/>
      <c r="G881" s="33"/>
      <c r="H881" s="37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4"/>
      <c r="T881" s="33"/>
      <c r="U881" s="33"/>
      <c r="V881" s="33"/>
      <c r="W881" s="33"/>
      <c r="X881" s="33"/>
      <c r="Y881" s="33"/>
      <c r="Z881" s="33"/>
      <c r="AA881" s="33"/>
      <c r="AB881" s="33"/>
      <c r="AC881" s="34"/>
      <c r="AD881" s="33"/>
      <c r="AE881" s="33"/>
      <c r="AF881" s="33"/>
      <c r="AG881" s="34"/>
      <c r="AH881" s="33"/>
      <c r="AI881" s="36"/>
      <c r="AJ881" s="35"/>
      <c r="AK881" s="35"/>
      <c r="AL881" s="35"/>
      <c r="AM881" s="35"/>
    </row>
    <row r="882" spans="2:39" x14ac:dyDescent="0.25">
      <c r="B882" s="31"/>
      <c r="C882" s="32"/>
      <c r="D882" s="32"/>
      <c r="E882" s="32"/>
      <c r="F882" s="33"/>
      <c r="G882" s="33"/>
      <c r="H882" s="37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4"/>
      <c r="T882" s="33"/>
      <c r="U882" s="33"/>
      <c r="V882" s="33"/>
      <c r="W882" s="33"/>
      <c r="X882" s="33"/>
      <c r="Y882" s="33"/>
      <c r="Z882" s="33"/>
      <c r="AA882" s="33"/>
      <c r="AB882" s="33"/>
      <c r="AC882" s="34"/>
      <c r="AD882" s="33"/>
      <c r="AE882" s="33"/>
      <c r="AF882" s="33"/>
      <c r="AG882" s="34"/>
      <c r="AH882" s="33"/>
      <c r="AI882" s="36"/>
      <c r="AJ882" s="35"/>
      <c r="AK882" s="35"/>
      <c r="AL882" s="35"/>
      <c r="AM882" s="35"/>
    </row>
    <row r="883" spans="2:39" x14ac:dyDescent="0.25">
      <c r="B883" s="31"/>
      <c r="C883" s="32"/>
      <c r="D883" s="32"/>
      <c r="E883" s="32"/>
      <c r="F883" s="33"/>
      <c r="G883" s="33"/>
      <c r="H883" s="37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4"/>
      <c r="T883" s="33"/>
      <c r="U883" s="33"/>
      <c r="V883" s="33"/>
      <c r="W883" s="33"/>
      <c r="X883" s="33"/>
      <c r="Y883" s="33"/>
      <c r="Z883" s="33"/>
      <c r="AA883" s="33"/>
      <c r="AB883" s="33"/>
      <c r="AC883" s="34"/>
      <c r="AD883" s="33"/>
      <c r="AE883" s="33"/>
      <c r="AF883" s="33"/>
      <c r="AG883" s="34"/>
      <c r="AH883" s="33"/>
      <c r="AI883" s="36"/>
      <c r="AJ883" s="35"/>
      <c r="AK883" s="35"/>
      <c r="AL883" s="35"/>
      <c r="AM883" s="35"/>
    </row>
    <row r="884" spans="2:39" x14ac:dyDescent="0.25">
      <c r="B884" s="31"/>
      <c r="C884" s="32"/>
      <c r="D884" s="32"/>
      <c r="E884" s="32"/>
      <c r="F884" s="33"/>
      <c r="G884" s="33"/>
      <c r="H884" s="37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4"/>
      <c r="T884" s="33"/>
      <c r="U884" s="33"/>
      <c r="V884" s="33"/>
      <c r="W884" s="33"/>
      <c r="X884" s="33"/>
      <c r="Y884" s="33"/>
      <c r="Z884" s="33"/>
      <c r="AA884" s="33"/>
      <c r="AB884" s="33"/>
      <c r="AC884" s="34"/>
      <c r="AD884" s="33"/>
      <c r="AE884" s="33"/>
      <c r="AF884" s="33"/>
      <c r="AG884" s="34"/>
      <c r="AH884" s="33"/>
      <c r="AI884" s="36"/>
      <c r="AJ884" s="35"/>
      <c r="AK884" s="35"/>
      <c r="AL884" s="35"/>
      <c r="AM884" s="35"/>
    </row>
    <row r="885" spans="2:39" x14ac:dyDescent="0.25">
      <c r="B885" s="31"/>
      <c r="C885" s="32"/>
      <c r="D885" s="32"/>
      <c r="E885" s="32"/>
      <c r="F885" s="33"/>
      <c r="G885" s="33"/>
      <c r="H885" s="37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4"/>
      <c r="T885" s="33"/>
      <c r="U885" s="33"/>
      <c r="V885" s="33"/>
      <c r="W885" s="33"/>
      <c r="X885" s="33"/>
      <c r="Y885" s="33"/>
      <c r="Z885" s="33"/>
      <c r="AA885" s="33"/>
      <c r="AB885" s="33"/>
      <c r="AC885" s="34"/>
      <c r="AD885" s="33"/>
      <c r="AE885" s="33"/>
      <c r="AF885" s="33"/>
      <c r="AG885" s="34"/>
      <c r="AH885" s="33"/>
      <c r="AI885" s="36"/>
      <c r="AJ885" s="35"/>
      <c r="AK885" s="35"/>
      <c r="AL885" s="35"/>
      <c r="AM885" s="35"/>
    </row>
    <row r="886" spans="2:39" x14ac:dyDescent="0.25">
      <c r="B886" s="31"/>
      <c r="C886" s="32"/>
      <c r="D886" s="32"/>
      <c r="E886" s="32"/>
      <c r="F886" s="33"/>
      <c r="G886" s="33"/>
      <c r="H886" s="37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4"/>
      <c r="T886" s="33"/>
      <c r="U886" s="33"/>
      <c r="V886" s="33"/>
      <c r="W886" s="33"/>
      <c r="X886" s="33"/>
      <c r="Y886" s="33"/>
      <c r="Z886" s="33"/>
      <c r="AA886" s="33"/>
      <c r="AB886" s="33"/>
      <c r="AC886" s="34"/>
      <c r="AD886" s="33"/>
      <c r="AE886" s="33"/>
      <c r="AF886" s="33"/>
      <c r="AG886" s="34"/>
      <c r="AH886" s="33"/>
      <c r="AI886" s="36"/>
      <c r="AJ886" s="35"/>
      <c r="AK886" s="35"/>
      <c r="AL886" s="35"/>
      <c r="AM886" s="35"/>
    </row>
    <row r="887" spans="2:39" x14ac:dyDescent="0.25">
      <c r="B887" s="31"/>
      <c r="C887" s="32"/>
      <c r="D887" s="32"/>
      <c r="E887" s="32"/>
      <c r="F887" s="33"/>
      <c r="G887" s="33"/>
      <c r="H887" s="37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4"/>
      <c r="T887" s="33"/>
      <c r="U887" s="33"/>
      <c r="V887" s="33"/>
      <c r="W887" s="33"/>
      <c r="X887" s="33"/>
      <c r="Y887" s="33"/>
      <c r="Z887" s="33"/>
      <c r="AA887" s="33"/>
      <c r="AB887" s="33"/>
      <c r="AC887" s="34"/>
      <c r="AD887" s="33"/>
      <c r="AE887" s="33"/>
      <c r="AF887" s="33"/>
      <c r="AG887" s="34"/>
      <c r="AH887" s="33"/>
      <c r="AI887" s="36"/>
      <c r="AJ887" s="35"/>
      <c r="AK887" s="35"/>
      <c r="AL887" s="35"/>
      <c r="AM887" s="35"/>
    </row>
    <row r="888" spans="2:39" x14ac:dyDescent="0.25">
      <c r="B888" s="31"/>
      <c r="C888" s="32"/>
      <c r="D888" s="32"/>
      <c r="E888" s="32"/>
      <c r="F888" s="33"/>
      <c r="G888" s="33"/>
      <c r="H888" s="37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4"/>
      <c r="T888" s="33"/>
      <c r="U888" s="33"/>
      <c r="V888" s="33"/>
      <c r="W888" s="33"/>
      <c r="X888" s="33"/>
      <c r="Y888" s="33"/>
      <c r="Z888" s="33"/>
      <c r="AA888" s="33"/>
      <c r="AB888" s="33"/>
      <c r="AC888" s="34"/>
      <c r="AD888" s="33"/>
      <c r="AE888" s="33"/>
      <c r="AF888" s="33"/>
      <c r="AG888" s="34"/>
      <c r="AH888" s="33"/>
      <c r="AI888" s="36"/>
      <c r="AJ888" s="35"/>
      <c r="AK888" s="35"/>
      <c r="AL888" s="35"/>
      <c r="AM888" s="35"/>
    </row>
    <row r="889" spans="2:39" x14ac:dyDescent="0.25">
      <c r="B889" s="31"/>
      <c r="C889" s="32"/>
      <c r="D889" s="32"/>
      <c r="E889" s="32"/>
      <c r="F889" s="33"/>
      <c r="G889" s="33"/>
      <c r="H889" s="37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4"/>
      <c r="T889" s="33"/>
      <c r="U889" s="33"/>
      <c r="V889" s="33"/>
      <c r="W889" s="33"/>
      <c r="X889" s="33"/>
      <c r="Y889" s="33"/>
      <c r="Z889" s="33"/>
      <c r="AA889" s="33"/>
      <c r="AB889" s="33"/>
      <c r="AC889" s="34"/>
      <c r="AD889" s="33"/>
      <c r="AE889" s="33"/>
      <c r="AF889" s="33"/>
      <c r="AG889" s="34"/>
      <c r="AH889" s="33"/>
      <c r="AI889" s="36"/>
      <c r="AJ889" s="35"/>
      <c r="AK889" s="35"/>
      <c r="AL889" s="35"/>
      <c r="AM889" s="35"/>
    </row>
    <row r="890" spans="2:39" x14ac:dyDescent="0.25">
      <c r="B890" s="31"/>
      <c r="C890" s="32"/>
      <c r="D890" s="32"/>
      <c r="E890" s="32"/>
      <c r="F890" s="33"/>
      <c r="G890" s="33"/>
      <c r="H890" s="37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4"/>
      <c r="T890" s="33"/>
      <c r="U890" s="33"/>
      <c r="V890" s="33"/>
      <c r="W890" s="33"/>
      <c r="X890" s="33"/>
      <c r="Y890" s="33"/>
      <c r="Z890" s="33"/>
      <c r="AA890" s="33"/>
      <c r="AB890" s="33"/>
      <c r="AC890" s="34"/>
      <c r="AD890" s="33"/>
      <c r="AE890" s="33"/>
      <c r="AF890" s="33"/>
      <c r="AG890" s="34"/>
      <c r="AH890" s="33"/>
      <c r="AI890" s="36"/>
      <c r="AJ890" s="35"/>
      <c r="AK890" s="35"/>
      <c r="AL890" s="35"/>
      <c r="AM890" s="35"/>
    </row>
    <row r="891" spans="2:39" x14ac:dyDescent="0.25">
      <c r="B891" s="31"/>
      <c r="C891" s="32"/>
      <c r="D891" s="32"/>
      <c r="E891" s="32"/>
      <c r="F891" s="33"/>
      <c r="G891" s="33"/>
      <c r="H891" s="37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4"/>
      <c r="T891" s="33"/>
      <c r="U891" s="33"/>
      <c r="V891" s="33"/>
      <c r="W891" s="33"/>
      <c r="X891" s="33"/>
      <c r="Y891" s="33"/>
      <c r="Z891" s="33"/>
      <c r="AA891" s="33"/>
      <c r="AB891" s="33"/>
      <c r="AC891" s="34"/>
      <c r="AD891" s="33"/>
      <c r="AE891" s="33"/>
      <c r="AF891" s="33"/>
      <c r="AG891" s="34"/>
      <c r="AH891" s="33"/>
      <c r="AI891" s="36"/>
      <c r="AJ891" s="35"/>
      <c r="AK891" s="35"/>
      <c r="AL891" s="35"/>
      <c r="AM891" s="35"/>
    </row>
    <row r="892" spans="2:39" x14ac:dyDescent="0.25">
      <c r="B892" s="31"/>
      <c r="C892" s="32"/>
      <c r="D892" s="32"/>
      <c r="E892" s="32"/>
      <c r="F892" s="33"/>
      <c r="G892" s="33"/>
      <c r="H892" s="37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4"/>
      <c r="T892" s="33"/>
      <c r="U892" s="33"/>
      <c r="V892" s="33"/>
      <c r="W892" s="33"/>
      <c r="X892" s="33"/>
      <c r="Y892" s="33"/>
      <c r="Z892" s="33"/>
      <c r="AA892" s="33"/>
      <c r="AB892" s="33"/>
      <c r="AC892" s="34"/>
      <c r="AD892" s="33"/>
      <c r="AE892" s="33"/>
      <c r="AF892" s="33"/>
      <c r="AG892" s="34"/>
      <c r="AH892" s="33"/>
      <c r="AI892" s="36"/>
      <c r="AJ892" s="35"/>
      <c r="AK892" s="35"/>
      <c r="AL892" s="35"/>
      <c r="AM892" s="35"/>
    </row>
    <row r="893" spans="2:39" x14ac:dyDescent="0.25">
      <c r="B893" s="31"/>
      <c r="C893" s="32"/>
      <c r="D893" s="32"/>
      <c r="E893" s="32"/>
      <c r="F893" s="33"/>
      <c r="G893" s="33"/>
      <c r="H893" s="37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4"/>
      <c r="T893" s="33"/>
      <c r="U893" s="33"/>
      <c r="V893" s="33"/>
      <c r="W893" s="33"/>
      <c r="X893" s="33"/>
      <c r="Y893" s="33"/>
      <c r="Z893" s="33"/>
      <c r="AA893" s="33"/>
      <c r="AB893" s="33"/>
      <c r="AC893" s="34"/>
      <c r="AD893" s="33"/>
      <c r="AE893" s="33"/>
      <c r="AF893" s="33"/>
      <c r="AG893" s="34"/>
      <c r="AH893" s="33"/>
      <c r="AI893" s="36"/>
      <c r="AJ893" s="35"/>
      <c r="AK893" s="35"/>
      <c r="AL893" s="35"/>
      <c r="AM893" s="35"/>
    </row>
    <row r="894" spans="2:39" x14ac:dyDescent="0.25">
      <c r="B894" s="31"/>
      <c r="C894" s="32"/>
      <c r="D894" s="32"/>
      <c r="E894" s="32"/>
      <c r="F894" s="33"/>
      <c r="G894" s="33"/>
      <c r="H894" s="37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4"/>
      <c r="T894" s="33"/>
      <c r="U894" s="33"/>
      <c r="V894" s="33"/>
      <c r="W894" s="33"/>
      <c r="X894" s="33"/>
      <c r="Y894" s="33"/>
      <c r="Z894" s="33"/>
      <c r="AA894" s="33"/>
      <c r="AB894" s="33"/>
      <c r="AC894" s="34"/>
      <c r="AD894" s="33"/>
      <c r="AE894" s="33"/>
      <c r="AF894" s="33"/>
      <c r="AG894" s="34"/>
      <c r="AH894" s="33"/>
      <c r="AI894" s="36"/>
      <c r="AJ894" s="35"/>
      <c r="AK894" s="35"/>
      <c r="AL894" s="35"/>
      <c r="AM894" s="35"/>
    </row>
    <row r="895" spans="2:39" x14ac:dyDescent="0.25">
      <c r="B895" s="31"/>
      <c r="C895" s="32"/>
      <c r="D895" s="32"/>
      <c r="E895" s="32"/>
      <c r="F895" s="33"/>
      <c r="G895" s="33"/>
      <c r="H895" s="37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4"/>
      <c r="T895" s="33"/>
      <c r="U895" s="33"/>
      <c r="V895" s="33"/>
      <c r="W895" s="33"/>
      <c r="X895" s="33"/>
      <c r="Y895" s="33"/>
      <c r="Z895" s="33"/>
      <c r="AA895" s="33"/>
      <c r="AB895" s="33"/>
      <c r="AC895" s="34"/>
      <c r="AD895" s="33"/>
      <c r="AE895" s="33"/>
      <c r="AF895" s="33"/>
      <c r="AG895" s="34"/>
      <c r="AH895" s="33"/>
      <c r="AI895" s="36"/>
      <c r="AJ895" s="35"/>
      <c r="AK895" s="35"/>
      <c r="AL895" s="35"/>
      <c r="AM895" s="35"/>
    </row>
    <row r="896" spans="2:39" x14ac:dyDescent="0.25">
      <c r="B896" s="31"/>
      <c r="C896" s="32"/>
      <c r="D896" s="32"/>
      <c r="E896" s="32"/>
      <c r="F896" s="33"/>
      <c r="G896" s="33"/>
      <c r="H896" s="37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4"/>
      <c r="T896" s="33"/>
      <c r="U896" s="33"/>
      <c r="V896" s="33"/>
      <c r="W896" s="33"/>
      <c r="X896" s="33"/>
      <c r="Y896" s="33"/>
      <c r="Z896" s="33"/>
      <c r="AA896" s="33"/>
      <c r="AB896" s="33"/>
      <c r="AC896" s="34"/>
      <c r="AD896" s="33"/>
      <c r="AE896" s="33"/>
      <c r="AF896" s="33"/>
      <c r="AG896" s="34"/>
      <c r="AH896" s="33"/>
      <c r="AI896" s="36"/>
      <c r="AJ896" s="35"/>
      <c r="AK896" s="35"/>
      <c r="AL896" s="35"/>
      <c r="AM896" s="35"/>
    </row>
    <row r="897" spans="2:39" x14ac:dyDescent="0.25">
      <c r="B897" s="31"/>
      <c r="C897" s="32"/>
      <c r="D897" s="32"/>
      <c r="E897" s="32"/>
      <c r="F897" s="33"/>
      <c r="G897" s="33"/>
      <c r="H897" s="37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4"/>
      <c r="T897" s="33"/>
      <c r="U897" s="33"/>
      <c r="V897" s="33"/>
      <c r="W897" s="33"/>
      <c r="X897" s="33"/>
      <c r="Y897" s="33"/>
      <c r="Z897" s="33"/>
      <c r="AA897" s="33"/>
      <c r="AB897" s="33"/>
      <c r="AC897" s="34"/>
      <c r="AD897" s="33"/>
      <c r="AE897" s="33"/>
      <c r="AF897" s="33"/>
      <c r="AG897" s="34"/>
      <c r="AH897" s="33"/>
      <c r="AI897" s="36"/>
      <c r="AJ897" s="35"/>
      <c r="AK897" s="35"/>
      <c r="AL897" s="35"/>
      <c r="AM897" s="35"/>
    </row>
    <row r="898" spans="2:39" x14ac:dyDescent="0.25">
      <c r="B898" s="31"/>
      <c r="C898" s="32"/>
      <c r="D898" s="32"/>
      <c r="E898" s="32"/>
      <c r="F898" s="33"/>
      <c r="G898" s="33"/>
      <c r="H898" s="37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4"/>
      <c r="T898" s="33"/>
      <c r="U898" s="33"/>
      <c r="V898" s="33"/>
      <c r="W898" s="33"/>
      <c r="X898" s="33"/>
      <c r="Y898" s="33"/>
      <c r="Z898" s="33"/>
      <c r="AA898" s="33"/>
      <c r="AB898" s="33"/>
      <c r="AC898" s="34"/>
      <c r="AD898" s="33"/>
      <c r="AE898" s="33"/>
      <c r="AF898" s="33"/>
      <c r="AG898" s="34"/>
      <c r="AH898" s="33"/>
      <c r="AI898" s="36"/>
      <c r="AJ898" s="35"/>
      <c r="AK898" s="35"/>
      <c r="AL898" s="35"/>
      <c r="AM898" s="35"/>
    </row>
    <row r="899" spans="2:39" x14ac:dyDescent="0.25">
      <c r="B899" s="31"/>
      <c r="C899" s="32"/>
      <c r="D899" s="32"/>
      <c r="E899" s="32"/>
      <c r="F899" s="33"/>
      <c r="G899" s="33"/>
      <c r="H899" s="37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4"/>
      <c r="T899" s="33"/>
      <c r="U899" s="33"/>
      <c r="V899" s="33"/>
      <c r="W899" s="33"/>
      <c r="X899" s="33"/>
      <c r="Y899" s="33"/>
      <c r="Z899" s="33"/>
      <c r="AA899" s="33"/>
      <c r="AB899" s="33"/>
      <c r="AC899" s="34"/>
      <c r="AD899" s="33"/>
      <c r="AE899" s="33"/>
      <c r="AF899" s="33"/>
      <c r="AG899" s="34"/>
      <c r="AH899" s="33"/>
      <c r="AI899" s="36"/>
      <c r="AJ899" s="35"/>
      <c r="AK899" s="35"/>
      <c r="AL899" s="35"/>
      <c r="AM899" s="35"/>
    </row>
    <row r="900" spans="2:39" x14ac:dyDescent="0.25">
      <c r="B900" s="31"/>
      <c r="C900" s="32"/>
      <c r="D900" s="32"/>
      <c r="E900" s="32"/>
      <c r="F900" s="33"/>
      <c r="G900" s="33"/>
      <c r="H900" s="37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4"/>
      <c r="T900" s="33"/>
      <c r="U900" s="33"/>
      <c r="V900" s="33"/>
      <c r="W900" s="33"/>
      <c r="X900" s="33"/>
      <c r="Y900" s="33"/>
      <c r="Z900" s="33"/>
      <c r="AA900" s="33"/>
      <c r="AB900" s="33"/>
      <c r="AC900" s="34"/>
      <c r="AD900" s="33"/>
      <c r="AE900" s="33"/>
      <c r="AF900" s="33"/>
      <c r="AG900" s="34"/>
      <c r="AH900" s="33"/>
      <c r="AI900" s="36"/>
      <c r="AJ900" s="35"/>
      <c r="AK900" s="35"/>
      <c r="AL900" s="35"/>
      <c r="AM900" s="35"/>
    </row>
    <row r="901" spans="2:39" x14ac:dyDescent="0.25">
      <c r="B901" s="31"/>
      <c r="C901" s="32"/>
      <c r="D901" s="32"/>
      <c r="E901" s="32"/>
      <c r="F901" s="33"/>
      <c r="G901" s="33"/>
      <c r="H901" s="37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4"/>
      <c r="T901" s="33"/>
      <c r="U901" s="33"/>
      <c r="V901" s="33"/>
      <c r="W901" s="33"/>
      <c r="X901" s="33"/>
      <c r="Y901" s="33"/>
      <c r="Z901" s="33"/>
      <c r="AA901" s="33"/>
      <c r="AB901" s="33"/>
      <c r="AC901" s="34"/>
      <c r="AD901" s="33"/>
      <c r="AE901" s="33"/>
      <c r="AF901" s="33"/>
      <c r="AG901" s="34"/>
      <c r="AH901" s="33"/>
      <c r="AI901" s="36"/>
      <c r="AJ901" s="35"/>
      <c r="AK901" s="35"/>
      <c r="AL901" s="35"/>
      <c r="AM901" s="35"/>
    </row>
    <row r="902" spans="2:39" x14ac:dyDescent="0.25">
      <c r="B902" s="31"/>
      <c r="C902" s="32"/>
      <c r="D902" s="32"/>
      <c r="E902" s="32"/>
      <c r="F902" s="33"/>
      <c r="G902" s="33"/>
      <c r="H902" s="37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4"/>
      <c r="T902" s="33"/>
      <c r="U902" s="33"/>
      <c r="V902" s="33"/>
      <c r="W902" s="33"/>
      <c r="X902" s="33"/>
      <c r="Y902" s="33"/>
      <c r="Z902" s="33"/>
      <c r="AA902" s="33"/>
      <c r="AB902" s="33"/>
      <c r="AC902" s="34"/>
      <c r="AD902" s="33"/>
      <c r="AE902" s="33"/>
      <c r="AF902" s="33"/>
      <c r="AG902" s="34"/>
      <c r="AH902" s="33"/>
      <c r="AI902" s="36"/>
      <c r="AJ902" s="35"/>
      <c r="AK902" s="35"/>
      <c r="AL902" s="35"/>
      <c r="AM902" s="35"/>
    </row>
    <row r="903" spans="2:39" x14ac:dyDescent="0.25">
      <c r="B903" s="31"/>
      <c r="C903" s="32"/>
      <c r="D903" s="32"/>
      <c r="E903" s="32"/>
      <c r="F903" s="33"/>
      <c r="G903" s="33"/>
      <c r="H903" s="37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4"/>
      <c r="T903" s="33"/>
      <c r="U903" s="33"/>
      <c r="V903" s="33"/>
      <c r="W903" s="33"/>
      <c r="X903" s="33"/>
      <c r="Y903" s="33"/>
      <c r="Z903" s="33"/>
      <c r="AA903" s="33"/>
      <c r="AB903" s="33"/>
      <c r="AC903" s="34"/>
      <c r="AD903" s="33"/>
      <c r="AE903" s="33"/>
      <c r="AF903" s="33"/>
      <c r="AG903" s="34"/>
      <c r="AH903" s="33"/>
      <c r="AI903" s="36"/>
      <c r="AJ903" s="35"/>
      <c r="AK903" s="35"/>
      <c r="AL903" s="35"/>
      <c r="AM903" s="35"/>
    </row>
    <row r="904" spans="2:39" x14ac:dyDescent="0.25">
      <c r="B904" s="31"/>
      <c r="C904" s="32"/>
      <c r="D904" s="32"/>
      <c r="E904" s="32"/>
      <c r="F904" s="33"/>
      <c r="G904" s="33"/>
      <c r="H904" s="37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4"/>
      <c r="T904" s="33"/>
      <c r="U904" s="33"/>
      <c r="V904" s="33"/>
      <c r="W904" s="33"/>
      <c r="X904" s="33"/>
      <c r="Y904" s="33"/>
      <c r="Z904" s="33"/>
      <c r="AA904" s="33"/>
      <c r="AB904" s="33"/>
      <c r="AC904" s="34"/>
      <c r="AD904" s="33"/>
      <c r="AE904" s="33"/>
      <c r="AF904" s="33"/>
      <c r="AG904" s="34"/>
      <c r="AH904" s="33"/>
      <c r="AI904" s="36"/>
      <c r="AJ904" s="35"/>
      <c r="AK904" s="35"/>
      <c r="AL904" s="35"/>
      <c r="AM904" s="35"/>
    </row>
    <row r="905" spans="2:39" x14ac:dyDescent="0.25">
      <c r="B905" s="31"/>
      <c r="C905" s="32"/>
      <c r="D905" s="32"/>
      <c r="E905" s="32"/>
      <c r="F905" s="33"/>
      <c r="G905" s="33"/>
      <c r="H905" s="37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4"/>
      <c r="T905" s="33"/>
      <c r="U905" s="33"/>
      <c r="V905" s="33"/>
      <c r="W905" s="33"/>
      <c r="X905" s="33"/>
      <c r="Y905" s="33"/>
      <c r="Z905" s="33"/>
      <c r="AA905" s="33"/>
      <c r="AB905" s="33"/>
      <c r="AC905" s="34"/>
      <c r="AD905" s="33"/>
      <c r="AE905" s="33"/>
      <c r="AF905" s="33"/>
      <c r="AG905" s="34"/>
      <c r="AH905" s="33"/>
      <c r="AI905" s="36"/>
      <c r="AJ905" s="35"/>
      <c r="AK905" s="35"/>
      <c r="AL905" s="35"/>
      <c r="AM905" s="35"/>
    </row>
    <row r="906" spans="2:39" x14ac:dyDescent="0.25">
      <c r="B906" s="31"/>
      <c r="C906" s="32"/>
      <c r="D906" s="32"/>
      <c r="E906" s="32"/>
      <c r="F906" s="33"/>
      <c r="G906" s="33"/>
      <c r="H906" s="37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4"/>
      <c r="T906" s="33"/>
      <c r="U906" s="33"/>
      <c r="V906" s="33"/>
      <c r="W906" s="33"/>
      <c r="X906" s="33"/>
      <c r="Y906" s="33"/>
      <c r="Z906" s="33"/>
      <c r="AA906" s="33"/>
      <c r="AB906" s="33"/>
      <c r="AC906" s="34"/>
      <c r="AD906" s="33"/>
      <c r="AE906" s="33"/>
      <c r="AF906" s="33"/>
      <c r="AG906" s="34"/>
      <c r="AH906" s="33"/>
      <c r="AI906" s="36"/>
      <c r="AJ906" s="35"/>
      <c r="AK906" s="35"/>
      <c r="AL906" s="35"/>
      <c r="AM906" s="35"/>
    </row>
    <row r="907" spans="2:39" x14ac:dyDescent="0.25">
      <c r="B907" s="31"/>
      <c r="C907" s="32"/>
      <c r="D907" s="32"/>
      <c r="E907" s="32"/>
      <c r="F907" s="33"/>
      <c r="G907" s="33"/>
      <c r="H907" s="37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4"/>
      <c r="T907" s="33"/>
      <c r="U907" s="33"/>
      <c r="V907" s="33"/>
      <c r="W907" s="33"/>
      <c r="X907" s="33"/>
      <c r="Y907" s="33"/>
      <c r="Z907" s="33"/>
      <c r="AA907" s="33"/>
      <c r="AB907" s="33"/>
      <c r="AC907" s="34"/>
      <c r="AD907" s="33"/>
      <c r="AE907" s="33"/>
      <c r="AF907" s="33"/>
      <c r="AG907" s="34"/>
      <c r="AH907" s="33"/>
      <c r="AI907" s="36"/>
      <c r="AJ907" s="35"/>
      <c r="AK907" s="35"/>
      <c r="AL907" s="35"/>
      <c r="AM907" s="35"/>
    </row>
    <row r="908" spans="2:39" x14ac:dyDescent="0.25">
      <c r="B908" s="31"/>
      <c r="C908" s="32"/>
      <c r="D908" s="32"/>
      <c r="E908" s="32"/>
      <c r="F908" s="33"/>
      <c r="G908" s="33"/>
      <c r="H908" s="37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4"/>
      <c r="T908" s="33"/>
      <c r="U908" s="33"/>
      <c r="V908" s="33"/>
      <c r="W908" s="33"/>
      <c r="X908" s="33"/>
      <c r="Y908" s="33"/>
      <c r="Z908" s="33"/>
      <c r="AA908" s="33"/>
      <c r="AB908" s="33"/>
      <c r="AC908" s="34"/>
      <c r="AD908" s="33"/>
      <c r="AE908" s="33"/>
      <c r="AF908" s="33"/>
      <c r="AG908" s="34"/>
      <c r="AH908" s="33"/>
      <c r="AI908" s="36"/>
      <c r="AJ908" s="35"/>
      <c r="AK908" s="35"/>
      <c r="AL908" s="35"/>
      <c r="AM908" s="35"/>
    </row>
    <row r="909" spans="2:39" x14ac:dyDescent="0.25">
      <c r="B909" s="31"/>
      <c r="C909" s="32"/>
      <c r="D909" s="32"/>
      <c r="E909" s="32"/>
      <c r="F909" s="33"/>
      <c r="G909" s="33"/>
      <c r="H909" s="37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4"/>
      <c r="T909" s="33"/>
      <c r="U909" s="33"/>
      <c r="V909" s="33"/>
      <c r="W909" s="33"/>
      <c r="X909" s="33"/>
      <c r="Y909" s="33"/>
      <c r="Z909" s="33"/>
      <c r="AA909" s="33"/>
      <c r="AB909" s="33"/>
      <c r="AC909" s="34"/>
      <c r="AD909" s="33"/>
      <c r="AE909" s="33"/>
      <c r="AF909" s="33"/>
      <c r="AG909" s="34"/>
      <c r="AH909" s="33"/>
      <c r="AI909" s="36"/>
      <c r="AJ909" s="35"/>
      <c r="AK909" s="35"/>
      <c r="AL909" s="35"/>
      <c r="AM909" s="35"/>
    </row>
    <row r="910" spans="2:39" x14ac:dyDescent="0.25">
      <c r="B910" s="31"/>
      <c r="C910" s="32"/>
      <c r="D910" s="32"/>
      <c r="E910" s="32"/>
      <c r="F910" s="33"/>
      <c r="G910" s="33"/>
      <c r="H910" s="37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4"/>
      <c r="T910" s="33"/>
      <c r="U910" s="33"/>
      <c r="V910" s="33"/>
      <c r="W910" s="33"/>
      <c r="X910" s="33"/>
      <c r="Y910" s="33"/>
      <c r="Z910" s="33"/>
      <c r="AA910" s="33"/>
      <c r="AB910" s="33"/>
      <c r="AC910" s="34"/>
      <c r="AD910" s="33"/>
      <c r="AE910" s="33"/>
      <c r="AF910" s="33"/>
      <c r="AG910" s="34"/>
      <c r="AH910" s="33"/>
      <c r="AI910" s="36"/>
      <c r="AJ910" s="35"/>
      <c r="AK910" s="35"/>
      <c r="AL910" s="35"/>
      <c r="AM910" s="35"/>
    </row>
    <row r="911" spans="2:39" x14ac:dyDescent="0.25">
      <c r="B911" s="31"/>
      <c r="C911" s="32"/>
      <c r="D911" s="32"/>
      <c r="E911" s="32"/>
      <c r="F911" s="33"/>
      <c r="G911" s="33"/>
      <c r="H911" s="37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4"/>
      <c r="T911" s="33"/>
      <c r="U911" s="33"/>
      <c r="V911" s="33"/>
      <c r="W911" s="33"/>
      <c r="X911" s="33"/>
      <c r="Y911" s="33"/>
      <c r="Z911" s="33"/>
      <c r="AA911" s="33"/>
      <c r="AB911" s="33"/>
      <c r="AC911" s="34"/>
      <c r="AD911" s="33"/>
      <c r="AE911" s="33"/>
      <c r="AF911" s="33"/>
      <c r="AG911" s="34"/>
      <c r="AH911" s="33"/>
      <c r="AI911" s="36"/>
      <c r="AJ911" s="35"/>
      <c r="AK911" s="35"/>
      <c r="AL911" s="35"/>
      <c r="AM911" s="35"/>
    </row>
    <row r="912" spans="2:39" x14ac:dyDescent="0.25">
      <c r="B912" s="31"/>
      <c r="C912" s="32"/>
      <c r="D912" s="32"/>
      <c r="E912" s="32"/>
      <c r="F912" s="33"/>
      <c r="G912" s="33"/>
      <c r="H912" s="37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4"/>
      <c r="T912" s="33"/>
      <c r="U912" s="33"/>
      <c r="V912" s="33"/>
      <c r="W912" s="33"/>
      <c r="X912" s="33"/>
      <c r="Y912" s="33"/>
      <c r="Z912" s="33"/>
      <c r="AA912" s="33"/>
      <c r="AB912" s="33"/>
      <c r="AC912" s="34"/>
      <c r="AD912" s="33"/>
      <c r="AE912" s="33"/>
      <c r="AF912" s="33"/>
      <c r="AG912" s="34"/>
      <c r="AH912" s="33"/>
      <c r="AI912" s="36"/>
      <c r="AJ912" s="35"/>
      <c r="AK912" s="35"/>
      <c r="AL912" s="35"/>
      <c r="AM912" s="35"/>
    </row>
    <row r="913" spans="2:39" x14ac:dyDescent="0.25">
      <c r="B913" s="31"/>
      <c r="C913" s="32"/>
      <c r="D913" s="32"/>
      <c r="E913" s="32"/>
      <c r="F913" s="33"/>
      <c r="G913" s="33"/>
      <c r="H913" s="37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4"/>
      <c r="T913" s="33"/>
      <c r="U913" s="33"/>
      <c r="V913" s="33"/>
      <c r="W913" s="33"/>
      <c r="X913" s="33"/>
      <c r="Y913" s="33"/>
      <c r="Z913" s="33"/>
      <c r="AA913" s="33"/>
      <c r="AB913" s="33"/>
      <c r="AC913" s="34"/>
      <c r="AD913" s="33"/>
      <c r="AE913" s="33"/>
      <c r="AF913" s="33"/>
      <c r="AG913" s="34"/>
      <c r="AH913" s="33"/>
      <c r="AI913" s="36"/>
      <c r="AJ913" s="35"/>
      <c r="AK913" s="35"/>
      <c r="AL913" s="35"/>
      <c r="AM913" s="35"/>
    </row>
    <row r="914" spans="2:39" x14ac:dyDescent="0.25">
      <c r="B914" s="31"/>
      <c r="C914" s="32"/>
      <c r="D914" s="32"/>
      <c r="E914" s="32"/>
      <c r="F914" s="33"/>
      <c r="G914" s="33"/>
      <c r="H914" s="37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4"/>
      <c r="T914" s="33"/>
      <c r="U914" s="33"/>
      <c r="V914" s="33"/>
      <c r="W914" s="33"/>
      <c r="X914" s="33"/>
      <c r="Y914" s="33"/>
      <c r="Z914" s="33"/>
      <c r="AA914" s="33"/>
      <c r="AB914" s="33"/>
      <c r="AC914" s="34"/>
      <c r="AD914" s="33"/>
      <c r="AE914" s="33"/>
      <c r="AF914" s="33"/>
      <c r="AG914" s="34"/>
      <c r="AH914" s="33"/>
      <c r="AI914" s="36"/>
      <c r="AJ914" s="35"/>
      <c r="AK914" s="35"/>
      <c r="AL914" s="35"/>
      <c r="AM914" s="35"/>
    </row>
    <row r="915" spans="2:39" x14ac:dyDescent="0.25">
      <c r="B915" s="31"/>
      <c r="C915" s="32"/>
      <c r="D915" s="32"/>
      <c r="E915" s="32"/>
      <c r="F915" s="33"/>
      <c r="G915" s="33"/>
      <c r="H915" s="37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4"/>
      <c r="T915" s="33"/>
      <c r="U915" s="33"/>
      <c r="V915" s="33"/>
      <c r="W915" s="33"/>
      <c r="X915" s="33"/>
      <c r="Y915" s="33"/>
      <c r="Z915" s="33"/>
      <c r="AA915" s="33"/>
      <c r="AB915" s="33"/>
      <c r="AC915" s="34"/>
      <c r="AD915" s="33"/>
      <c r="AE915" s="33"/>
      <c r="AF915" s="33"/>
      <c r="AG915" s="34"/>
      <c r="AH915" s="33"/>
      <c r="AI915" s="36"/>
      <c r="AJ915" s="35"/>
      <c r="AK915" s="35"/>
      <c r="AL915" s="35"/>
      <c r="AM915" s="35"/>
    </row>
    <row r="916" spans="2:39" x14ac:dyDescent="0.25">
      <c r="B916" s="31"/>
      <c r="C916" s="32"/>
      <c r="D916" s="32"/>
      <c r="E916" s="32"/>
      <c r="F916" s="33"/>
      <c r="G916" s="33"/>
      <c r="H916" s="37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4"/>
      <c r="T916" s="33"/>
      <c r="U916" s="33"/>
      <c r="V916" s="33"/>
      <c r="W916" s="33"/>
      <c r="X916" s="33"/>
      <c r="Y916" s="33"/>
      <c r="Z916" s="33"/>
      <c r="AA916" s="33"/>
      <c r="AB916" s="33"/>
      <c r="AC916" s="34"/>
      <c r="AD916" s="33"/>
      <c r="AE916" s="33"/>
      <c r="AF916" s="33"/>
      <c r="AG916" s="34"/>
      <c r="AH916" s="33"/>
      <c r="AI916" s="36"/>
      <c r="AJ916" s="35"/>
      <c r="AK916" s="35"/>
      <c r="AL916" s="35"/>
      <c r="AM916" s="35"/>
    </row>
    <row r="917" spans="2:39" x14ac:dyDescent="0.25">
      <c r="B917" s="31"/>
      <c r="C917" s="32"/>
      <c r="D917" s="32"/>
      <c r="E917" s="32"/>
      <c r="F917" s="33"/>
      <c r="G917" s="33"/>
      <c r="H917" s="37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4"/>
      <c r="T917" s="33"/>
      <c r="U917" s="33"/>
      <c r="V917" s="33"/>
      <c r="W917" s="33"/>
      <c r="X917" s="33"/>
      <c r="Y917" s="33"/>
      <c r="Z917" s="33"/>
      <c r="AA917" s="33"/>
      <c r="AB917" s="33"/>
      <c r="AC917" s="34"/>
      <c r="AD917" s="33"/>
      <c r="AE917" s="33"/>
      <c r="AF917" s="33"/>
      <c r="AG917" s="34"/>
      <c r="AH917" s="33"/>
      <c r="AI917" s="36"/>
      <c r="AJ917" s="35"/>
      <c r="AK917" s="35"/>
      <c r="AL917" s="35"/>
      <c r="AM917" s="35"/>
    </row>
    <row r="918" spans="2:39" x14ac:dyDescent="0.25">
      <c r="B918" s="31"/>
      <c r="C918" s="32"/>
      <c r="D918" s="32"/>
      <c r="E918" s="32"/>
      <c r="F918" s="33"/>
      <c r="G918" s="33"/>
      <c r="H918" s="37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4"/>
      <c r="T918" s="33"/>
      <c r="U918" s="33"/>
      <c r="V918" s="33"/>
      <c r="W918" s="33"/>
      <c r="X918" s="33"/>
      <c r="Y918" s="33"/>
      <c r="Z918" s="33"/>
      <c r="AA918" s="33"/>
      <c r="AB918" s="33"/>
      <c r="AC918" s="34"/>
      <c r="AD918" s="33"/>
      <c r="AE918" s="33"/>
      <c r="AF918" s="33"/>
      <c r="AG918" s="34"/>
      <c r="AH918" s="33"/>
      <c r="AI918" s="36"/>
      <c r="AJ918" s="35"/>
      <c r="AK918" s="35"/>
      <c r="AL918" s="35"/>
      <c r="AM918" s="35"/>
    </row>
    <row r="919" spans="2:39" x14ac:dyDescent="0.25">
      <c r="B919" s="31"/>
      <c r="C919" s="32"/>
      <c r="D919" s="32"/>
      <c r="E919" s="32"/>
      <c r="F919" s="33"/>
      <c r="G919" s="33"/>
      <c r="H919" s="37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4"/>
      <c r="T919" s="33"/>
      <c r="U919" s="33"/>
      <c r="V919" s="33"/>
      <c r="W919" s="33"/>
      <c r="X919" s="33"/>
      <c r="Y919" s="33"/>
      <c r="Z919" s="33"/>
      <c r="AA919" s="33"/>
      <c r="AB919" s="33"/>
      <c r="AC919" s="34"/>
      <c r="AD919" s="33"/>
      <c r="AE919" s="33"/>
      <c r="AF919" s="33"/>
      <c r="AG919" s="34"/>
      <c r="AH919" s="33"/>
      <c r="AI919" s="36"/>
      <c r="AJ919" s="35"/>
      <c r="AK919" s="35"/>
      <c r="AL919" s="35"/>
      <c r="AM919" s="35"/>
    </row>
    <row r="920" spans="2:39" x14ac:dyDescent="0.25">
      <c r="B920" s="31"/>
      <c r="C920" s="32"/>
      <c r="D920" s="32"/>
      <c r="E920" s="32"/>
      <c r="F920" s="33"/>
      <c r="G920" s="33"/>
      <c r="H920" s="37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4"/>
      <c r="T920" s="33"/>
      <c r="U920" s="33"/>
      <c r="V920" s="33"/>
      <c r="W920" s="33"/>
      <c r="X920" s="33"/>
      <c r="Y920" s="33"/>
      <c r="Z920" s="33"/>
      <c r="AA920" s="33"/>
      <c r="AB920" s="33"/>
      <c r="AC920" s="34"/>
      <c r="AD920" s="33"/>
      <c r="AE920" s="33"/>
      <c r="AF920" s="33"/>
      <c r="AG920" s="34"/>
      <c r="AH920" s="33"/>
      <c r="AI920" s="36"/>
      <c r="AJ920" s="35"/>
      <c r="AK920" s="35"/>
      <c r="AL920" s="35"/>
      <c r="AM920" s="35"/>
    </row>
    <row r="921" spans="2:39" x14ac:dyDescent="0.25">
      <c r="B921" s="31"/>
      <c r="C921" s="32"/>
      <c r="D921" s="32"/>
      <c r="E921" s="32"/>
      <c r="F921" s="33"/>
      <c r="G921" s="33"/>
      <c r="H921" s="37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4"/>
      <c r="T921" s="33"/>
      <c r="U921" s="33"/>
      <c r="V921" s="33"/>
      <c r="W921" s="33"/>
      <c r="X921" s="33"/>
      <c r="Y921" s="33"/>
      <c r="Z921" s="33"/>
      <c r="AA921" s="33"/>
      <c r="AB921" s="33"/>
      <c r="AC921" s="34"/>
      <c r="AD921" s="33"/>
      <c r="AE921" s="33"/>
      <c r="AF921" s="33"/>
      <c r="AG921" s="34"/>
      <c r="AH921" s="33"/>
      <c r="AI921" s="36"/>
      <c r="AJ921" s="35"/>
      <c r="AK921" s="35"/>
      <c r="AL921" s="35"/>
      <c r="AM921" s="35"/>
    </row>
    <row r="922" spans="2:39" x14ac:dyDescent="0.25">
      <c r="B922" s="31"/>
      <c r="C922" s="32"/>
      <c r="D922" s="32"/>
      <c r="E922" s="32"/>
      <c r="F922" s="33"/>
      <c r="G922" s="33"/>
      <c r="H922" s="37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4"/>
      <c r="T922" s="33"/>
      <c r="U922" s="33"/>
      <c r="V922" s="33"/>
      <c r="W922" s="33"/>
      <c r="X922" s="33"/>
      <c r="Y922" s="33"/>
      <c r="Z922" s="33"/>
      <c r="AA922" s="33"/>
      <c r="AB922" s="33"/>
      <c r="AC922" s="34"/>
      <c r="AD922" s="33"/>
      <c r="AE922" s="33"/>
      <c r="AF922" s="33"/>
      <c r="AG922" s="34"/>
      <c r="AH922" s="33"/>
      <c r="AI922" s="36"/>
      <c r="AJ922" s="35"/>
      <c r="AK922" s="35"/>
      <c r="AL922" s="35"/>
      <c r="AM922" s="35"/>
    </row>
    <row r="923" spans="2:39" x14ac:dyDescent="0.25">
      <c r="B923" s="31"/>
      <c r="C923" s="32"/>
      <c r="D923" s="32"/>
      <c r="E923" s="32"/>
      <c r="F923" s="33"/>
      <c r="G923" s="33"/>
      <c r="H923" s="37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4"/>
      <c r="T923" s="33"/>
      <c r="U923" s="33"/>
      <c r="V923" s="33"/>
      <c r="W923" s="33"/>
      <c r="X923" s="33"/>
      <c r="Y923" s="33"/>
      <c r="Z923" s="33"/>
      <c r="AA923" s="33"/>
      <c r="AB923" s="33"/>
      <c r="AC923" s="34"/>
      <c r="AD923" s="33"/>
      <c r="AE923" s="33"/>
      <c r="AF923" s="33"/>
      <c r="AG923" s="34"/>
      <c r="AH923" s="33"/>
      <c r="AI923" s="36"/>
      <c r="AJ923" s="35"/>
      <c r="AK923" s="35"/>
      <c r="AL923" s="35"/>
      <c r="AM923" s="35"/>
    </row>
    <row r="924" spans="2:39" x14ac:dyDescent="0.25">
      <c r="B924" s="31"/>
      <c r="C924" s="32"/>
      <c r="D924" s="32"/>
      <c r="E924" s="32"/>
      <c r="F924" s="33"/>
      <c r="G924" s="33"/>
      <c r="H924" s="37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4"/>
      <c r="T924" s="33"/>
      <c r="U924" s="33"/>
      <c r="V924" s="33"/>
      <c r="W924" s="33"/>
      <c r="X924" s="33"/>
      <c r="Y924" s="33"/>
      <c r="Z924" s="33"/>
      <c r="AA924" s="33"/>
      <c r="AB924" s="33"/>
      <c r="AC924" s="34"/>
      <c r="AD924" s="33"/>
      <c r="AE924" s="33"/>
      <c r="AF924" s="33"/>
      <c r="AG924" s="34"/>
      <c r="AH924" s="33"/>
      <c r="AI924" s="36"/>
      <c r="AJ924" s="35"/>
      <c r="AK924" s="35"/>
      <c r="AL924" s="35"/>
      <c r="AM924" s="35"/>
    </row>
    <row r="925" spans="2:39" x14ac:dyDescent="0.25">
      <c r="B925" s="31"/>
      <c r="C925" s="32"/>
      <c r="D925" s="32"/>
      <c r="E925" s="32"/>
      <c r="F925" s="33"/>
      <c r="G925" s="33"/>
      <c r="H925" s="37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4"/>
      <c r="T925" s="33"/>
      <c r="U925" s="33"/>
      <c r="V925" s="33"/>
      <c r="W925" s="33"/>
      <c r="X925" s="33"/>
      <c r="Y925" s="33"/>
      <c r="Z925" s="33"/>
      <c r="AA925" s="33"/>
      <c r="AB925" s="33"/>
      <c r="AC925" s="34"/>
      <c r="AD925" s="33"/>
      <c r="AE925" s="33"/>
      <c r="AF925" s="33"/>
      <c r="AG925" s="34"/>
      <c r="AH925" s="33"/>
      <c r="AI925" s="36"/>
      <c r="AJ925" s="35"/>
      <c r="AK925" s="35"/>
      <c r="AL925" s="35"/>
      <c r="AM925" s="35"/>
    </row>
    <row r="926" spans="2:39" x14ac:dyDescent="0.25">
      <c r="B926" s="31"/>
      <c r="C926" s="32"/>
      <c r="D926" s="32"/>
      <c r="E926" s="32"/>
      <c r="F926" s="33"/>
      <c r="G926" s="33"/>
      <c r="H926" s="37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4"/>
      <c r="T926" s="33"/>
      <c r="U926" s="33"/>
      <c r="V926" s="33"/>
      <c r="W926" s="33"/>
      <c r="X926" s="33"/>
      <c r="Y926" s="33"/>
      <c r="Z926" s="33"/>
      <c r="AA926" s="33"/>
      <c r="AB926" s="33"/>
      <c r="AC926" s="34"/>
      <c r="AD926" s="33"/>
      <c r="AE926" s="33"/>
      <c r="AF926" s="33"/>
      <c r="AG926" s="34"/>
      <c r="AH926" s="33"/>
      <c r="AI926" s="36"/>
      <c r="AJ926" s="35"/>
      <c r="AK926" s="35"/>
      <c r="AL926" s="35"/>
      <c r="AM926" s="35"/>
    </row>
    <row r="927" spans="2:39" x14ac:dyDescent="0.25">
      <c r="B927" s="31"/>
      <c r="C927" s="32"/>
      <c r="D927" s="32"/>
      <c r="E927" s="32"/>
      <c r="F927" s="33"/>
      <c r="G927" s="33"/>
      <c r="H927" s="37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4"/>
      <c r="T927" s="33"/>
      <c r="U927" s="33"/>
      <c r="V927" s="33"/>
      <c r="W927" s="33"/>
      <c r="X927" s="33"/>
      <c r="Y927" s="33"/>
      <c r="Z927" s="33"/>
      <c r="AA927" s="33"/>
      <c r="AB927" s="33"/>
      <c r="AC927" s="34"/>
      <c r="AD927" s="33"/>
      <c r="AE927" s="33"/>
      <c r="AF927" s="33"/>
      <c r="AG927" s="34"/>
      <c r="AH927" s="33"/>
      <c r="AI927" s="36"/>
      <c r="AJ927" s="35"/>
      <c r="AK927" s="35"/>
      <c r="AL927" s="35"/>
      <c r="AM927" s="35"/>
    </row>
    <row r="928" spans="2:39" x14ac:dyDescent="0.25">
      <c r="B928" s="31"/>
      <c r="C928" s="32"/>
      <c r="D928" s="32"/>
      <c r="E928" s="32"/>
      <c r="F928" s="33"/>
      <c r="G928" s="33"/>
      <c r="H928" s="37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4"/>
      <c r="T928" s="33"/>
      <c r="U928" s="33"/>
      <c r="V928" s="33"/>
      <c r="W928" s="33"/>
      <c r="X928" s="33"/>
      <c r="Y928" s="33"/>
      <c r="Z928" s="33"/>
      <c r="AA928" s="33"/>
      <c r="AB928" s="33"/>
      <c r="AC928" s="34"/>
      <c r="AD928" s="33"/>
      <c r="AE928" s="33"/>
      <c r="AF928" s="33"/>
      <c r="AG928" s="34"/>
      <c r="AH928" s="33"/>
      <c r="AI928" s="36"/>
      <c r="AJ928" s="35"/>
      <c r="AK928" s="35"/>
      <c r="AL928" s="35"/>
      <c r="AM928" s="35"/>
    </row>
    <row r="929" spans="2:39" x14ac:dyDescent="0.25">
      <c r="B929" s="31"/>
      <c r="C929" s="32"/>
      <c r="D929" s="32"/>
      <c r="E929" s="32"/>
      <c r="F929" s="33"/>
      <c r="G929" s="33"/>
      <c r="H929" s="37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4"/>
      <c r="T929" s="33"/>
      <c r="U929" s="33"/>
      <c r="V929" s="33"/>
      <c r="W929" s="33"/>
      <c r="X929" s="33"/>
      <c r="Y929" s="33"/>
      <c r="Z929" s="33"/>
      <c r="AA929" s="33"/>
      <c r="AB929" s="33"/>
      <c r="AC929" s="34"/>
      <c r="AD929" s="33"/>
      <c r="AE929" s="33"/>
      <c r="AF929" s="33"/>
      <c r="AG929" s="34"/>
      <c r="AH929" s="33"/>
      <c r="AI929" s="36"/>
      <c r="AJ929" s="35"/>
      <c r="AK929" s="35"/>
      <c r="AL929" s="35"/>
      <c r="AM929" s="35"/>
    </row>
    <row r="930" spans="2:39" x14ac:dyDescent="0.25">
      <c r="B930" s="31"/>
      <c r="C930" s="32"/>
      <c r="D930" s="32"/>
      <c r="E930" s="32"/>
      <c r="F930" s="33"/>
      <c r="G930" s="33"/>
      <c r="H930" s="37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4"/>
      <c r="T930" s="33"/>
      <c r="U930" s="33"/>
      <c r="V930" s="33"/>
      <c r="W930" s="33"/>
      <c r="X930" s="33"/>
      <c r="Y930" s="33"/>
      <c r="Z930" s="33"/>
      <c r="AA930" s="33"/>
      <c r="AB930" s="33"/>
      <c r="AC930" s="34"/>
      <c r="AD930" s="33"/>
      <c r="AE930" s="33"/>
      <c r="AF930" s="33"/>
      <c r="AG930" s="34"/>
      <c r="AH930" s="33"/>
      <c r="AI930" s="36"/>
      <c r="AJ930" s="35"/>
      <c r="AK930" s="35"/>
      <c r="AL930" s="35"/>
      <c r="AM930" s="35"/>
    </row>
    <row r="931" spans="2:39" x14ac:dyDescent="0.25">
      <c r="B931" s="31"/>
      <c r="C931" s="32"/>
      <c r="D931" s="32"/>
      <c r="E931" s="32"/>
      <c r="F931" s="33"/>
      <c r="G931" s="33"/>
      <c r="H931" s="37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4"/>
      <c r="T931" s="33"/>
      <c r="U931" s="33"/>
      <c r="V931" s="33"/>
      <c r="W931" s="33"/>
      <c r="X931" s="33"/>
      <c r="Y931" s="33"/>
      <c r="Z931" s="33"/>
      <c r="AA931" s="33"/>
      <c r="AB931" s="33"/>
      <c r="AC931" s="34"/>
      <c r="AD931" s="33"/>
      <c r="AE931" s="33"/>
      <c r="AF931" s="33"/>
      <c r="AG931" s="34"/>
      <c r="AH931" s="33"/>
      <c r="AI931" s="36"/>
      <c r="AJ931" s="35"/>
      <c r="AK931" s="35"/>
      <c r="AL931" s="35"/>
      <c r="AM931" s="35"/>
    </row>
    <row r="932" spans="2:39" x14ac:dyDescent="0.25">
      <c r="B932" s="31"/>
      <c r="C932" s="32"/>
      <c r="D932" s="32"/>
      <c r="E932" s="32"/>
      <c r="F932" s="33"/>
      <c r="G932" s="33"/>
      <c r="H932" s="37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4"/>
      <c r="T932" s="33"/>
      <c r="U932" s="33"/>
      <c r="V932" s="33"/>
      <c r="W932" s="33"/>
      <c r="X932" s="33"/>
      <c r="Y932" s="33"/>
      <c r="Z932" s="33"/>
      <c r="AA932" s="33"/>
      <c r="AB932" s="33"/>
      <c r="AC932" s="34"/>
      <c r="AD932" s="33"/>
      <c r="AE932" s="33"/>
      <c r="AF932" s="33"/>
      <c r="AG932" s="34"/>
      <c r="AH932" s="33"/>
      <c r="AI932" s="36"/>
      <c r="AJ932" s="35"/>
      <c r="AK932" s="35"/>
      <c r="AL932" s="35"/>
      <c r="AM932" s="35"/>
    </row>
    <row r="933" spans="2:39" x14ac:dyDescent="0.25">
      <c r="B933" s="31"/>
      <c r="C933" s="32"/>
      <c r="D933" s="32"/>
      <c r="E933" s="32"/>
      <c r="F933" s="33"/>
      <c r="G933" s="33"/>
      <c r="H933" s="37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4"/>
      <c r="T933" s="33"/>
      <c r="U933" s="33"/>
      <c r="V933" s="33"/>
      <c r="W933" s="33"/>
      <c r="X933" s="33"/>
      <c r="Y933" s="33"/>
      <c r="Z933" s="33"/>
      <c r="AA933" s="33"/>
      <c r="AB933" s="33"/>
      <c r="AC933" s="34"/>
      <c r="AD933" s="33"/>
      <c r="AE933" s="33"/>
      <c r="AF933" s="33"/>
      <c r="AG933" s="34"/>
      <c r="AH933" s="33"/>
      <c r="AI933" s="36"/>
      <c r="AJ933" s="35"/>
      <c r="AK933" s="35"/>
      <c r="AL933" s="35"/>
      <c r="AM933" s="35"/>
    </row>
    <row r="934" spans="2:39" x14ac:dyDescent="0.25">
      <c r="B934" s="31"/>
      <c r="C934" s="32"/>
      <c r="D934" s="32"/>
      <c r="E934" s="32"/>
      <c r="F934" s="33"/>
      <c r="G934" s="33"/>
      <c r="H934" s="37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4"/>
      <c r="T934" s="33"/>
      <c r="U934" s="33"/>
      <c r="V934" s="33"/>
      <c r="W934" s="33"/>
      <c r="X934" s="33"/>
      <c r="Y934" s="33"/>
      <c r="Z934" s="33"/>
      <c r="AA934" s="33"/>
      <c r="AB934" s="33"/>
      <c r="AC934" s="34"/>
      <c r="AD934" s="33"/>
      <c r="AE934" s="33"/>
      <c r="AF934" s="33"/>
      <c r="AG934" s="34"/>
      <c r="AH934" s="33"/>
      <c r="AI934" s="36"/>
      <c r="AJ934" s="35"/>
      <c r="AK934" s="35"/>
      <c r="AL934" s="35"/>
      <c r="AM934" s="35"/>
    </row>
    <row r="935" spans="2:39" x14ac:dyDescent="0.25">
      <c r="B935" s="31"/>
      <c r="C935" s="32"/>
      <c r="D935" s="32"/>
      <c r="E935" s="32"/>
      <c r="F935" s="33"/>
      <c r="G935" s="33"/>
      <c r="H935" s="37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4"/>
      <c r="T935" s="33"/>
      <c r="U935" s="33"/>
      <c r="V935" s="33"/>
      <c r="W935" s="33"/>
      <c r="X935" s="33"/>
      <c r="Y935" s="33"/>
      <c r="Z935" s="33"/>
      <c r="AA935" s="33"/>
      <c r="AB935" s="33"/>
      <c r="AC935" s="34"/>
      <c r="AD935" s="33"/>
      <c r="AE935" s="33"/>
      <c r="AF935" s="33"/>
      <c r="AG935" s="34"/>
      <c r="AH935" s="33"/>
      <c r="AI935" s="36"/>
      <c r="AJ935" s="35"/>
      <c r="AK935" s="35"/>
      <c r="AL935" s="35"/>
      <c r="AM935" s="35"/>
    </row>
    <row r="936" spans="2:39" x14ac:dyDescent="0.25">
      <c r="B936" s="31"/>
      <c r="C936" s="32"/>
      <c r="D936" s="32"/>
      <c r="E936" s="32"/>
      <c r="F936" s="33"/>
      <c r="G936" s="33"/>
      <c r="H936" s="37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4"/>
      <c r="T936" s="33"/>
      <c r="U936" s="33"/>
      <c r="V936" s="33"/>
      <c r="W936" s="33"/>
      <c r="X936" s="33"/>
      <c r="Y936" s="33"/>
      <c r="Z936" s="33"/>
      <c r="AA936" s="33"/>
      <c r="AB936" s="33"/>
      <c r="AC936" s="34"/>
      <c r="AD936" s="33"/>
      <c r="AE936" s="33"/>
      <c r="AF936" s="33"/>
      <c r="AG936" s="34"/>
      <c r="AH936" s="33"/>
      <c r="AI936" s="36"/>
      <c r="AJ936" s="35"/>
      <c r="AK936" s="35"/>
      <c r="AL936" s="35"/>
      <c r="AM936" s="35"/>
    </row>
    <row r="937" spans="2:39" x14ac:dyDescent="0.25">
      <c r="B937" s="31"/>
      <c r="C937" s="32"/>
      <c r="D937" s="32"/>
      <c r="E937" s="32"/>
      <c r="F937" s="33"/>
      <c r="G937" s="33"/>
      <c r="H937" s="37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4"/>
      <c r="T937" s="33"/>
      <c r="U937" s="33"/>
      <c r="V937" s="33"/>
      <c r="W937" s="33"/>
      <c r="X937" s="33"/>
      <c r="Y937" s="33"/>
      <c r="Z937" s="33"/>
      <c r="AA937" s="33"/>
      <c r="AB937" s="33"/>
      <c r="AC937" s="34"/>
      <c r="AD937" s="33"/>
      <c r="AE937" s="33"/>
      <c r="AF937" s="33"/>
      <c r="AG937" s="34"/>
      <c r="AH937" s="33"/>
      <c r="AI937" s="36"/>
      <c r="AJ937" s="35"/>
      <c r="AK937" s="35"/>
      <c r="AL937" s="35"/>
      <c r="AM937" s="35"/>
    </row>
    <row r="938" spans="2:39" x14ac:dyDescent="0.25">
      <c r="B938" s="31"/>
      <c r="C938" s="32"/>
      <c r="D938" s="32"/>
      <c r="E938" s="32"/>
      <c r="F938" s="33"/>
      <c r="G938" s="33"/>
      <c r="H938" s="37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4"/>
      <c r="T938" s="33"/>
      <c r="U938" s="33"/>
      <c r="V938" s="33"/>
      <c r="W938" s="33"/>
      <c r="X938" s="33"/>
      <c r="Y938" s="33"/>
      <c r="Z938" s="33"/>
      <c r="AA938" s="33"/>
      <c r="AB938" s="33"/>
      <c r="AC938" s="34"/>
      <c r="AD938" s="33"/>
      <c r="AE938" s="33"/>
      <c r="AF938" s="33"/>
      <c r="AG938" s="34"/>
      <c r="AH938" s="33"/>
      <c r="AI938" s="36"/>
      <c r="AJ938" s="35"/>
      <c r="AK938" s="35"/>
      <c r="AL938" s="35"/>
      <c r="AM938" s="35"/>
    </row>
    <row r="939" spans="2:39" x14ac:dyDescent="0.25">
      <c r="B939" s="31"/>
      <c r="C939" s="32"/>
      <c r="D939" s="32"/>
      <c r="E939" s="32"/>
      <c r="F939" s="33"/>
      <c r="G939" s="33"/>
      <c r="H939" s="37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4"/>
      <c r="T939" s="33"/>
      <c r="U939" s="33"/>
      <c r="V939" s="33"/>
      <c r="W939" s="33"/>
      <c r="X939" s="33"/>
      <c r="Y939" s="33"/>
      <c r="Z939" s="33"/>
      <c r="AA939" s="33"/>
      <c r="AB939" s="33"/>
      <c r="AC939" s="34"/>
      <c r="AD939" s="33"/>
      <c r="AE939" s="33"/>
      <c r="AF939" s="33"/>
      <c r="AG939" s="34"/>
      <c r="AH939" s="33"/>
      <c r="AI939" s="36"/>
      <c r="AJ939" s="35"/>
      <c r="AK939" s="35"/>
      <c r="AL939" s="35"/>
      <c r="AM939" s="35"/>
    </row>
    <row r="940" spans="2:39" x14ac:dyDescent="0.25">
      <c r="B940" s="31"/>
      <c r="C940" s="32"/>
      <c r="D940" s="32"/>
      <c r="E940" s="32"/>
      <c r="F940" s="33"/>
      <c r="G940" s="33"/>
      <c r="H940" s="37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4"/>
      <c r="T940" s="33"/>
      <c r="U940" s="33"/>
      <c r="V940" s="33"/>
      <c r="W940" s="33"/>
      <c r="X940" s="33"/>
      <c r="Y940" s="33"/>
      <c r="Z940" s="33"/>
      <c r="AA940" s="33"/>
      <c r="AB940" s="33"/>
      <c r="AC940" s="34"/>
      <c r="AD940" s="33"/>
      <c r="AE940" s="33"/>
      <c r="AF940" s="33"/>
      <c r="AG940" s="34"/>
      <c r="AH940" s="33"/>
      <c r="AI940" s="36"/>
      <c r="AJ940" s="35"/>
      <c r="AK940" s="35"/>
      <c r="AL940" s="35"/>
      <c r="AM940" s="35"/>
    </row>
    <row r="941" spans="2:39" x14ac:dyDescent="0.25">
      <c r="B941" s="31"/>
      <c r="C941" s="32"/>
      <c r="D941" s="32"/>
      <c r="E941" s="32"/>
      <c r="F941" s="33"/>
      <c r="G941" s="33"/>
      <c r="H941" s="37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4"/>
      <c r="T941" s="33"/>
      <c r="U941" s="33"/>
      <c r="V941" s="33"/>
      <c r="W941" s="33"/>
      <c r="X941" s="33"/>
      <c r="Y941" s="33"/>
      <c r="Z941" s="33"/>
      <c r="AA941" s="33"/>
      <c r="AB941" s="33"/>
      <c r="AC941" s="34"/>
      <c r="AD941" s="33"/>
      <c r="AE941" s="33"/>
      <c r="AF941" s="33"/>
      <c r="AG941" s="34"/>
      <c r="AH941" s="33"/>
      <c r="AI941" s="36"/>
      <c r="AJ941" s="35"/>
      <c r="AK941" s="35"/>
      <c r="AL941" s="35"/>
      <c r="AM941" s="35"/>
    </row>
    <row r="942" spans="2:39" x14ac:dyDescent="0.25">
      <c r="B942" s="31"/>
      <c r="C942" s="32"/>
      <c r="D942" s="32"/>
      <c r="E942" s="32"/>
      <c r="F942" s="33"/>
      <c r="G942" s="33"/>
      <c r="H942" s="37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4"/>
      <c r="T942" s="33"/>
      <c r="U942" s="33"/>
      <c r="V942" s="33"/>
      <c r="W942" s="33"/>
      <c r="X942" s="33"/>
      <c r="Y942" s="33"/>
      <c r="Z942" s="33"/>
      <c r="AA942" s="33"/>
      <c r="AB942" s="33"/>
      <c r="AC942" s="34"/>
      <c r="AD942" s="33"/>
      <c r="AE942" s="33"/>
      <c r="AF942" s="33"/>
      <c r="AG942" s="34"/>
      <c r="AH942" s="33"/>
      <c r="AI942" s="36"/>
      <c r="AJ942" s="35"/>
      <c r="AK942" s="35"/>
      <c r="AL942" s="35"/>
      <c r="AM942" s="35"/>
    </row>
    <row r="943" spans="2:39" x14ac:dyDescent="0.25">
      <c r="B943" s="31"/>
      <c r="C943" s="32"/>
      <c r="D943" s="32"/>
      <c r="E943" s="32"/>
      <c r="F943" s="33"/>
      <c r="G943" s="33"/>
      <c r="H943" s="37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4"/>
      <c r="T943" s="33"/>
      <c r="U943" s="33"/>
      <c r="V943" s="33"/>
      <c r="W943" s="33"/>
      <c r="X943" s="33"/>
      <c r="Y943" s="33"/>
      <c r="Z943" s="33"/>
      <c r="AA943" s="33"/>
      <c r="AB943" s="33"/>
      <c r="AC943" s="34"/>
      <c r="AD943" s="33"/>
      <c r="AE943" s="33"/>
      <c r="AF943" s="33"/>
      <c r="AG943" s="34"/>
      <c r="AH943" s="33"/>
      <c r="AI943" s="36"/>
      <c r="AJ943" s="35"/>
      <c r="AK943" s="35"/>
      <c r="AL943" s="35"/>
      <c r="AM943" s="35"/>
    </row>
    <row r="944" spans="2:39" x14ac:dyDescent="0.25">
      <c r="B944" s="31"/>
      <c r="C944" s="32"/>
      <c r="D944" s="32"/>
      <c r="E944" s="32"/>
      <c r="F944" s="33"/>
      <c r="G944" s="33"/>
      <c r="H944" s="37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4"/>
      <c r="T944" s="33"/>
      <c r="U944" s="33"/>
      <c r="V944" s="33"/>
      <c r="W944" s="33"/>
      <c r="X944" s="33"/>
      <c r="Y944" s="33"/>
      <c r="Z944" s="33"/>
      <c r="AA944" s="33"/>
      <c r="AB944" s="33"/>
      <c r="AC944" s="34"/>
      <c r="AD944" s="33"/>
      <c r="AE944" s="33"/>
      <c r="AF944" s="33"/>
      <c r="AG944" s="34"/>
      <c r="AH944" s="33"/>
      <c r="AI944" s="36"/>
      <c r="AJ944" s="35"/>
      <c r="AK944" s="35"/>
      <c r="AL944" s="35"/>
      <c r="AM944" s="35"/>
    </row>
    <row r="945" spans="2:39" x14ac:dyDescent="0.25">
      <c r="B945" s="31"/>
      <c r="C945" s="32"/>
      <c r="D945" s="32"/>
      <c r="E945" s="32"/>
      <c r="F945" s="33"/>
      <c r="G945" s="33"/>
      <c r="H945" s="37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4"/>
      <c r="T945" s="33"/>
      <c r="U945" s="33"/>
      <c r="V945" s="33"/>
      <c r="W945" s="33"/>
      <c r="X945" s="33"/>
      <c r="Y945" s="33"/>
      <c r="Z945" s="33"/>
      <c r="AA945" s="33"/>
      <c r="AB945" s="33"/>
      <c r="AC945" s="34"/>
      <c r="AD945" s="33"/>
      <c r="AE945" s="33"/>
      <c r="AF945" s="33"/>
      <c r="AG945" s="34"/>
      <c r="AH945" s="33"/>
      <c r="AI945" s="36"/>
      <c r="AJ945" s="35"/>
      <c r="AK945" s="35"/>
      <c r="AL945" s="35"/>
      <c r="AM945" s="35"/>
    </row>
    <row r="946" spans="2:39" x14ac:dyDescent="0.25">
      <c r="B946" s="31"/>
      <c r="C946" s="32"/>
      <c r="D946" s="32"/>
      <c r="E946" s="32"/>
      <c r="F946" s="33"/>
      <c r="G946" s="33"/>
      <c r="H946" s="37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4"/>
      <c r="T946" s="33"/>
      <c r="U946" s="33"/>
      <c r="V946" s="33"/>
      <c r="W946" s="33"/>
      <c r="X946" s="33"/>
      <c r="Y946" s="33"/>
      <c r="Z946" s="33"/>
      <c r="AA946" s="33"/>
      <c r="AB946" s="33"/>
      <c r="AC946" s="34"/>
      <c r="AD946" s="33"/>
      <c r="AE946" s="33"/>
      <c r="AF946" s="33"/>
      <c r="AG946" s="34"/>
      <c r="AH946" s="33"/>
      <c r="AI946" s="36"/>
      <c r="AJ946" s="35"/>
      <c r="AK946" s="35"/>
      <c r="AL946" s="35"/>
      <c r="AM946" s="35"/>
    </row>
    <row r="947" spans="2:39" x14ac:dyDescent="0.25">
      <c r="B947" s="31"/>
      <c r="C947" s="32"/>
      <c r="D947" s="32"/>
      <c r="E947" s="32"/>
      <c r="F947" s="33"/>
      <c r="G947" s="33"/>
      <c r="H947" s="37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4"/>
      <c r="T947" s="33"/>
      <c r="U947" s="33"/>
      <c r="V947" s="33"/>
      <c r="W947" s="33"/>
      <c r="X947" s="33"/>
      <c r="Y947" s="33"/>
      <c r="Z947" s="33"/>
      <c r="AA947" s="33"/>
      <c r="AB947" s="33"/>
      <c r="AC947" s="34"/>
      <c r="AD947" s="33"/>
      <c r="AE947" s="33"/>
      <c r="AF947" s="33"/>
      <c r="AG947" s="34"/>
      <c r="AH947" s="33"/>
      <c r="AI947" s="36"/>
      <c r="AJ947" s="35"/>
      <c r="AK947" s="35"/>
      <c r="AL947" s="35"/>
      <c r="AM947" s="35"/>
    </row>
    <row r="948" spans="2:39" x14ac:dyDescent="0.25">
      <c r="B948" s="31"/>
      <c r="C948" s="32"/>
      <c r="D948" s="32"/>
      <c r="E948" s="32"/>
      <c r="F948" s="33"/>
      <c r="G948" s="33"/>
      <c r="H948" s="37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4"/>
      <c r="T948" s="33"/>
      <c r="U948" s="33"/>
      <c r="V948" s="33"/>
      <c r="W948" s="33"/>
      <c r="X948" s="33"/>
      <c r="Y948" s="33"/>
      <c r="Z948" s="33"/>
      <c r="AA948" s="33"/>
      <c r="AB948" s="33"/>
      <c r="AC948" s="34"/>
      <c r="AD948" s="33"/>
      <c r="AE948" s="33"/>
      <c r="AF948" s="33"/>
      <c r="AG948" s="34"/>
      <c r="AH948" s="33"/>
      <c r="AI948" s="36"/>
      <c r="AJ948" s="35"/>
      <c r="AK948" s="35"/>
      <c r="AL948" s="35"/>
      <c r="AM948" s="35"/>
    </row>
    <row r="949" spans="2:39" x14ac:dyDescent="0.25">
      <c r="B949" s="31"/>
      <c r="C949" s="32"/>
      <c r="D949" s="32"/>
      <c r="E949" s="32"/>
      <c r="F949" s="33"/>
      <c r="G949" s="33"/>
      <c r="H949" s="37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4"/>
      <c r="T949" s="33"/>
      <c r="U949" s="33"/>
      <c r="V949" s="33"/>
      <c r="W949" s="33"/>
      <c r="X949" s="33"/>
      <c r="Y949" s="33"/>
      <c r="Z949" s="33"/>
      <c r="AA949" s="33"/>
      <c r="AB949" s="33"/>
      <c r="AC949" s="34"/>
      <c r="AD949" s="33"/>
      <c r="AE949" s="33"/>
      <c r="AF949" s="33"/>
      <c r="AG949" s="34"/>
      <c r="AH949" s="33"/>
      <c r="AI949" s="36"/>
      <c r="AJ949" s="35"/>
      <c r="AK949" s="35"/>
      <c r="AL949" s="35"/>
      <c r="AM949" s="35"/>
    </row>
    <row r="950" spans="2:39" x14ac:dyDescent="0.25">
      <c r="B950" s="31"/>
      <c r="C950" s="32"/>
      <c r="D950" s="32"/>
      <c r="E950" s="32"/>
      <c r="F950" s="33"/>
      <c r="G950" s="33"/>
      <c r="H950" s="37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4"/>
      <c r="T950" s="33"/>
      <c r="U950" s="33"/>
      <c r="V950" s="33"/>
      <c r="W950" s="33"/>
      <c r="X950" s="33"/>
      <c r="Y950" s="33"/>
      <c r="Z950" s="33"/>
      <c r="AA950" s="33"/>
      <c r="AB950" s="33"/>
      <c r="AC950" s="34"/>
      <c r="AD950" s="33"/>
      <c r="AE950" s="33"/>
      <c r="AF950" s="33"/>
      <c r="AG950" s="34"/>
      <c r="AH950" s="33"/>
      <c r="AI950" s="36"/>
      <c r="AJ950" s="35"/>
      <c r="AK950" s="35"/>
      <c r="AL950" s="35"/>
      <c r="AM950" s="35"/>
    </row>
    <row r="951" spans="2:39" x14ac:dyDescent="0.25">
      <c r="B951" s="31"/>
      <c r="C951" s="32"/>
      <c r="D951" s="32"/>
      <c r="E951" s="32"/>
      <c r="F951" s="33"/>
      <c r="G951" s="33"/>
      <c r="H951" s="37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4"/>
      <c r="T951" s="33"/>
      <c r="U951" s="33"/>
      <c r="V951" s="33"/>
      <c r="W951" s="33"/>
      <c r="X951" s="33"/>
      <c r="Y951" s="33"/>
      <c r="Z951" s="33"/>
      <c r="AA951" s="33"/>
      <c r="AB951" s="33"/>
      <c r="AC951" s="34"/>
      <c r="AD951" s="33"/>
      <c r="AE951" s="33"/>
      <c r="AF951" s="33"/>
      <c r="AG951" s="34"/>
      <c r="AH951" s="33"/>
      <c r="AI951" s="36"/>
      <c r="AJ951" s="35"/>
      <c r="AK951" s="35"/>
      <c r="AL951" s="35"/>
      <c r="AM951" s="35"/>
    </row>
    <row r="952" spans="2:39" x14ac:dyDescent="0.25">
      <c r="B952" s="31"/>
      <c r="C952" s="32"/>
      <c r="D952" s="32"/>
      <c r="E952" s="32"/>
      <c r="F952" s="33"/>
      <c r="G952" s="33"/>
      <c r="H952" s="37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4"/>
      <c r="T952" s="33"/>
      <c r="U952" s="33"/>
      <c r="V952" s="33"/>
      <c r="W952" s="33"/>
      <c r="X952" s="33"/>
      <c r="Y952" s="33"/>
      <c r="Z952" s="33"/>
      <c r="AA952" s="33"/>
      <c r="AB952" s="33"/>
      <c r="AC952" s="34"/>
      <c r="AD952" s="33"/>
      <c r="AE952" s="33"/>
      <c r="AF952" s="33"/>
      <c r="AG952" s="34"/>
      <c r="AH952" s="33"/>
      <c r="AI952" s="36"/>
      <c r="AJ952" s="35"/>
      <c r="AK952" s="35"/>
      <c r="AL952" s="35"/>
      <c r="AM952" s="35"/>
    </row>
    <row r="953" spans="2:39" x14ac:dyDescent="0.25">
      <c r="B953" s="31"/>
      <c r="C953" s="32"/>
      <c r="D953" s="32"/>
      <c r="E953" s="32"/>
      <c r="F953" s="33"/>
      <c r="G953" s="33"/>
      <c r="H953" s="37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4"/>
      <c r="T953" s="33"/>
      <c r="U953" s="33"/>
      <c r="V953" s="33"/>
      <c r="W953" s="33"/>
      <c r="X953" s="33"/>
      <c r="Y953" s="33"/>
      <c r="Z953" s="33"/>
      <c r="AA953" s="33"/>
      <c r="AB953" s="33"/>
      <c r="AC953" s="34"/>
      <c r="AD953" s="33"/>
      <c r="AE953" s="33"/>
      <c r="AF953" s="33"/>
      <c r="AG953" s="34"/>
      <c r="AH953" s="33"/>
      <c r="AI953" s="36"/>
      <c r="AJ953" s="35"/>
      <c r="AK953" s="35"/>
      <c r="AL953" s="35"/>
      <c r="AM953" s="35"/>
    </row>
    <row r="954" spans="2:39" x14ac:dyDescent="0.25">
      <c r="B954" s="31"/>
      <c r="C954" s="32"/>
      <c r="D954" s="32"/>
      <c r="E954" s="32"/>
      <c r="F954" s="33"/>
      <c r="G954" s="33"/>
      <c r="H954" s="37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4"/>
      <c r="T954" s="33"/>
      <c r="U954" s="33"/>
      <c r="V954" s="33"/>
      <c r="W954" s="33"/>
      <c r="X954" s="33"/>
      <c r="Y954" s="33"/>
      <c r="Z954" s="33"/>
      <c r="AA954" s="33"/>
      <c r="AB954" s="33"/>
      <c r="AC954" s="34"/>
      <c r="AD954" s="33"/>
      <c r="AE954" s="33"/>
      <c r="AF954" s="33"/>
      <c r="AG954" s="34"/>
      <c r="AH954" s="33"/>
      <c r="AI954" s="36"/>
      <c r="AJ954" s="35"/>
      <c r="AK954" s="35"/>
      <c r="AL954" s="35"/>
      <c r="AM954" s="35"/>
    </row>
    <row r="955" spans="2:39" x14ac:dyDescent="0.25">
      <c r="B955" s="31"/>
      <c r="C955" s="32"/>
      <c r="D955" s="32"/>
      <c r="E955" s="32"/>
      <c r="F955" s="33"/>
      <c r="G955" s="33"/>
      <c r="H955" s="37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4"/>
      <c r="T955" s="33"/>
      <c r="U955" s="33"/>
      <c r="V955" s="33"/>
      <c r="W955" s="33"/>
      <c r="X955" s="33"/>
      <c r="Y955" s="33"/>
      <c r="Z955" s="33"/>
      <c r="AA955" s="33"/>
      <c r="AB955" s="33"/>
      <c r="AC955" s="34"/>
      <c r="AD955" s="33"/>
      <c r="AE955" s="33"/>
      <c r="AF955" s="33"/>
      <c r="AG955" s="34"/>
      <c r="AH955" s="33"/>
      <c r="AI955" s="36"/>
      <c r="AJ955" s="35"/>
      <c r="AK955" s="35"/>
      <c r="AL955" s="35"/>
      <c r="AM955" s="35"/>
    </row>
    <row r="956" spans="2:39" x14ac:dyDescent="0.25">
      <c r="B956" s="31"/>
      <c r="C956" s="32"/>
      <c r="D956" s="32"/>
      <c r="E956" s="32"/>
      <c r="F956" s="33"/>
      <c r="G956" s="33"/>
      <c r="H956" s="37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4"/>
      <c r="T956" s="33"/>
      <c r="U956" s="33"/>
      <c r="V956" s="33"/>
      <c r="W956" s="33"/>
      <c r="X956" s="33"/>
      <c r="Y956" s="33"/>
      <c r="Z956" s="33"/>
      <c r="AA956" s="33"/>
      <c r="AB956" s="33"/>
      <c r="AC956" s="34"/>
      <c r="AD956" s="33"/>
      <c r="AE956" s="33"/>
      <c r="AF956" s="33"/>
      <c r="AG956" s="34"/>
      <c r="AH956" s="33"/>
      <c r="AI956" s="36"/>
      <c r="AJ956" s="35"/>
      <c r="AK956" s="35"/>
      <c r="AL956" s="35"/>
      <c r="AM956" s="35"/>
    </row>
    <row r="957" spans="2:39" x14ac:dyDescent="0.25">
      <c r="B957" s="31"/>
      <c r="C957" s="32"/>
      <c r="D957" s="32"/>
      <c r="E957" s="32"/>
      <c r="F957" s="33"/>
      <c r="G957" s="33"/>
      <c r="H957" s="37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4"/>
      <c r="T957" s="33"/>
      <c r="U957" s="33"/>
      <c r="V957" s="33"/>
      <c r="W957" s="33"/>
      <c r="X957" s="33"/>
      <c r="Y957" s="33"/>
      <c r="Z957" s="33"/>
      <c r="AA957" s="33"/>
      <c r="AB957" s="33"/>
      <c r="AC957" s="34"/>
      <c r="AD957" s="33"/>
      <c r="AE957" s="33"/>
      <c r="AF957" s="33"/>
      <c r="AG957" s="34"/>
      <c r="AH957" s="33"/>
      <c r="AI957" s="36"/>
      <c r="AJ957" s="35"/>
      <c r="AK957" s="35"/>
      <c r="AL957" s="35"/>
      <c r="AM957" s="35"/>
    </row>
    <row r="958" spans="2:39" x14ac:dyDescent="0.25">
      <c r="B958" s="31"/>
      <c r="C958" s="32"/>
      <c r="D958" s="32"/>
      <c r="E958" s="32"/>
      <c r="F958" s="33"/>
      <c r="G958" s="33"/>
      <c r="H958" s="37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4"/>
      <c r="T958" s="33"/>
      <c r="U958" s="33"/>
      <c r="V958" s="33"/>
      <c r="W958" s="33"/>
      <c r="X958" s="33"/>
      <c r="Y958" s="33"/>
      <c r="Z958" s="33"/>
      <c r="AA958" s="33"/>
      <c r="AB958" s="33"/>
      <c r="AC958" s="34"/>
      <c r="AD958" s="33"/>
      <c r="AE958" s="33"/>
      <c r="AF958" s="33"/>
      <c r="AG958" s="34"/>
      <c r="AH958" s="33"/>
      <c r="AI958" s="36"/>
      <c r="AJ958" s="35"/>
      <c r="AK958" s="35"/>
      <c r="AL958" s="35"/>
      <c r="AM958" s="35"/>
    </row>
    <row r="959" spans="2:39" x14ac:dyDescent="0.25">
      <c r="B959" s="31"/>
      <c r="C959" s="32"/>
      <c r="D959" s="32"/>
      <c r="E959" s="32"/>
      <c r="F959" s="33"/>
      <c r="G959" s="33"/>
      <c r="H959" s="37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4"/>
      <c r="T959" s="33"/>
      <c r="U959" s="33"/>
      <c r="V959" s="33"/>
      <c r="W959" s="33"/>
      <c r="X959" s="33"/>
      <c r="Y959" s="33"/>
      <c r="Z959" s="33"/>
      <c r="AA959" s="33"/>
      <c r="AB959" s="33"/>
      <c r="AC959" s="34"/>
      <c r="AD959" s="33"/>
      <c r="AE959" s="33"/>
      <c r="AF959" s="33"/>
      <c r="AG959" s="34"/>
      <c r="AH959" s="33"/>
      <c r="AI959" s="36"/>
      <c r="AJ959" s="35"/>
      <c r="AK959" s="35"/>
      <c r="AL959" s="35"/>
      <c r="AM959" s="35"/>
    </row>
    <row r="960" spans="2:39" x14ac:dyDescent="0.25">
      <c r="B960" s="31"/>
      <c r="C960" s="32"/>
      <c r="D960" s="32"/>
      <c r="E960" s="32"/>
      <c r="F960" s="33"/>
      <c r="G960" s="33"/>
      <c r="H960" s="37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4"/>
      <c r="T960" s="33"/>
      <c r="U960" s="33"/>
      <c r="V960" s="33"/>
      <c r="W960" s="33"/>
      <c r="X960" s="33"/>
      <c r="Y960" s="33"/>
      <c r="Z960" s="33"/>
      <c r="AA960" s="33"/>
      <c r="AB960" s="33"/>
      <c r="AC960" s="34"/>
      <c r="AD960" s="33"/>
      <c r="AE960" s="33"/>
      <c r="AF960" s="33"/>
      <c r="AG960" s="34"/>
      <c r="AH960" s="33"/>
      <c r="AI960" s="36"/>
      <c r="AJ960" s="35"/>
      <c r="AK960" s="35"/>
      <c r="AL960" s="35"/>
      <c r="AM960" s="35"/>
    </row>
    <row r="961" spans="2:39" x14ac:dyDescent="0.25">
      <c r="B961" s="31"/>
      <c r="C961" s="32"/>
      <c r="D961" s="32"/>
      <c r="E961" s="32"/>
      <c r="F961" s="33"/>
      <c r="G961" s="33"/>
      <c r="H961" s="37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4"/>
      <c r="T961" s="33"/>
      <c r="U961" s="33"/>
      <c r="V961" s="33"/>
      <c r="W961" s="33"/>
      <c r="X961" s="33"/>
      <c r="Y961" s="33"/>
      <c r="Z961" s="33"/>
      <c r="AA961" s="33"/>
      <c r="AB961" s="33"/>
      <c r="AC961" s="34"/>
      <c r="AD961" s="33"/>
      <c r="AE961" s="33"/>
      <c r="AF961" s="33"/>
      <c r="AG961" s="34"/>
      <c r="AH961" s="33"/>
      <c r="AI961" s="36"/>
      <c r="AJ961" s="35"/>
      <c r="AK961" s="35"/>
      <c r="AL961" s="35"/>
      <c r="AM961" s="35"/>
    </row>
    <row r="962" spans="2:39" x14ac:dyDescent="0.25">
      <c r="B962" s="31"/>
      <c r="C962" s="32"/>
      <c r="D962" s="32"/>
      <c r="E962" s="32"/>
      <c r="F962" s="33"/>
      <c r="G962" s="33"/>
      <c r="H962" s="37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4"/>
      <c r="T962" s="33"/>
      <c r="U962" s="33"/>
      <c r="V962" s="33"/>
      <c r="W962" s="33"/>
      <c r="X962" s="33"/>
      <c r="Y962" s="33"/>
      <c r="Z962" s="33"/>
      <c r="AA962" s="33"/>
      <c r="AB962" s="33"/>
      <c r="AC962" s="34"/>
      <c r="AD962" s="33"/>
      <c r="AE962" s="33"/>
      <c r="AF962" s="33"/>
      <c r="AG962" s="34"/>
      <c r="AH962" s="33"/>
      <c r="AI962" s="36"/>
      <c r="AJ962" s="35"/>
      <c r="AK962" s="35"/>
      <c r="AL962" s="35"/>
      <c r="AM962" s="35"/>
    </row>
    <row r="963" spans="2:39" x14ac:dyDescent="0.25">
      <c r="B963" s="31"/>
      <c r="C963" s="32"/>
      <c r="D963" s="32"/>
      <c r="E963" s="32"/>
      <c r="F963" s="33"/>
      <c r="G963" s="33"/>
      <c r="H963" s="37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4"/>
      <c r="T963" s="33"/>
      <c r="U963" s="33"/>
      <c r="V963" s="33"/>
      <c r="W963" s="33"/>
      <c r="X963" s="33"/>
      <c r="Y963" s="33"/>
      <c r="Z963" s="33"/>
      <c r="AA963" s="33"/>
      <c r="AB963" s="33"/>
      <c r="AC963" s="34"/>
      <c r="AD963" s="33"/>
      <c r="AE963" s="33"/>
      <c r="AF963" s="33"/>
      <c r="AG963" s="34"/>
      <c r="AH963" s="33"/>
      <c r="AI963" s="36"/>
      <c r="AJ963" s="35"/>
      <c r="AK963" s="35"/>
      <c r="AL963" s="35"/>
      <c r="AM963" s="35"/>
    </row>
    <row r="964" spans="2:39" x14ac:dyDescent="0.25">
      <c r="B964" s="31"/>
      <c r="C964" s="32"/>
      <c r="D964" s="32"/>
      <c r="E964" s="32"/>
      <c r="F964" s="33"/>
      <c r="G964" s="33"/>
      <c r="H964" s="37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4"/>
      <c r="T964" s="33"/>
      <c r="U964" s="33"/>
      <c r="V964" s="33"/>
      <c r="W964" s="33"/>
      <c r="X964" s="33"/>
      <c r="Y964" s="33"/>
      <c r="Z964" s="33"/>
      <c r="AA964" s="33"/>
      <c r="AB964" s="33"/>
      <c r="AC964" s="34"/>
      <c r="AD964" s="33"/>
      <c r="AE964" s="33"/>
      <c r="AF964" s="33"/>
      <c r="AG964" s="34"/>
      <c r="AH964" s="33"/>
      <c r="AI964" s="36"/>
      <c r="AJ964" s="35"/>
      <c r="AK964" s="35"/>
      <c r="AL964" s="35"/>
      <c r="AM964" s="35"/>
    </row>
    <row r="965" spans="2:39" x14ac:dyDescent="0.25">
      <c r="B965" s="31"/>
      <c r="C965" s="32"/>
      <c r="D965" s="32"/>
      <c r="E965" s="32"/>
      <c r="F965" s="33"/>
      <c r="G965" s="33"/>
      <c r="H965" s="37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4"/>
      <c r="T965" s="33"/>
      <c r="U965" s="33"/>
      <c r="V965" s="33"/>
      <c r="W965" s="33"/>
      <c r="X965" s="33"/>
      <c r="Y965" s="33"/>
      <c r="Z965" s="33"/>
      <c r="AA965" s="33"/>
      <c r="AB965" s="33"/>
      <c r="AC965" s="34"/>
      <c r="AD965" s="33"/>
      <c r="AE965" s="33"/>
      <c r="AF965" s="33"/>
      <c r="AG965" s="34"/>
      <c r="AH965" s="33"/>
      <c r="AI965" s="36"/>
      <c r="AJ965" s="35"/>
      <c r="AK965" s="35"/>
      <c r="AL965" s="35"/>
      <c r="AM965" s="35"/>
    </row>
    <row r="966" spans="2:39" x14ac:dyDescent="0.25">
      <c r="B966" s="31"/>
      <c r="C966" s="32"/>
      <c r="D966" s="32"/>
      <c r="E966" s="32"/>
      <c r="F966" s="33"/>
      <c r="G966" s="33"/>
      <c r="H966" s="37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4"/>
      <c r="T966" s="33"/>
      <c r="U966" s="33"/>
      <c r="V966" s="33"/>
      <c r="W966" s="33"/>
      <c r="X966" s="33"/>
      <c r="Y966" s="33"/>
      <c r="Z966" s="33"/>
      <c r="AA966" s="33"/>
      <c r="AB966" s="33"/>
      <c r="AC966" s="34"/>
      <c r="AD966" s="33"/>
      <c r="AE966" s="33"/>
      <c r="AF966" s="33"/>
      <c r="AG966" s="34"/>
      <c r="AH966" s="33"/>
      <c r="AI966" s="36"/>
      <c r="AJ966" s="35"/>
      <c r="AK966" s="35"/>
      <c r="AL966" s="35"/>
      <c r="AM966" s="35"/>
    </row>
    <row r="967" spans="2:39" x14ac:dyDescent="0.25">
      <c r="B967" s="31"/>
      <c r="C967" s="32"/>
      <c r="D967" s="32"/>
      <c r="E967" s="32"/>
      <c r="F967" s="33"/>
      <c r="G967" s="33"/>
      <c r="H967" s="37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4"/>
      <c r="T967" s="33"/>
      <c r="U967" s="33"/>
      <c r="V967" s="33"/>
      <c r="W967" s="33"/>
      <c r="X967" s="33"/>
      <c r="Y967" s="33"/>
      <c r="Z967" s="33"/>
      <c r="AA967" s="33"/>
      <c r="AB967" s="33"/>
      <c r="AC967" s="34"/>
      <c r="AD967" s="33"/>
      <c r="AE967" s="33"/>
      <c r="AF967" s="33"/>
      <c r="AG967" s="34"/>
      <c r="AH967" s="33"/>
      <c r="AI967" s="36"/>
      <c r="AJ967" s="35"/>
      <c r="AK967" s="35"/>
      <c r="AL967" s="35"/>
      <c r="AM967" s="35"/>
    </row>
    <row r="968" spans="2:39" x14ac:dyDescent="0.25">
      <c r="B968" s="31"/>
      <c r="C968" s="32"/>
      <c r="D968" s="32"/>
      <c r="E968" s="32"/>
      <c r="F968" s="33"/>
      <c r="G968" s="33"/>
      <c r="H968" s="37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4"/>
      <c r="T968" s="33"/>
      <c r="U968" s="33"/>
      <c r="V968" s="33"/>
      <c r="W968" s="33"/>
      <c r="X968" s="33"/>
      <c r="Y968" s="33"/>
      <c r="Z968" s="33"/>
      <c r="AA968" s="33"/>
      <c r="AB968" s="33"/>
      <c r="AC968" s="34"/>
      <c r="AD968" s="33"/>
      <c r="AE968" s="33"/>
      <c r="AF968" s="33"/>
      <c r="AG968" s="34"/>
      <c r="AH968" s="33"/>
      <c r="AI968" s="36"/>
      <c r="AJ968" s="35"/>
      <c r="AK968" s="35"/>
      <c r="AL968" s="35"/>
      <c r="AM968" s="35"/>
    </row>
    <row r="969" spans="2:39" x14ac:dyDescent="0.25">
      <c r="B969" s="31"/>
      <c r="C969" s="32"/>
      <c r="D969" s="32"/>
      <c r="E969" s="32"/>
      <c r="F969" s="33"/>
      <c r="G969" s="33"/>
      <c r="H969" s="37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4"/>
      <c r="T969" s="33"/>
      <c r="U969" s="33"/>
      <c r="V969" s="33"/>
      <c r="W969" s="33"/>
      <c r="X969" s="33"/>
      <c r="Y969" s="33"/>
      <c r="Z969" s="33"/>
      <c r="AA969" s="33"/>
      <c r="AB969" s="33"/>
      <c r="AC969" s="34"/>
      <c r="AD969" s="33"/>
      <c r="AE969" s="33"/>
      <c r="AF969" s="33"/>
      <c r="AG969" s="34"/>
      <c r="AH969" s="33"/>
      <c r="AI969" s="36"/>
      <c r="AJ969" s="35"/>
      <c r="AK969" s="35"/>
      <c r="AL969" s="35"/>
      <c r="AM969" s="35"/>
    </row>
    <row r="970" spans="2:39" x14ac:dyDescent="0.25">
      <c r="B970" s="31"/>
      <c r="C970" s="32"/>
      <c r="D970" s="32"/>
      <c r="E970" s="32"/>
      <c r="F970" s="33"/>
      <c r="G970" s="33"/>
      <c r="H970" s="37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4"/>
      <c r="T970" s="33"/>
      <c r="U970" s="33"/>
      <c r="V970" s="33"/>
      <c r="W970" s="33"/>
      <c r="X970" s="33"/>
      <c r="Y970" s="33"/>
      <c r="Z970" s="33"/>
      <c r="AA970" s="33"/>
      <c r="AB970" s="33"/>
      <c r="AC970" s="34"/>
      <c r="AD970" s="33"/>
      <c r="AE970" s="33"/>
      <c r="AF970" s="33"/>
      <c r="AG970" s="34"/>
      <c r="AH970" s="33"/>
      <c r="AI970" s="36"/>
      <c r="AJ970" s="35"/>
      <c r="AK970" s="35"/>
      <c r="AL970" s="35"/>
      <c r="AM970" s="35"/>
    </row>
    <row r="971" spans="2:39" x14ac:dyDescent="0.25">
      <c r="B971" s="31"/>
      <c r="C971" s="32"/>
      <c r="D971" s="32"/>
      <c r="E971" s="32"/>
      <c r="F971" s="33"/>
      <c r="G971" s="33"/>
      <c r="H971" s="37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4"/>
      <c r="T971" s="33"/>
      <c r="U971" s="33"/>
      <c r="V971" s="33"/>
      <c r="W971" s="33"/>
      <c r="X971" s="33"/>
      <c r="Y971" s="33"/>
      <c r="Z971" s="33"/>
      <c r="AA971" s="33"/>
      <c r="AB971" s="33"/>
      <c r="AC971" s="34"/>
      <c r="AD971" s="33"/>
      <c r="AE971" s="33"/>
      <c r="AF971" s="33"/>
      <c r="AG971" s="34"/>
      <c r="AH971" s="33"/>
      <c r="AI971" s="36"/>
      <c r="AJ971" s="35"/>
      <c r="AK971" s="35"/>
      <c r="AL971" s="35"/>
      <c r="AM971" s="35"/>
    </row>
    <row r="972" spans="2:39" x14ac:dyDescent="0.25">
      <c r="B972" s="31"/>
      <c r="C972" s="32"/>
      <c r="D972" s="32"/>
      <c r="E972" s="32"/>
      <c r="F972" s="33"/>
      <c r="G972" s="33"/>
      <c r="H972" s="37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4"/>
      <c r="T972" s="33"/>
      <c r="U972" s="33"/>
      <c r="V972" s="33"/>
      <c r="W972" s="33"/>
      <c r="X972" s="33"/>
      <c r="Y972" s="33"/>
      <c r="Z972" s="33"/>
      <c r="AA972" s="33"/>
      <c r="AB972" s="33"/>
      <c r="AC972" s="34"/>
      <c r="AD972" s="33"/>
      <c r="AE972" s="33"/>
      <c r="AF972" s="33"/>
      <c r="AG972" s="34"/>
      <c r="AH972" s="33"/>
      <c r="AI972" s="36"/>
      <c r="AJ972" s="35"/>
      <c r="AK972" s="35"/>
      <c r="AL972" s="35"/>
      <c r="AM972" s="35"/>
    </row>
    <row r="973" spans="2:39" x14ac:dyDescent="0.25">
      <c r="B973" s="31"/>
      <c r="C973" s="32"/>
      <c r="D973" s="32"/>
      <c r="E973" s="32"/>
      <c r="F973" s="33"/>
      <c r="G973" s="33"/>
      <c r="H973" s="37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4"/>
      <c r="T973" s="33"/>
      <c r="U973" s="33"/>
      <c r="V973" s="33"/>
      <c r="W973" s="33"/>
      <c r="X973" s="33"/>
      <c r="Y973" s="33"/>
      <c r="Z973" s="33"/>
      <c r="AA973" s="33"/>
      <c r="AB973" s="33"/>
      <c r="AC973" s="34"/>
      <c r="AD973" s="33"/>
      <c r="AE973" s="33"/>
      <c r="AF973" s="33"/>
      <c r="AG973" s="34"/>
      <c r="AH973" s="33"/>
      <c r="AI973" s="36"/>
      <c r="AJ973" s="35"/>
      <c r="AK973" s="35"/>
      <c r="AL973" s="35"/>
      <c r="AM973" s="35"/>
    </row>
    <row r="974" spans="2:39" x14ac:dyDescent="0.25">
      <c r="B974" s="31"/>
      <c r="C974" s="32"/>
      <c r="D974" s="32"/>
      <c r="E974" s="32"/>
      <c r="F974" s="33"/>
      <c r="G974" s="33"/>
      <c r="H974" s="37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4"/>
      <c r="T974" s="33"/>
      <c r="U974" s="33"/>
      <c r="V974" s="33"/>
      <c r="W974" s="33"/>
      <c r="X974" s="33"/>
      <c r="Y974" s="33"/>
      <c r="Z974" s="33"/>
      <c r="AA974" s="33"/>
      <c r="AB974" s="33"/>
      <c r="AC974" s="34"/>
      <c r="AD974" s="33"/>
      <c r="AE974" s="33"/>
      <c r="AF974" s="33"/>
      <c r="AG974" s="34"/>
      <c r="AH974" s="33"/>
      <c r="AI974" s="36"/>
      <c r="AJ974" s="35"/>
      <c r="AK974" s="35"/>
      <c r="AL974" s="35"/>
      <c r="AM974" s="35"/>
    </row>
    <row r="975" spans="2:39" x14ac:dyDescent="0.25">
      <c r="B975" s="31"/>
      <c r="C975" s="32"/>
      <c r="D975" s="32"/>
      <c r="E975" s="32"/>
      <c r="F975" s="33"/>
      <c r="G975" s="33"/>
      <c r="H975" s="37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4"/>
      <c r="T975" s="33"/>
      <c r="U975" s="33"/>
      <c r="V975" s="33"/>
      <c r="W975" s="33"/>
      <c r="X975" s="33"/>
      <c r="Y975" s="33"/>
      <c r="Z975" s="33"/>
      <c r="AA975" s="33"/>
      <c r="AB975" s="33"/>
      <c r="AC975" s="34"/>
      <c r="AD975" s="33"/>
      <c r="AE975" s="33"/>
      <c r="AF975" s="33"/>
      <c r="AG975" s="34"/>
      <c r="AH975" s="33"/>
      <c r="AI975" s="36"/>
      <c r="AJ975" s="35"/>
      <c r="AK975" s="35"/>
      <c r="AL975" s="35"/>
      <c r="AM975" s="35"/>
    </row>
    <row r="976" spans="2:39" x14ac:dyDescent="0.25">
      <c r="B976" s="31"/>
      <c r="C976" s="32"/>
      <c r="D976" s="32"/>
      <c r="E976" s="32"/>
      <c r="F976" s="33"/>
      <c r="G976" s="33"/>
      <c r="H976" s="37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4"/>
      <c r="T976" s="33"/>
      <c r="U976" s="33"/>
      <c r="V976" s="33"/>
      <c r="W976" s="33"/>
      <c r="X976" s="33"/>
      <c r="Y976" s="33"/>
      <c r="Z976" s="33"/>
      <c r="AA976" s="33"/>
      <c r="AB976" s="33"/>
      <c r="AC976" s="34"/>
      <c r="AD976" s="33"/>
      <c r="AE976" s="33"/>
      <c r="AF976" s="33"/>
      <c r="AG976" s="34"/>
      <c r="AH976" s="33"/>
      <c r="AI976" s="36"/>
      <c r="AJ976" s="35"/>
      <c r="AK976" s="35"/>
      <c r="AL976" s="35"/>
      <c r="AM976" s="35"/>
    </row>
    <row r="977" spans="2:39" x14ac:dyDescent="0.25">
      <c r="B977" s="31"/>
      <c r="C977" s="32"/>
      <c r="D977" s="32"/>
      <c r="E977" s="32"/>
      <c r="F977" s="33"/>
      <c r="G977" s="33"/>
      <c r="H977" s="37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4"/>
      <c r="T977" s="33"/>
      <c r="U977" s="33"/>
      <c r="V977" s="33"/>
      <c r="W977" s="33"/>
      <c r="X977" s="33"/>
      <c r="Y977" s="33"/>
      <c r="Z977" s="33"/>
      <c r="AA977" s="33"/>
      <c r="AB977" s="33"/>
      <c r="AC977" s="34"/>
      <c r="AD977" s="33"/>
      <c r="AE977" s="33"/>
      <c r="AF977" s="33"/>
      <c r="AG977" s="34"/>
      <c r="AH977" s="33"/>
      <c r="AI977" s="36"/>
      <c r="AJ977" s="35"/>
      <c r="AK977" s="35"/>
      <c r="AL977" s="35"/>
      <c r="AM977" s="35"/>
    </row>
    <row r="978" spans="2:39" x14ac:dyDescent="0.25">
      <c r="B978" s="31"/>
      <c r="C978" s="32"/>
      <c r="D978" s="32"/>
      <c r="E978" s="32"/>
      <c r="F978" s="33"/>
      <c r="G978" s="33"/>
      <c r="H978" s="37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4"/>
      <c r="T978" s="33"/>
      <c r="U978" s="33"/>
      <c r="V978" s="33"/>
      <c r="W978" s="33"/>
      <c r="X978" s="33"/>
      <c r="Y978" s="33"/>
      <c r="Z978" s="33"/>
      <c r="AA978" s="33"/>
      <c r="AB978" s="33"/>
      <c r="AC978" s="34"/>
      <c r="AD978" s="33"/>
      <c r="AE978" s="33"/>
      <c r="AF978" s="33"/>
      <c r="AG978" s="34"/>
      <c r="AH978" s="33"/>
      <c r="AI978" s="36"/>
      <c r="AJ978" s="35"/>
      <c r="AK978" s="35"/>
      <c r="AL978" s="35"/>
      <c r="AM978" s="35"/>
    </row>
    <row r="979" spans="2:39" x14ac:dyDescent="0.25">
      <c r="B979" s="31"/>
      <c r="C979" s="32"/>
      <c r="D979" s="32"/>
      <c r="E979" s="32"/>
      <c r="F979" s="33"/>
      <c r="G979" s="33"/>
      <c r="H979" s="37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4"/>
      <c r="T979" s="33"/>
      <c r="U979" s="33"/>
      <c r="V979" s="33"/>
      <c r="W979" s="33"/>
      <c r="X979" s="33"/>
      <c r="Y979" s="33"/>
      <c r="Z979" s="33"/>
      <c r="AA979" s="33"/>
      <c r="AB979" s="33"/>
      <c r="AC979" s="34"/>
      <c r="AD979" s="33"/>
      <c r="AE979" s="33"/>
      <c r="AF979" s="33"/>
      <c r="AG979" s="34"/>
      <c r="AH979" s="33"/>
      <c r="AI979" s="36"/>
      <c r="AJ979" s="35"/>
      <c r="AK979" s="35"/>
      <c r="AL979" s="35"/>
      <c r="AM979" s="35"/>
    </row>
    <row r="980" spans="2:39" x14ac:dyDescent="0.25">
      <c r="B980" s="31"/>
      <c r="C980" s="32"/>
      <c r="D980" s="32"/>
      <c r="E980" s="32"/>
      <c r="F980" s="33"/>
      <c r="G980" s="33"/>
      <c r="H980" s="37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4"/>
      <c r="T980" s="33"/>
      <c r="U980" s="33"/>
      <c r="V980" s="33"/>
      <c r="W980" s="33"/>
      <c r="X980" s="33"/>
      <c r="Y980" s="33"/>
      <c r="Z980" s="33"/>
      <c r="AA980" s="33"/>
      <c r="AB980" s="33"/>
      <c r="AC980" s="34"/>
      <c r="AD980" s="33"/>
      <c r="AE980" s="33"/>
      <c r="AF980" s="33"/>
      <c r="AG980" s="34"/>
      <c r="AH980" s="33"/>
      <c r="AI980" s="36"/>
      <c r="AJ980" s="35"/>
      <c r="AK980" s="35"/>
      <c r="AL980" s="35"/>
      <c r="AM980" s="35"/>
    </row>
    <row r="981" spans="2:39" x14ac:dyDescent="0.25">
      <c r="B981" s="31"/>
      <c r="C981" s="32"/>
      <c r="D981" s="32"/>
      <c r="E981" s="32"/>
      <c r="F981" s="33"/>
      <c r="G981" s="33"/>
      <c r="H981" s="37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4"/>
      <c r="T981" s="33"/>
      <c r="U981" s="33"/>
      <c r="V981" s="33"/>
      <c r="W981" s="33"/>
      <c r="X981" s="33"/>
      <c r="Y981" s="33"/>
      <c r="Z981" s="33"/>
      <c r="AA981" s="33"/>
      <c r="AB981" s="33"/>
      <c r="AC981" s="34"/>
      <c r="AD981" s="33"/>
      <c r="AE981" s="33"/>
      <c r="AF981" s="33"/>
      <c r="AG981" s="34"/>
      <c r="AH981" s="33"/>
      <c r="AI981" s="36"/>
      <c r="AJ981" s="35"/>
      <c r="AK981" s="35"/>
      <c r="AL981" s="35"/>
      <c r="AM981" s="35"/>
    </row>
    <row r="982" spans="2:39" x14ac:dyDescent="0.25">
      <c r="B982" s="31"/>
      <c r="C982" s="32"/>
      <c r="D982" s="32"/>
      <c r="E982" s="32"/>
      <c r="F982" s="33"/>
      <c r="G982" s="33"/>
      <c r="H982" s="37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4"/>
      <c r="T982" s="33"/>
      <c r="U982" s="33"/>
      <c r="V982" s="33"/>
      <c r="W982" s="33"/>
      <c r="X982" s="33"/>
      <c r="Y982" s="33"/>
      <c r="Z982" s="33"/>
      <c r="AA982" s="33"/>
      <c r="AB982" s="33"/>
      <c r="AC982" s="34"/>
      <c r="AD982" s="33"/>
      <c r="AE982" s="33"/>
      <c r="AF982" s="33"/>
      <c r="AG982" s="34"/>
      <c r="AH982" s="33"/>
      <c r="AI982" s="36"/>
      <c r="AJ982" s="35"/>
      <c r="AK982" s="35"/>
      <c r="AL982" s="35"/>
      <c r="AM982" s="35"/>
    </row>
    <row r="983" spans="2:39" x14ac:dyDescent="0.25">
      <c r="B983" s="31"/>
      <c r="C983" s="32"/>
      <c r="D983" s="32"/>
      <c r="E983" s="32"/>
      <c r="F983" s="33"/>
      <c r="G983" s="33"/>
      <c r="H983" s="37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4"/>
      <c r="T983" s="33"/>
      <c r="U983" s="33"/>
      <c r="V983" s="33"/>
      <c r="W983" s="33"/>
      <c r="X983" s="33"/>
      <c r="Y983" s="33"/>
      <c r="Z983" s="33"/>
      <c r="AA983" s="33"/>
      <c r="AB983" s="33"/>
      <c r="AC983" s="34"/>
      <c r="AD983" s="33"/>
      <c r="AE983" s="33"/>
      <c r="AF983" s="33"/>
      <c r="AG983" s="34"/>
      <c r="AH983" s="33"/>
      <c r="AI983" s="36"/>
      <c r="AJ983" s="35"/>
      <c r="AK983" s="35"/>
      <c r="AL983" s="35"/>
      <c r="AM983" s="35"/>
    </row>
    <row r="984" spans="2:39" x14ac:dyDescent="0.25">
      <c r="B984" s="31"/>
      <c r="C984" s="32"/>
      <c r="D984" s="32"/>
      <c r="E984" s="32"/>
      <c r="F984" s="33"/>
      <c r="G984" s="33"/>
      <c r="H984" s="37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4"/>
      <c r="T984" s="33"/>
      <c r="U984" s="33"/>
      <c r="V984" s="33"/>
      <c r="W984" s="33"/>
      <c r="X984" s="33"/>
      <c r="Y984" s="33"/>
      <c r="Z984" s="33"/>
      <c r="AA984" s="33"/>
      <c r="AB984" s="33"/>
      <c r="AC984" s="34"/>
      <c r="AD984" s="33"/>
      <c r="AE984" s="33"/>
      <c r="AF984" s="33"/>
      <c r="AG984" s="34"/>
      <c r="AH984" s="33"/>
      <c r="AI984" s="36"/>
      <c r="AJ984" s="35"/>
      <c r="AK984" s="35"/>
      <c r="AL984" s="35"/>
      <c r="AM984" s="35"/>
    </row>
    <row r="985" spans="2:39" x14ac:dyDescent="0.25">
      <c r="B985" s="31"/>
      <c r="C985" s="32"/>
      <c r="D985" s="32"/>
      <c r="E985" s="32"/>
      <c r="F985" s="33"/>
      <c r="G985" s="33"/>
      <c r="H985" s="37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4"/>
      <c r="T985" s="33"/>
      <c r="U985" s="33"/>
      <c r="V985" s="33"/>
      <c r="W985" s="33"/>
      <c r="X985" s="33"/>
      <c r="Y985" s="33"/>
      <c r="Z985" s="33"/>
      <c r="AA985" s="33"/>
      <c r="AB985" s="33"/>
      <c r="AC985" s="34"/>
      <c r="AD985" s="33"/>
      <c r="AE985" s="33"/>
      <c r="AF985" s="33"/>
      <c r="AG985" s="34"/>
      <c r="AH985" s="33"/>
      <c r="AI985" s="36"/>
      <c r="AJ985" s="35"/>
      <c r="AK985" s="35"/>
      <c r="AL985" s="35"/>
      <c r="AM985" s="35"/>
    </row>
    <row r="986" spans="2:39" x14ac:dyDescent="0.25">
      <c r="B986" s="31"/>
      <c r="C986" s="32"/>
      <c r="D986" s="32"/>
      <c r="E986" s="32"/>
      <c r="F986" s="33"/>
      <c r="G986" s="33"/>
      <c r="H986" s="37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4"/>
      <c r="T986" s="33"/>
      <c r="U986" s="33"/>
      <c r="V986" s="33"/>
      <c r="W986" s="33"/>
      <c r="X986" s="33"/>
      <c r="Y986" s="33"/>
      <c r="Z986" s="33"/>
      <c r="AA986" s="33"/>
      <c r="AB986" s="33"/>
      <c r="AC986" s="34"/>
      <c r="AD986" s="33"/>
      <c r="AE986" s="33"/>
      <c r="AF986" s="33"/>
      <c r="AG986" s="34"/>
      <c r="AH986" s="33"/>
      <c r="AI986" s="36"/>
      <c r="AJ986" s="35"/>
      <c r="AK986" s="35"/>
      <c r="AL986" s="35"/>
      <c r="AM986" s="35"/>
    </row>
    <row r="987" spans="2:39" x14ac:dyDescent="0.25">
      <c r="B987" s="31"/>
      <c r="C987" s="32"/>
      <c r="D987" s="32"/>
      <c r="E987" s="32"/>
      <c r="F987" s="33"/>
      <c r="G987" s="33"/>
      <c r="H987" s="37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4"/>
      <c r="T987" s="33"/>
      <c r="U987" s="33"/>
      <c r="V987" s="33"/>
      <c r="W987" s="33"/>
      <c r="X987" s="33"/>
      <c r="Y987" s="33"/>
      <c r="Z987" s="33"/>
      <c r="AA987" s="33"/>
      <c r="AB987" s="33"/>
      <c r="AC987" s="34"/>
      <c r="AD987" s="33"/>
      <c r="AE987" s="33"/>
      <c r="AF987" s="33"/>
      <c r="AG987" s="34"/>
      <c r="AH987" s="33"/>
      <c r="AI987" s="36"/>
      <c r="AJ987" s="35"/>
      <c r="AK987" s="35"/>
      <c r="AL987" s="35"/>
      <c r="AM987" s="35"/>
    </row>
    <row r="988" spans="2:39" x14ac:dyDescent="0.25">
      <c r="B988" s="31"/>
      <c r="C988" s="32"/>
      <c r="D988" s="32"/>
      <c r="E988" s="32"/>
      <c r="F988" s="33"/>
      <c r="G988" s="33"/>
      <c r="H988" s="37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4"/>
      <c r="T988" s="33"/>
      <c r="U988" s="33"/>
      <c r="V988" s="33"/>
      <c r="W988" s="33"/>
      <c r="X988" s="33"/>
      <c r="Y988" s="33"/>
      <c r="Z988" s="33"/>
      <c r="AA988" s="33"/>
      <c r="AB988" s="33"/>
      <c r="AC988" s="34"/>
      <c r="AD988" s="33"/>
      <c r="AE988" s="33"/>
      <c r="AF988" s="33"/>
      <c r="AG988" s="34"/>
      <c r="AH988" s="33"/>
      <c r="AI988" s="36"/>
      <c r="AJ988" s="35"/>
      <c r="AK988" s="35"/>
      <c r="AL988" s="35"/>
      <c r="AM988" s="35"/>
    </row>
    <row r="989" spans="2:39" x14ac:dyDescent="0.25">
      <c r="B989" s="31"/>
      <c r="C989" s="32"/>
      <c r="D989" s="32"/>
      <c r="E989" s="32"/>
      <c r="F989" s="33"/>
      <c r="G989" s="33"/>
      <c r="H989" s="37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4"/>
      <c r="T989" s="33"/>
      <c r="U989" s="33"/>
      <c r="V989" s="33"/>
      <c r="W989" s="33"/>
      <c r="X989" s="33"/>
      <c r="Y989" s="33"/>
      <c r="Z989" s="33"/>
      <c r="AA989" s="33"/>
      <c r="AB989" s="33"/>
      <c r="AC989" s="34"/>
      <c r="AD989" s="33"/>
      <c r="AE989" s="33"/>
      <c r="AF989" s="33"/>
      <c r="AG989" s="34"/>
      <c r="AH989" s="33"/>
      <c r="AI989" s="36"/>
      <c r="AJ989" s="35"/>
      <c r="AK989" s="35"/>
      <c r="AL989" s="35"/>
      <c r="AM989" s="35"/>
    </row>
    <row r="990" spans="2:39" x14ac:dyDescent="0.25">
      <c r="B990" s="31"/>
      <c r="C990" s="32"/>
      <c r="D990" s="32"/>
      <c r="E990" s="32"/>
      <c r="F990" s="33"/>
      <c r="G990" s="33"/>
      <c r="H990" s="37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4"/>
      <c r="T990" s="33"/>
      <c r="U990" s="33"/>
      <c r="V990" s="33"/>
      <c r="W990" s="33"/>
      <c r="X990" s="33"/>
      <c r="Y990" s="33"/>
      <c r="Z990" s="33"/>
      <c r="AA990" s="33"/>
      <c r="AB990" s="33"/>
      <c r="AC990" s="34"/>
      <c r="AD990" s="33"/>
      <c r="AE990" s="33"/>
      <c r="AF990" s="33"/>
      <c r="AG990" s="34"/>
      <c r="AH990" s="33"/>
      <c r="AI990" s="36"/>
      <c r="AJ990" s="35"/>
      <c r="AK990" s="35"/>
      <c r="AL990" s="35"/>
      <c r="AM990" s="35"/>
    </row>
    <row r="991" spans="2:39" x14ac:dyDescent="0.25">
      <c r="B991" s="31"/>
      <c r="C991" s="32"/>
      <c r="D991" s="32"/>
      <c r="E991" s="32"/>
      <c r="F991" s="33"/>
      <c r="G991" s="33"/>
      <c r="H991" s="37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4"/>
      <c r="T991" s="33"/>
      <c r="U991" s="33"/>
      <c r="V991" s="33"/>
      <c r="W991" s="33"/>
      <c r="X991" s="33"/>
      <c r="Y991" s="33"/>
      <c r="Z991" s="33"/>
      <c r="AA991" s="33"/>
      <c r="AB991" s="33"/>
      <c r="AC991" s="34"/>
      <c r="AD991" s="33"/>
      <c r="AE991" s="33"/>
      <c r="AF991" s="33"/>
      <c r="AG991" s="34"/>
      <c r="AH991" s="33"/>
      <c r="AI991" s="36"/>
      <c r="AJ991" s="35"/>
      <c r="AK991" s="35"/>
      <c r="AL991" s="35"/>
      <c r="AM991" s="35"/>
    </row>
    <row r="992" spans="2:39" x14ac:dyDescent="0.25">
      <c r="B992" s="31"/>
      <c r="C992" s="32"/>
      <c r="D992" s="32"/>
      <c r="E992" s="32"/>
      <c r="F992" s="33"/>
      <c r="G992" s="33"/>
      <c r="H992" s="37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4"/>
      <c r="T992" s="33"/>
      <c r="U992" s="33"/>
      <c r="V992" s="33"/>
      <c r="W992" s="33"/>
      <c r="X992" s="33"/>
      <c r="Y992" s="33"/>
      <c r="Z992" s="33"/>
      <c r="AA992" s="33"/>
      <c r="AB992" s="33"/>
      <c r="AC992" s="34"/>
      <c r="AD992" s="33"/>
      <c r="AE992" s="33"/>
      <c r="AF992" s="33"/>
      <c r="AG992" s="34"/>
      <c r="AH992" s="33"/>
      <c r="AI992" s="36"/>
      <c r="AJ992" s="35"/>
      <c r="AK992" s="35"/>
      <c r="AL992" s="35"/>
      <c r="AM992" s="35"/>
    </row>
    <row r="993" spans="2:39" x14ac:dyDescent="0.25">
      <c r="B993" s="31"/>
      <c r="C993" s="32"/>
      <c r="D993" s="32"/>
      <c r="E993" s="32"/>
      <c r="F993" s="33"/>
      <c r="G993" s="33"/>
      <c r="H993" s="37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4"/>
      <c r="T993" s="33"/>
      <c r="U993" s="33"/>
      <c r="V993" s="33"/>
      <c r="W993" s="33"/>
      <c r="X993" s="33"/>
      <c r="Y993" s="33"/>
      <c r="Z993" s="33"/>
      <c r="AA993" s="33"/>
      <c r="AB993" s="33"/>
      <c r="AC993" s="34"/>
      <c r="AD993" s="33"/>
      <c r="AE993" s="33"/>
      <c r="AF993" s="33"/>
      <c r="AG993" s="34"/>
      <c r="AH993" s="33"/>
      <c r="AI993" s="36"/>
      <c r="AJ993" s="35"/>
      <c r="AK993" s="35"/>
      <c r="AL993" s="35"/>
      <c r="AM993" s="35"/>
    </row>
    <row r="994" spans="2:39" x14ac:dyDescent="0.25">
      <c r="B994" s="31"/>
      <c r="C994" s="32"/>
      <c r="D994" s="32"/>
      <c r="E994" s="32"/>
      <c r="F994" s="33"/>
      <c r="G994" s="33"/>
      <c r="H994" s="37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4"/>
      <c r="T994" s="33"/>
      <c r="U994" s="33"/>
      <c r="V994" s="33"/>
      <c r="W994" s="33"/>
      <c r="X994" s="33"/>
      <c r="Y994" s="33"/>
      <c r="Z994" s="33"/>
      <c r="AA994" s="33"/>
      <c r="AB994" s="33"/>
      <c r="AC994" s="34"/>
      <c r="AD994" s="33"/>
      <c r="AE994" s="33"/>
      <c r="AF994" s="33"/>
      <c r="AG994" s="34"/>
      <c r="AH994" s="33"/>
      <c r="AI994" s="36"/>
      <c r="AJ994" s="35"/>
      <c r="AK994" s="35"/>
      <c r="AL994" s="35"/>
      <c r="AM994" s="35"/>
    </row>
    <row r="995" spans="2:39" x14ac:dyDescent="0.25">
      <c r="B995" s="31"/>
      <c r="C995" s="32"/>
      <c r="D995" s="32"/>
      <c r="E995" s="32"/>
      <c r="F995" s="33"/>
      <c r="G995" s="33"/>
      <c r="H995" s="37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4"/>
      <c r="T995" s="33"/>
      <c r="U995" s="33"/>
      <c r="V995" s="33"/>
      <c r="W995" s="33"/>
      <c r="X995" s="33"/>
      <c r="Y995" s="33"/>
      <c r="Z995" s="33"/>
      <c r="AA995" s="33"/>
      <c r="AB995" s="33"/>
      <c r="AC995" s="34"/>
      <c r="AD995" s="33"/>
      <c r="AE995" s="33"/>
      <c r="AF995" s="33"/>
      <c r="AG995" s="34"/>
      <c r="AH995" s="33"/>
      <c r="AI995" s="36"/>
      <c r="AJ995" s="35"/>
      <c r="AK995" s="35"/>
      <c r="AL995" s="35"/>
      <c r="AM995" s="35"/>
    </row>
    <row r="996" spans="2:39" x14ac:dyDescent="0.25">
      <c r="B996" s="31"/>
      <c r="C996" s="32"/>
      <c r="D996" s="32"/>
      <c r="E996" s="32"/>
      <c r="F996" s="33"/>
      <c r="G996" s="33"/>
      <c r="H996" s="37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4"/>
      <c r="T996" s="33"/>
      <c r="U996" s="33"/>
      <c r="V996" s="33"/>
      <c r="W996" s="33"/>
      <c r="X996" s="33"/>
      <c r="Y996" s="33"/>
      <c r="Z996" s="33"/>
      <c r="AA996" s="33"/>
      <c r="AB996" s="33"/>
      <c r="AC996" s="34"/>
      <c r="AD996" s="33"/>
      <c r="AE996" s="33"/>
      <c r="AF996" s="33"/>
      <c r="AG996" s="34"/>
      <c r="AH996" s="33"/>
      <c r="AI996" s="36"/>
      <c r="AJ996" s="35"/>
      <c r="AK996" s="35"/>
      <c r="AL996" s="35"/>
      <c r="AM996" s="35"/>
    </row>
    <row r="997" spans="2:39" x14ac:dyDescent="0.25">
      <c r="B997" s="31"/>
      <c r="C997" s="32"/>
      <c r="D997" s="32"/>
      <c r="E997" s="32"/>
      <c r="F997" s="33"/>
      <c r="G997" s="33"/>
      <c r="H997" s="37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4"/>
      <c r="T997" s="33"/>
      <c r="U997" s="33"/>
      <c r="V997" s="33"/>
      <c r="W997" s="33"/>
      <c r="X997" s="33"/>
      <c r="Y997" s="33"/>
      <c r="Z997" s="33"/>
      <c r="AA997" s="33"/>
      <c r="AB997" s="33"/>
      <c r="AC997" s="34"/>
      <c r="AD997" s="33"/>
      <c r="AE997" s="33"/>
      <c r="AF997" s="33"/>
      <c r="AG997" s="34"/>
      <c r="AH997" s="33"/>
      <c r="AI997" s="36"/>
      <c r="AJ997" s="35"/>
      <c r="AK997" s="35"/>
      <c r="AL997" s="35"/>
      <c r="AM997" s="35"/>
    </row>
    <row r="998" spans="2:39" x14ac:dyDescent="0.25">
      <c r="B998" s="31"/>
      <c r="C998" s="32"/>
      <c r="D998" s="32"/>
      <c r="E998" s="32"/>
      <c r="F998" s="33"/>
      <c r="G998" s="33"/>
      <c r="H998" s="37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4"/>
      <c r="T998" s="33"/>
      <c r="U998" s="33"/>
      <c r="V998" s="33"/>
      <c r="W998" s="33"/>
      <c r="X998" s="33"/>
      <c r="Y998" s="33"/>
      <c r="Z998" s="33"/>
      <c r="AA998" s="33"/>
      <c r="AB998" s="33"/>
      <c r="AC998" s="34"/>
      <c r="AD998" s="33"/>
      <c r="AE998" s="33"/>
      <c r="AF998" s="33"/>
      <c r="AG998" s="34"/>
      <c r="AH998" s="33"/>
      <c r="AI998" s="36"/>
      <c r="AJ998" s="35"/>
      <c r="AK998" s="35"/>
      <c r="AL998" s="35"/>
      <c r="AM998" s="35"/>
    </row>
    <row r="999" spans="2:39" x14ac:dyDescent="0.25">
      <c r="B999" s="31"/>
      <c r="C999" s="32"/>
      <c r="D999" s="32"/>
      <c r="E999" s="32"/>
      <c r="F999" s="33"/>
      <c r="G999" s="33"/>
      <c r="H999" s="37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4"/>
      <c r="T999" s="33"/>
      <c r="U999" s="33"/>
      <c r="V999" s="33"/>
      <c r="W999" s="33"/>
      <c r="X999" s="33"/>
      <c r="Y999" s="33"/>
      <c r="Z999" s="33"/>
      <c r="AA999" s="33"/>
      <c r="AB999" s="33"/>
      <c r="AC999" s="34"/>
      <c r="AD999" s="33"/>
      <c r="AE999" s="33"/>
      <c r="AF999" s="33"/>
      <c r="AG999" s="34"/>
      <c r="AH999" s="33"/>
      <c r="AI999" s="36"/>
      <c r="AJ999" s="35"/>
      <c r="AK999" s="35"/>
      <c r="AL999" s="35"/>
      <c r="AM999" s="35"/>
    </row>
    <row r="1000" spans="2:39" x14ac:dyDescent="0.25">
      <c r="B1000" s="31"/>
      <c r="C1000" s="32"/>
      <c r="D1000" s="32"/>
      <c r="E1000" s="32"/>
      <c r="F1000" s="33"/>
      <c r="G1000" s="33"/>
      <c r="H1000" s="37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4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4"/>
      <c r="AD1000" s="33"/>
      <c r="AE1000" s="33"/>
      <c r="AF1000" s="33"/>
      <c r="AG1000" s="34"/>
      <c r="AH1000" s="33"/>
      <c r="AI1000" s="36"/>
      <c r="AJ1000" s="35"/>
      <c r="AK1000" s="35"/>
      <c r="AL1000" s="35"/>
      <c r="AM1000" s="35"/>
    </row>
    <row r="1001" spans="2:39" x14ac:dyDescent="0.25">
      <c r="B1001" s="31"/>
      <c r="C1001" s="32"/>
      <c r="D1001" s="32"/>
      <c r="E1001" s="32"/>
      <c r="F1001" s="33"/>
      <c r="G1001" s="33"/>
      <c r="H1001" s="37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4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4"/>
      <c r="AD1001" s="33"/>
      <c r="AE1001" s="33"/>
      <c r="AF1001" s="33"/>
      <c r="AG1001" s="34"/>
      <c r="AH1001" s="33"/>
      <c r="AI1001" s="36"/>
      <c r="AJ1001" s="35"/>
      <c r="AK1001" s="35"/>
      <c r="AL1001" s="35"/>
      <c r="AM1001" s="35"/>
    </row>
    <row r="1002" spans="2:39" x14ac:dyDescent="0.25">
      <c r="B1002" s="31"/>
      <c r="C1002" s="32"/>
      <c r="D1002" s="32"/>
      <c r="E1002" s="32"/>
      <c r="F1002" s="33"/>
      <c r="G1002" s="33"/>
      <c r="H1002" s="37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4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4"/>
      <c r="AD1002" s="33"/>
      <c r="AE1002" s="33"/>
      <c r="AF1002" s="33"/>
      <c r="AG1002" s="34"/>
      <c r="AH1002" s="33"/>
      <c r="AI1002" s="36"/>
      <c r="AJ1002" s="35"/>
      <c r="AK1002" s="35"/>
      <c r="AL1002" s="35"/>
      <c r="AM1002" s="35"/>
    </row>
    <row r="1003" spans="2:39" x14ac:dyDescent="0.25">
      <c r="B1003" s="31"/>
      <c r="C1003" s="32"/>
      <c r="D1003" s="32"/>
      <c r="E1003" s="32"/>
      <c r="F1003" s="33"/>
      <c r="G1003" s="33"/>
      <c r="H1003" s="37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4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4"/>
      <c r="AD1003" s="33"/>
      <c r="AE1003" s="33"/>
      <c r="AF1003" s="33"/>
      <c r="AG1003" s="34"/>
      <c r="AH1003" s="33"/>
      <c r="AI1003" s="36"/>
      <c r="AJ1003" s="35"/>
      <c r="AK1003" s="35"/>
      <c r="AL1003" s="35"/>
      <c r="AM1003" s="35"/>
    </row>
    <row r="1004" spans="2:39" x14ac:dyDescent="0.25">
      <c r="B1004" s="31"/>
      <c r="C1004" s="32"/>
      <c r="D1004" s="32"/>
      <c r="E1004" s="32"/>
      <c r="F1004" s="33"/>
      <c r="G1004" s="33"/>
      <c r="H1004" s="37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4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4"/>
      <c r="AD1004" s="33"/>
      <c r="AE1004" s="33"/>
      <c r="AF1004" s="33"/>
      <c r="AG1004" s="34"/>
      <c r="AH1004" s="33"/>
      <c r="AI1004" s="36"/>
      <c r="AJ1004" s="35"/>
      <c r="AK1004" s="35"/>
      <c r="AL1004" s="35"/>
      <c r="AM1004" s="35"/>
    </row>
    <row r="1005" spans="2:39" x14ac:dyDescent="0.25">
      <c r="B1005" s="31"/>
      <c r="C1005" s="32"/>
      <c r="D1005" s="32"/>
      <c r="E1005" s="32"/>
      <c r="F1005" s="33"/>
      <c r="G1005" s="33"/>
      <c r="H1005" s="37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4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4"/>
      <c r="AD1005" s="33"/>
      <c r="AE1005" s="33"/>
      <c r="AF1005" s="33"/>
      <c r="AG1005" s="34"/>
      <c r="AH1005" s="33"/>
      <c r="AI1005" s="36"/>
      <c r="AJ1005" s="35"/>
      <c r="AK1005" s="35"/>
      <c r="AL1005" s="35"/>
      <c r="AM1005" s="35"/>
    </row>
    <row r="1006" spans="2:39" x14ac:dyDescent="0.25">
      <c r="B1006" s="31"/>
      <c r="C1006" s="32"/>
      <c r="D1006" s="32"/>
      <c r="E1006" s="32"/>
      <c r="F1006" s="33"/>
      <c r="G1006" s="33"/>
      <c r="H1006" s="37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4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4"/>
      <c r="AD1006" s="33"/>
      <c r="AE1006" s="33"/>
      <c r="AF1006" s="33"/>
      <c r="AG1006" s="34"/>
      <c r="AH1006" s="33"/>
      <c r="AI1006" s="36"/>
      <c r="AJ1006" s="35"/>
      <c r="AK1006" s="35"/>
      <c r="AL1006" s="35"/>
      <c r="AM1006" s="35"/>
    </row>
    <row r="1007" spans="2:39" x14ac:dyDescent="0.25">
      <c r="B1007" s="31"/>
      <c r="C1007" s="32"/>
      <c r="D1007" s="32"/>
      <c r="E1007" s="32"/>
      <c r="F1007" s="33"/>
      <c r="G1007" s="33"/>
      <c r="H1007" s="37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4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4"/>
      <c r="AD1007" s="33"/>
      <c r="AE1007" s="33"/>
      <c r="AF1007" s="33"/>
      <c r="AG1007" s="34"/>
      <c r="AH1007" s="33"/>
      <c r="AI1007" s="36"/>
      <c r="AJ1007" s="35"/>
      <c r="AK1007" s="35"/>
      <c r="AL1007" s="35"/>
      <c r="AM1007" s="35"/>
    </row>
    <row r="1008" spans="2:39" x14ac:dyDescent="0.25">
      <c r="B1008" s="31"/>
      <c r="C1008" s="32"/>
      <c r="D1008" s="32"/>
      <c r="E1008" s="32"/>
      <c r="F1008" s="33"/>
      <c r="G1008" s="33"/>
      <c r="H1008" s="37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4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4"/>
      <c r="AD1008" s="33"/>
      <c r="AE1008" s="33"/>
      <c r="AF1008" s="33"/>
      <c r="AG1008" s="34"/>
      <c r="AH1008" s="33"/>
      <c r="AI1008" s="36"/>
      <c r="AJ1008" s="35"/>
      <c r="AK1008" s="35"/>
      <c r="AL1008" s="35"/>
      <c r="AM1008" s="35"/>
    </row>
    <row r="1009" spans="2:39" x14ac:dyDescent="0.25">
      <c r="B1009" s="31"/>
      <c r="C1009" s="32"/>
      <c r="D1009" s="32"/>
      <c r="E1009" s="32"/>
      <c r="F1009" s="33"/>
      <c r="G1009" s="33"/>
      <c r="H1009" s="37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4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4"/>
      <c r="AD1009" s="33"/>
      <c r="AE1009" s="33"/>
      <c r="AF1009" s="33"/>
      <c r="AG1009" s="34"/>
      <c r="AH1009" s="33"/>
      <c r="AI1009" s="36"/>
      <c r="AJ1009" s="35"/>
      <c r="AK1009" s="35"/>
      <c r="AL1009" s="35"/>
      <c r="AM1009" s="35"/>
    </row>
    <row r="1010" spans="2:39" x14ac:dyDescent="0.25">
      <c r="B1010" s="31"/>
      <c r="C1010" s="32"/>
      <c r="D1010" s="32"/>
      <c r="E1010" s="32"/>
      <c r="F1010" s="33"/>
      <c r="G1010" s="33"/>
      <c r="H1010" s="37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4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4"/>
      <c r="AD1010" s="33"/>
      <c r="AE1010" s="33"/>
      <c r="AF1010" s="33"/>
      <c r="AG1010" s="34"/>
      <c r="AH1010" s="33"/>
      <c r="AI1010" s="36"/>
      <c r="AJ1010" s="35"/>
      <c r="AK1010" s="35"/>
      <c r="AL1010" s="35"/>
      <c r="AM1010" s="35"/>
    </row>
    <row r="1011" spans="2:39" x14ac:dyDescent="0.25">
      <c r="B1011" s="31"/>
      <c r="C1011" s="32"/>
      <c r="D1011" s="32"/>
      <c r="E1011" s="32"/>
      <c r="F1011" s="33"/>
      <c r="G1011" s="33"/>
      <c r="H1011" s="37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4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4"/>
      <c r="AD1011" s="33"/>
      <c r="AE1011" s="33"/>
      <c r="AF1011" s="33"/>
      <c r="AG1011" s="34"/>
      <c r="AH1011" s="33"/>
      <c r="AI1011" s="36"/>
      <c r="AJ1011" s="35"/>
      <c r="AK1011" s="35"/>
      <c r="AL1011" s="35"/>
      <c r="AM1011" s="35"/>
    </row>
    <row r="1012" spans="2:39" x14ac:dyDescent="0.25">
      <c r="B1012" s="31"/>
      <c r="C1012" s="32"/>
      <c r="D1012" s="32"/>
      <c r="E1012" s="32"/>
      <c r="F1012" s="33"/>
      <c r="G1012" s="33"/>
      <c r="H1012" s="37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4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4"/>
      <c r="AD1012" s="33"/>
      <c r="AE1012" s="33"/>
      <c r="AF1012" s="33"/>
      <c r="AG1012" s="34"/>
      <c r="AH1012" s="33"/>
      <c r="AI1012" s="36"/>
      <c r="AJ1012" s="35"/>
      <c r="AK1012" s="35"/>
      <c r="AL1012" s="35"/>
      <c r="AM1012" s="35"/>
    </row>
    <row r="1013" spans="2:39" x14ac:dyDescent="0.25">
      <c r="B1013" s="31"/>
      <c r="C1013" s="32"/>
      <c r="D1013" s="32"/>
      <c r="E1013" s="32"/>
      <c r="F1013" s="33"/>
      <c r="G1013" s="33"/>
      <c r="H1013" s="37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4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4"/>
      <c r="AD1013" s="33"/>
      <c r="AE1013" s="33"/>
      <c r="AF1013" s="33"/>
      <c r="AG1013" s="34"/>
      <c r="AH1013" s="33"/>
      <c r="AI1013" s="36"/>
      <c r="AJ1013" s="35"/>
      <c r="AK1013" s="35"/>
      <c r="AL1013" s="35"/>
      <c r="AM1013" s="35"/>
    </row>
    <row r="1014" spans="2:39" x14ac:dyDescent="0.25">
      <c r="B1014" s="31"/>
      <c r="C1014" s="32"/>
      <c r="D1014" s="32"/>
      <c r="E1014" s="32"/>
      <c r="F1014" s="33"/>
      <c r="G1014" s="33"/>
      <c r="H1014" s="37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4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4"/>
      <c r="AD1014" s="33"/>
      <c r="AE1014" s="33"/>
      <c r="AF1014" s="33"/>
      <c r="AG1014" s="34"/>
      <c r="AH1014" s="33"/>
      <c r="AI1014" s="36"/>
      <c r="AJ1014" s="35"/>
      <c r="AK1014" s="35"/>
      <c r="AL1014" s="35"/>
      <c r="AM1014" s="35"/>
    </row>
    <row r="1015" spans="2:39" x14ac:dyDescent="0.25">
      <c r="B1015" s="31"/>
      <c r="C1015" s="32"/>
      <c r="D1015" s="32"/>
      <c r="E1015" s="32"/>
      <c r="F1015" s="33"/>
      <c r="G1015" s="33"/>
      <c r="H1015" s="37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4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4"/>
      <c r="AD1015" s="33"/>
      <c r="AE1015" s="33"/>
      <c r="AF1015" s="33"/>
      <c r="AG1015" s="34"/>
      <c r="AH1015" s="33"/>
      <c r="AI1015" s="36"/>
      <c r="AJ1015" s="35"/>
      <c r="AK1015" s="35"/>
      <c r="AL1015" s="35"/>
      <c r="AM1015" s="35"/>
    </row>
    <row r="1016" spans="2:39" x14ac:dyDescent="0.25">
      <c r="B1016" s="31"/>
      <c r="C1016" s="32"/>
      <c r="D1016" s="32"/>
      <c r="E1016" s="32"/>
      <c r="F1016" s="33"/>
      <c r="G1016" s="33"/>
      <c r="H1016" s="37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4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4"/>
      <c r="AD1016" s="33"/>
      <c r="AE1016" s="33"/>
      <c r="AF1016" s="33"/>
      <c r="AG1016" s="34"/>
      <c r="AH1016" s="33"/>
      <c r="AI1016" s="36"/>
      <c r="AJ1016" s="35"/>
      <c r="AK1016" s="35"/>
      <c r="AL1016" s="35"/>
      <c r="AM1016" s="35"/>
    </row>
    <row r="1017" spans="2:39" x14ac:dyDescent="0.25">
      <c r="B1017" s="31"/>
      <c r="C1017" s="32"/>
      <c r="D1017" s="32"/>
      <c r="E1017" s="32"/>
      <c r="F1017" s="33"/>
      <c r="G1017" s="33"/>
      <c r="H1017" s="37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4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4"/>
      <c r="AD1017" s="33"/>
      <c r="AE1017" s="33"/>
      <c r="AF1017" s="33"/>
      <c r="AG1017" s="34"/>
      <c r="AH1017" s="33"/>
      <c r="AI1017" s="36"/>
      <c r="AJ1017" s="35"/>
      <c r="AK1017" s="35"/>
      <c r="AL1017" s="35"/>
      <c r="AM1017" s="35"/>
    </row>
    <row r="1018" spans="2:39" x14ac:dyDescent="0.25">
      <c r="B1018" s="31"/>
      <c r="C1018" s="32"/>
      <c r="D1018" s="32"/>
      <c r="E1018" s="32"/>
      <c r="F1018" s="33"/>
      <c r="G1018" s="33"/>
      <c r="H1018" s="37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4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4"/>
      <c r="AD1018" s="33"/>
      <c r="AE1018" s="33"/>
      <c r="AF1018" s="33"/>
      <c r="AG1018" s="34"/>
      <c r="AH1018" s="33"/>
      <c r="AI1018" s="36"/>
      <c r="AJ1018" s="35"/>
      <c r="AK1018" s="35"/>
      <c r="AL1018" s="35"/>
      <c r="AM1018" s="35"/>
    </row>
    <row r="1019" spans="2:39" x14ac:dyDescent="0.25">
      <c r="B1019" s="31"/>
      <c r="C1019" s="32"/>
      <c r="D1019" s="32"/>
      <c r="E1019" s="32"/>
      <c r="F1019" s="33"/>
      <c r="G1019" s="33"/>
      <c r="H1019" s="37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4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4"/>
      <c r="AD1019" s="33"/>
      <c r="AE1019" s="33"/>
      <c r="AF1019" s="33"/>
      <c r="AG1019" s="34"/>
      <c r="AH1019" s="33"/>
      <c r="AI1019" s="36"/>
      <c r="AJ1019" s="35"/>
      <c r="AK1019" s="35"/>
      <c r="AL1019" s="35"/>
      <c r="AM1019" s="35"/>
    </row>
    <row r="1020" spans="2:39" x14ac:dyDescent="0.25">
      <c r="B1020" s="31"/>
      <c r="C1020" s="32"/>
      <c r="D1020" s="32"/>
      <c r="E1020" s="32"/>
      <c r="F1020" s="33"/>
      <c r="G1020" s="33"/>
      <c r="H1020" s="37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4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4"/>
      <c r="AD1020" s="33"/>
      <c r="AE1020" s="33"/>
      <c r="AF1020" s="33"/>
      <c r="AG1020" s="34"/>
      <c r="AH1020" s="33"/>
      <c r="AI1020" s="36"/>
      <c r="AJ1020" s="35"/>
      <c r="AK1020" s="35"/>
      <c r="AL1020" s="35"/>
      <c r="AM1020" s="35"/>
    </row>
    <row r="1021" spans="2:39" x14ac:dyDescent="0.25">
      <c r="B1021" s="31"/>
      <c r="C1021" s="32"/>
      <c r="D1021" s="32"/>
      <c r="E1021" s="32"/>
      <c r="F1021" s="33"/>
      <c r="G1021" s="33"/>
      <c r="H1021" s="37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4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4"/>
      <c r="AD1021" s="33"/>
      <c r="AE1021" s="33"/>
      <c r="AF1021" s="33"/>
      <c r="AG1021" s="34"/>
      <c r="AH1021" s="33"/>
      <c r="AI1021" s="36"/>
      <c r="AJ1021" s="35"/>
      <c r="AK1021" s="35"/>
      <c r="AL1021" s="35"/>
      <c r="AM1021" s="35"/>
    </row>
    <row r="1022" spans="2:39" x14ac:dyDescent="0.25">
      <c r="B1022" s="31"/>
      <c r="C1022" s="32"/>
      <c r="D1022" s="32"/>
      <c r="E1022" s="32"/>
      <c r="F1022" s="33"/>
      <c r="G1022" s="33"/>
      <c r="H1022" s="37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4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4"/>
      <c r="AD1022" s="33"/>
      <c r="AE1022" s="33"/>
      <c r="AF1022" s="33"/>
      <c r="AG1022" s="34"/>
      <c r="AH1022" s="33"/>
      <c r="AI1022" s="36"/>
      <c r="AJ1022" s="35"/>
      <c r="AK1022" s="35"/>
      <c r="AL1022" s="35"/>
      <c r="AM1022" s="35"/>
    </row>
    <row r="1023" spans="2:39" x14ac:dyDescent="0.25">
      <c r="B1023" s="31"/>
      <c r="C1023" s="32"/>
      <c r="D1023" s="32"/>
      <c r="E1023" s="32"/>
      <c r="F1023" s="33"/>
      <c r="G1023" s="33"/>
      <c r="H1023" s="37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4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4"/>
      <c r="AD1023" s="33"/>
      <c r="AE1023" s="33"/>
      <c r="AF1023" s="33"/>
      <c r="AG1023" s="34"/>
      <c r="AH1023" s="33"/>
      <c r="AI1023" s="36"/>
      <c r="AJ1023" s="35"/>
      <c r="AK1023" s="35"/>
      <c r="AL1023" s="35"/>
      <c r="AM1023" s="35"/>
    </row>
    <row r="1024" spans="2:39" x14ac:dyDescent="0.25">
      <c r="B1024" s="31"/>
      <c r="C1024" s="32"/>
      <c r="D1024" s="32"/>
      <c r="E1024" s="32"/>
      <c r="F1024" s="33"/>
      <c r="G1024" s="33"/>
      <c r="H1024" s="37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4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4"/>
      <c r="AD1024" s="33"/>
      <c r="AE1024" s="33"/>
      <c r="AF1024" s="33"/>
      <c r="AG1024" s="34"/>
      <c r="AH1024" s="33"/>
      <c r="AI1024" s="36"/>
      <c r="AJ1024" s="35"/>
      <c r="AK1024" s="35"/>
      <c r="AL1024" s="35"/>
      <c r="AM1024" s="35"/>
    </row>
    <row r="1025" spans="2:39" x14ac:dyDescent="0.25">
      <c r="B1025" s="31"/>
      <c r="C1025" s="32"/>
      <c r="D1025" s="32"/>
      <c r="E1025" s="32"/>
      <c r="F1025" s="33"/>
      <c r="G1025" s="33"/>
      <c r="H1025" s="37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4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4"/>
      <c r="AD1025" s="33"/>
      <c r="AE1025" s="33"/>
      <c r="AF1025" s="33"/>
      <c r="AG1025" s="34"/>
      <c r="AH1025" s="33"/>
      <c r="AI1025" s="36"/>
      <c r="AJ1025" s="35"/>
      <c r="AK1025" s="35"/>
      <c r="AL1025" s="35"/>
      <c r="AM1025" s="35"/>
    </row>
    <row r="1026" spans="2:39" x14ac:dyDescent="0.25">
      <c r="B1026" s="31"/>
      <c r="C1026" s="32"/>
      <c r="D1026" s="32"/>
      <c r="E1026" s="32"/>
      <c r="F1026" s="33"/>
      <c r="G1026" s="33"/>
      <c r="H1026" s="37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4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4"/>
      <c r="AD1026" s="33"/>
      <c r="AE1026" s="33"/>
      <c r="AF1026" s="33"/>
      <c r="AG1026" s="34"/>
      <c r="AH1026" s="33"/>
      <c r="AI1026" s="36"/>
      <c r="AJ1026" s="35"/>
      <c r="AK1026" s="35"/>
      <c r="AL1026" s="35"/>
      <c r="AM1026" s="35"/>
    </row>
    <row r="1027" spans="2:39" x14ac:dyDescent="0.25">
      <c r="B1027" s="31"/>
      <c r="C1027" s="32"/>
      <c r="D1027" s="32"/>
      <c r="E1027" s="32"/>
      <c r="F1027" s="33"/>
      <c r="G1027" s="33"/>
      <c r="H1027" s="37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4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4"/>
      <c r="AD1027" s="33"/>
      <c r="AE1027" s="33"/>
      <c r="AF1027" s="33"/>
      <c r="AG1027" s="34"/>
      <c r="AH1027" s="33"/>
      <c r="AI1027" s="36"/>
      <c r="AJ1027" s="35"/>
      <c r="AK1027" s="35"/>
      <c r="AL1027" s="35"/>
      <c r="AM1027" s="35"/>
    </row>
    <row r="1028" spans="2:39" x14ac:dyDescent="0.25">
      <c r="B1028" s="31"/>
      <c r="C1028" s="32"/>
      <c r="D1028" s="32"/>
      <c r="E1028" s="32"/>
      <c r="F1028" s="33"/>
      <c r="G1028" s="33"/>
      <c r="H1028" s="37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4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4"/>
      <c r="AD1028" s="33"/>
      <c r="AE1028" s="33"/>
      <c r="AF1028" s="33"/>
      <c r="AG1028" s="34"/>
      <c r="AH1028" s="33"/>
      <c r="AI1028" s="36"/>
      <c r="AJ1028" s="35"/>
      <c r="AK1028" s="35"/>
      <c r="AL1028" s="35"/>
      <c r="AM1028" s="35"/>
    </row>
    <row r="1029" spans="2:39" x14ac:dyDescent="0.25">
      <c r="B1029" s="31"/>
      <c r="C1029" s="32"/>
      <c r="D1029" s="32"/>
      <c r="E1029" s="32"/>
      <c r="F1029" s="33"/>
      <c r="G1029" s="33"/>
      <c r="H1029" s="37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4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4"/>
      <c r="AD1029" s="33"/>
      <c r="AE1029" s="33"/>
      <c r="AF1029" s="33"/>
      <c r="AG1029" s="34"/>
      <c r="AH1029" s="33"/>
      <c r="AI1029" s="36"/>
      <c r="AJ1029" s="35"/>
      <c r="AK1029" s="35"/>
      <c r="AL1029" s="35"/>
      <c r="AM1029" s="35"/>
    </row>
    <row r="1030" spans="2:39" x14ac:dyDescent="0.25">
      <c r="B1030" s="31"/>
      <c r="C1030" s="32"/>
      <c r="D1030" s="32"/>
      <c r="E1030" s="32"/>
      <c r="F1030" s="33"/>
      <c r="G1030" s="33"/>
      <c r="H1030" s="37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4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4"/>
      <c r="AD1030" s="33"/>
      <c r="AE1030" s="33"/>
      <c r="AF1030" s="33"/>
      <c r="AG1030" s="34"/>
      <c r="AH1030" s="33"/>
      <c r="AI1030" s="36"/>
      <c r="AJ1030" s="35"/>
      <c r="AK1030" s="35"/>
      <c r="AL1030" s="35"/>
      <c r="AM1030" s="35"/>
    </row>
    <row r="1031" spans="2:39" x14ac:dyDescent="0.25">
      <c r="B1031" s="31"/>
      <c r="C1031" s="32"/>
      <c r="D1031" s="32"/>
      <c r="E1031" s="32"/>
      <c r="F1031" s="33"/>
      <c r="G1031" s="33"/>
      <c r="H1031" s="37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4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4"/>
      <c r="AD1031" s="33"/>
      <c r="AE1031" s="33"/>
      <c r="AF1031" s="33"/>
      <c r="AG1031" s="34"/>
      <c r="AH1031" s="33"/>
      <c r="AI1031" s="36"/>
      <c r="AJ1031" s="35"/>
      <c r="AK1031" s="35"/>
      <c r="AL1031" s="35"/>
      <c r="AM1031" s="35"/>
    </row>
    <row r="1032" spans="2:39" x14ac:dyDescent="0.25">
      <c r="B1032" s="31"/>
      <c r="C1032" s="32"/>
      <c r="D1032" s="32"/>
      <c r="E1032" s="32"/>
      <c r="F1032" s="33"/>
      <c r="G1032" s="33"/>
      <c r="H1032" s="37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4"/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4"/>
      <c r="AD1032" s="33"/>
      <c r="AE1032" s="33"/>
      <c r="AF1032" s="33"/>
      <c r="AG1032" s="34"/>
      <c r="AH1032" s="33"/>
      <c r="AI1032" s="36"/>
      <c r="AJ1032" s="35"/>
      <c r="AK1032" s="35"/>
      <c r="AL1032" s="35"/>
      <c r="AM1032" s="35"/>
    </row>
    <row r="1033" spans="2:39" x14ac:dyDescent="0.25">
      <c r="B1033" s="31"/>
      <c r="C1033" s="32"/>
      <c r="D1033" s="32"/>
      <c r="E1033" s="32"/>
      <c r="F1033" s="33"/>
      <c r="G1033" s="33"/>
      <c r="H1033" s="37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4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4"/>
      <c r="AD1033" s="33"/>
      <c r="AE1033" s="33"/>
      <c r="AF1033" s="33"/>
      <c r="AG1033" s="34"/>
      <c r="AH1033" s="33"/>
      <c r="AI1033" s="36"/>
      <c r="AJ1033" s="35"/>
      <c r="AK1033" s="35"/>
      <c r="AL1033" s="35"/>
      <c r="AM1033" s="35"/>
    </row>
    <row r="1034" spans="2:39" x14ac:dyDescent="0.25">
      <c r="B1034" s="31"/>
      <c r="C1034" s="32"/>
      <c r="D1034" s="32"/>
      <c r="E1034" s="32"/>
      <c r="F1034" s="33"/>
      <c r="G1034" s="33"/>
      <c r="H1034" s="37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4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4"/>
      <c r="AD1034" s="33"/>
      <c r="AE1034" s="33"/>
      <c r="AF1034" s="33"/>
      <c r="AG1034" s="34"/>
      <c r="AH1034" s="33"/>
      <c r="AI1034" s="36"/>
      <c r="AJ1034" s="35"/>
      <c r="AK1034" s="35"/>
      <c r="AL1034" s="35"/>
      <c r="AM1034" s="35"/>
    </row>
    <row r="1035" spans="2:39" x14ac:dyDescent="0.25">
      <c r="B1035" s="31"/>
      <c r="C1035" s="32"/>
      <c r="D1035" s="32"/>
      <c r="E1035" s="32"/>
      <c r="F1035" s="33"/>
      <c r="G1035" s="33"/>
      <c r="H1035" s="37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4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4"/>
      <c r="AD1035" s="33"/>
      <c r="AE1035" s="33"/>
      <c r="AF1035" s="33"/>
      <c r="AG1035" s="34"/>
      <c r="AH1035" s="33"/>
      <c r="AI1035" s="36"/>
      <c r="AJ1035" s="35"/>
      <c r="AK1035" s="35"/>
      <c r="AL1035" s="35"/>
      <c r="AM1035" s="35"/>
    </row>
    <row r="1036" spans="2:39" x14ac:dyDescent="0.25">
      <c r="B1036" s="31"/>
      <c r="C1036" s="32"/>
      <c r="D1036" s="32"/>
      <c r="E1036" s="32"/>
      <c r="F1036" s="33"/>
      <c r="G1036" s="33"/>
      <c r="H1036" s="37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4"/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4"/>
      <c r="AD1036" s="33"/>
      <c r="AE1036" s="33"/>
      <c r="AF1036" s="33"/>
      <c r="AG1036" s="34"/>
      <c r="AH1036" s="33"/>
      <c r="AI1036" s="36"/>
      <c r="AJ1036" s="35"/>
      <c r="AK1036" s="35"/>
      <c r="AL1036" s="35"/>
      <c r="AM1036" s="35"/>
    </row>
    <row r="1037" spans="2:39" x14ac:dyDescent="0.25">
      <c r="B1037" s="31"/>
      <c r="C1037" s="32"/>
      <c r="D1037" s="32"/>
      <c r="E1037" s="32"/>
      <c r="F1037" s="33"/>
      <c r="G1037" s="33"/>
      <c r="H1037" s="37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4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4"/>
      <c r="AD1037" s="33"/>
      <c r="AE1037" s="33"/>
      <c r="AF1037" s="33"/>
      <c r="AG1037" s="34"/>
      <c r="AH1037" s="33"/>
      <c r="AI1037" s="36"/>
      <c r="AJ1037" s="35"/>
      <c r="AK1037" s="35"/>
      <c r="AL1037" s="35"/>
      <c r="AM1037" s="35"/>
    </row>
    <row r="1038" spans="2:39" x14ac:dyDescent="0.25">
      <c r="B1038" s="31"/>
      <c r="C1038" s="32"/>
      <c r="D1038" s="32"/>
      <c r="E1038" s="32"/>
      <c r="F1038" s="33"/>
      <c r="G1038" s="33"/>
      <c r="H1038" s="37"/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4"/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4"/>
      <c r="AD1038" s="33"/>
      <c r="AE1038" s="33"/>
      <c r="AF1038" s="33"/>
      <c r="AG1038" s="34"/>
      <c r="AH1038" s="33"/>
      <c r="AI1038" s="36"/>
      <c r="AJ1038" s="35"/>
      <c r="AK1038" s="35"/>
      <c r="AL1038" s="35"/>
      <c r="AM1038" s="35"/>
    </row>
    <row r="1039" spans="2:39" x14ac:dyDescent="0.25">
      <c r="B1039" s="31"/>
      <c r="C1039" s="32"/>
      <c r="D1039" s="32"/>
      <c r="E1039" s="32"/>
      <c r="F1039" s="33"/>
      <c r="G1039" s="33"/>
      <c r="H1039" s="37"/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4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4"/>
      <c r="AD1039" s="33"/>
      <c r="AE1039" s="33"/>
      <c r="AF1039" s="33"/>
      <c r="AG1039" s="34"/>
      <c r="AH1039" s="33"/>
      <c r="AI1039" s="36"/>
      <c r="AJ1039" s="35"/>
      <c r="AK1039" s="35"/>
      <c r="AL1039" s="35"/>
      <c r="AM1039" s="35"/>
    </row>
    <row r="1040" spans="2:39" x14ac:dyDescent="0.25">
      <c r="B1040" s="31"/>
      <c r="C1040" s="32"/>
      <c r="D1040" s="32"/>
      <c r="E1040" s="32"/>
      <c r="F1040" s="33"/>
      <c r="G1040" s="33"/>
      <c r="H1040" s="37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4"/>
      <c r="T1040" s="33"/>
      <c r="U1040" s="33"/>
      <c r="V1040" s="33"/>
      <c r="W1040" s="33"/>
      <c r="X1040" s="33"/>
      <c r="Y1040" s="33"/>
      <c r="Z1040" s="33"/>
      <c r="AA1040" s="33"/>
      <c r="AB1040" s="33"/>
      <c r="AC1040" s="34"/>
      <c r="AD1040" s="33"/>
      <c r="AE1040" s="33"/>
      <c r="AF1040" s="33"/>
      <c r="AG1040" s="34"/>
      <c r="AH1040" s="33"/>
      <c r="AI1040" s="36"/>
      <c r="AJ1040" s="35"/>
      <c r="AK1040" s="35"/>
      <c r="AL1040" s="35"/>
      <c r="AM1040" s="35"/>
    </row>
    <row r="1041" spans="2:39" x14ac:dyDescent="0.25">
      <c r="B1041" s="31"/>
      <c r="C1041" s="32"/>
      <c r="D1041" s="32"/>
      <c r="E1041" s="32"/>
      <c r="F1041" s="33"/>
      <c r="G1041" s="33"/>
      <c r="H1041" s="37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4"/>
      <c r="T1041" s="33"/>
      <c r="U1041" s="33"/>
      <c r="V1041" s="33"/>
      <c r="W1041" s="33"/>
      <c r="X1041" s="33"/>
      <c r="Y1041" s="33"/>
      <c r="Z1041" s="33"/>
      <c r="AA1041" s="33"/>
      <c r="AB1041" s="33"/>
      <c r="AC1041" s="34"/>
      <c r="AD1041" s="33"/>
      <c r="AE1041" s="33"/>
      <c r="AF1041" s="33"/>
      <c r="AG1041" s="34"/>
      <c r="AH1041" s="33"/>
      <c r="AI1041" s="36"/>
      <c r="AJ1041" s="35"/>
      <c r="AK1041" s="35"/>
      <c r="AL1041" s="35"/>
      <c r="AM1041" s="35"/>
    </row>
    <row r="1042" spans="2:39" x14ac:dyDescent="0.25">
      <c r="B1042" s="31"/>
      <c r="C1042" s="32"/>
      <c r="D1042" s="32"/>
      <c r="E1042" s="32"/>
      <c r="F1042" s="33"/>
      <c r="G1042" s="33"/>
      <c r="H1042" s="37"/>
      <c r="I1042" s="33"/>
      <c r="J1042" s="33"/>
      <c r="K1042" s="33"/>
      <c r="L1042" s="33"/>
      <c r="M1042" s="33"/>
      <c r="N1042" s="33"/>
      <c r="O1042" s="33"/>
      <c r="P1042" s="33"/>
      <c r="Q1042" s="33"/>
      <c r="R1042" s="33"/>
      <c r="S1042" s="34"/>
      <c r="T1042" s="33"/>
      <c r="U1042" s="33"/>
      <c r="V1042" s="33"/>
      <c r="W1042" s="33"/>
      <c r="X1042" s="33"/>
      <c r="Y1042" s="33"/>
      <c r="Z1042" s="33"/>
      <c r="AA1042" s="33"/>
      <c r="AB1042" s="33"/>
      <c r="AC1042" s="34"/>
      <c r="AD1042" s="33"/>
      <c r="AE1042" s="33"/>
      <c r="AF1042" s="33"/>
      <c r="AG1042" s="34"/>
      <c r="AH1042" s="33"/>
      <c r="AI1042" s="36"/>
      <c r="AJ1042" s="35"/>
      <c r="AK1042" s="35"/>
      <c r="AL1042" s="35"/>
      <c r="AM1042" s="35"/>
    </row>
    <row r="1043" spans="2:39" x14ac:dyDescent="0.25">
      <c r="B1043" s="31"/>
      <c r="C1043" s="32"/>
      <c r="D1043" s="32"/>
      <c r="E1043" s="32"/>
      <c r="F1043" s="33"/>
      <c r="G1043" s="33"/>
      <c r="H1043" s="37"/>
      <c r="I1043" s="33"/>
      <c r="J1043" s="33"/>
      <c r="K1043" s="33"/>
      <c r="L1043" s="33"/>
      <c r="M1043" s="33"/>
      <c r="N1043" s="33"/>
      <c r="O1043" s="33"/>
      <c r="P1043" s="33"/>
      <c r="Q1043" s="33"/>
      <c r="R1043" s="33"/>
      <c r="S1043" s="34"/>
      <c r="T1043" s="33"/>
      <c r="U1043" s="33"/>
      <c r="V1043" s="33"/>
      <c r="W1043" s="33"/>
      <c r="X1043" s="33"/>
      <c r="Y1043" s="33"/>
      <c r="Z1043" s="33"/>
      <c r="AA1043" s="33"/>
      <c r="AB1043" s="33"/>
      <c r="AC1043" s="34"/>
      <c r="AD1043" s="33"/>
      <c r="AE1043" s="33"/>
      <c r="AF1043" s="33"/>
      <c r="AG1043" s="34"/>
      <c r="AH1043" s="33"/>
      <c r="AI1043" s="36"/>
      <c r="AJ1043" s="35"/>
      <c r="AK1043" s="35"/>
      <c r="AL1043" s="35"/>
      <c r="AM1043" s="35"/>
    </row>
    <row r="1044" spans="2:39" x14ac:dyDescent="0.25">
      <c r="B1044" s="31"/>
      <c r="C1044" s="32"/>
      <c r="D1044" s="32"/>
      <c r="E1044" s="32"/>
      <c r="F1044" s="33"/>
      <c r="G1044" s="33"/>
      <c r="H1044" s="37"/>
      <c r="I1044" s="33"/>
      <c r="J1044" s="33"/>
      <c r="K1044" s="33"/>
      <c r="L1044" s="33"/>
      <c r="M1044" s="33"/>
      <c r="N1044" s="33"/>
      <c r="O1044" s="33"/>
      <c r="P1044" s="33"/>
      <c r="Q1044" s="33"/>
      <c r="R1044" s="33"/>
      <c r="S1044" s="34"/>
      <c r="T1044" s="33"/>
      <c r="U1044" s="33"/>
      <c r="V1044" s="33"/>
      <c r="W1044" s="33"/>
      <c r="X1044" s="33"/>
      <c r="Y1044" s="33"/>
      <c r="Z1044" s="33"/>
      <c r="AA1044" s="33"/>
      <c r="AB1044" s="33"/>
      <c r="AC1044" s="34"/>
      <c r="AD1044" s="33"/>
      <c r="AE1044" s="33"/>
      <c r="AF1044" s="33"/>
      <c r="AG1044" s="34"/>
      <c r="AH1044" s="33"/>
      <c r="AI1044" s="36"/>
      <c r="AJ1044" s="35"/>
      <c r="AK1044" s="35"/>
      <c r="AL1044" s="35"/>
      <c r="AM1044" s="35"/>
    </row>
    <row r="1045" spans="2:39" x14ac:dyDescent="0.25">
      <c r="B1045" s="31"/>
      <c r="C1045" s="32"/>
      <c r="D1045" s="32"/>
      <c r="E1045" s="32"/>
      <c r="F1045" s="33"/>
      <c r="G1045" s="33"/>
      <c r="H1045" s="37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4"/>
      <c r="T1045" s="33"/>
      <c r="U1045" s="33"/>
      <c r="V1045" s="33"/>
      <c r="W1045" s="33"/>
      <c r="X1045" s="33"/>
      <c r="Y1045" s="33"/>
      <c r="Z1045" s="33"/>
      <c r="AA1045" s="33"/>
      <c r="AB1045" s="33"/>
      <c r="AC1045" s="34"/>
      <c r="AD1045" s="33"/>
      <c r="AE1045" s="33"/>
      <c r="AF1045" s="33"/>
      <c r="AG1045" s="34"/>
      <c r="AH1045" s="33"/>
      <c r="AI1045" s="36"/>
      <c r="AJ1045" s="35"/>
      <c r="AK1045" s="35"/>
      <c r="AL1045" s="35"/>
      <c r="AM1045" s="35"/>
    </row>
    <row r="1046" spans="2:39" x14ac:dyDescent="0.25">
      <c r="B1046" s="31"/>
      <c r="C1046" s="32"/>
      <c r="D1046" s="32"/>
      <c r="E1046" s="32"/>
      <c r="F1046" s="33"/>
      <c r="G1046" s="33"/>
      <c r="H1046" s="37"/>
      <c r="I1046" s="33"/>
      <c r="J1046" s="33"/>
      <c r="K1046" s="33"/>
      <c r="L1046" s="33"/>
      <c r="M1046" s="33"/>
      <c r="N1046" s="33"/>
      <c r="O1046" s="33"/>
      <c r="P1046" s="33"/>
      <c r="Q1046" s="33"/>
      <c r="R1046" s="33"/>
      <c r="S1046" s="34"/>
      <c r="T1046" s="33"/>
      <c r="U1046" s="33"/>
      <c r="V1046" s="33"/>
      <c r="W1046" s="33"/>
      <c r="X1046" s="33"/>
      <c r="Y1046" s="33"/>
      <c r="Z1046" s="33"/>
      <c r="AA1046" s="33"/>
      <c r="AB1046" s="33"/>
      <c r="AC1046" s="34"/>
      <c r="AD1046" s="33"/>
      <c r="AE1046" s="33"/>
      <c r="AF1046" s="33"/>
      <c r="AG1046" s="34"/>
      <c r="AH1046" s="33"/>
      <c r="AI1046" s="36"/>
      <c r="AJ1046" s="35"/>
      <c r="AK1046" s="35"/>
      <c r="AL1046" s="35"/>
      <c r="AM1046" s="35"/>
    </row>
    <row r="1047" spans="2:39" x14ac:dyDescent="0.25">
      <c r="B1047" s="31"/>
      <c r="C1047" s="32"/>
      <c r="D1047" s="32"/>
      <c r="E1047" s="32"/>
      <c r="F1047" s="33"/>
      <c r="G1047" s="33"/>
      <c r="H1047" s="37"/>
      <c r="I1047" s="33"/>
      <c r="J1047" s="33"/>
      <c r="K1047" s="33"/>
      <c r="L1047" s="33"/>
      <c r="M1047" s="33"/>
      <c r="N1047" s="33"/>
      <c r="O1047" s="33"/>
      <c r="P1047" s="33"/>
      <c r="Q1047" s="33"/>
      <c r="R1047" s="33"/>
      <c r="S1047" s="34"/>
      <c r="T1047" s="33"/>
      <c r="U1047" s="33"/>
      <c r="V1047" s="33"/>
      <c r="W1047" s="33"/>
      <c r="X1047" s="33"/>
      <c r="Y1047" s="33"/>
      <c r="Z1047" s="33"/>
      <c r="AA1047" s="33"/>
      <c r="AB1047" s="33"/>
      <c r="AC1047" s="34"/>
      <c r="AD1047" s="33"/>
      <c r="AE1047" s="33"/>
      <c r="AF1047" s="33"/>
      <c r="AG1047" s="34"/>
      <c r="AH1047" s="33"/>
      <c r="AI1047" s="36"/>
      <c r="AJ1047" s="35"/>
      <c r="AK1047" s="35"/>
      <c r="AL1047" s="35"/>
      <c r="AM1047" s="35"/>
    </row>
    <row r="1048" spans="2:39" x14ac:dyDescent="0.25">
      <c r="B1048" s="31"/>
      <c r="C1048" s="32"/>
      <c r="D1048" s="32"/>
      <c r="E1048" s="32"/>
      <c r="F1048" s="33"/>
      <c r="G1048" s="33"/>
      <c r="H1048" s="37"/>
      <c r="I1048" s="33"/>
      <c r="J1048" s="33"/>
      <c r="K1048" s="33"/>
      <c r="L1048" s="33"/>
      <c r="M1048" s="33"/>
      <c r="N1048" s="33"/>
      <c r="O1048" s="33"/>
      <c r="P1048" s="33"/>
      <c r="Q1048" s="33"/>
      <c r="R1048" s="33"/>
      <c r="S1048" s="34"/>
      <c r="T1048" s="33"/>
      <c r="U1048" s="33"/>
      <c r="V1048" s="33"/>
      <c r="W1048" s="33"/>
      <c r="X1048" s="33"/>
      <c r="Y1048" s="33"/>
      <c r="Z1048" s="33"/>
      <c r="AA1048" s="33"/>
      <c r="AB1048" s="33"/>
      <c r="AC1048" s="34"/>
      <c r="AD1048" s="33"/>
      <c r="AE1048" s="33"/>
      <c r="AF1048" s="33"/>
      <c r="AG1048" s="34"/>
      <c r="AH1048" s="33"/>
      <c r="AI1048" s="36"/>
      <c r="AJ1048" s="35"/>
      <c r="AK1048" s="35"/>
      <c r="AL1048" s="35"/>
      <c r="AM1048" s="35"/>
    </row>
    <row r="1049" spans="2:39" x14ac:dyDescent="0.25">
      <c r="B1049" s="31"/>
      <c r="C1049" s="32"/>
      <c r="D1049" s="32"/>
      <c r="E1049" s="32"/>
      <c r="F1049" s="33"/>
      <c r="G1049" s="33"/>
      <c r="H1049" s="37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4"/>
      <c r="T1049" s="33"/>
      <c r="U1049" s="33"/>
      <c r="V1049" s="33"/>
      <c r="W1049" s="33"/>
      <c r="X1049" s="33"/>
      <c r="Y1049" s="33"/>
      <c r="Z1049" s="33"/>
      <c r="AA1049" s="33"/>
      <c r="AB1049" s="33"/>
      <c r="AC1049" s="34"/>
      <c r="AD1049" s="33"/>
      <c r="AE1049" s="33"/>
      <c r="AF1049" s="33"/>
      <c r="AG1049" s="34"/>
      <c r="AH1049" s="33"/>
      <c r="AI1049" s="36"/>
      <c r="AJ1049" s="35"/>
      <c r="AK1049" s="35"/>
      <c r="AL1049" s="35"/>
      <c r="AM1049" s="35"/>
    </row>
    <row r="1050" spans="2:39" x14ac:dyDescent="0.25">
      <c r="B1050" s="31"/>
      <c r="C1050" s="32"/>
      <c r="D1050" s="32"/>
      <c r="E1050" s="32"/>
      <c r="F1050" s="33"/>
      <c r="G1050" s="33"/>
      <c r="H1050" s="37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4"/>
      <c r="T1050" s="33"/>
      <c r="U1050" s="33"/>
      <c r="V1050" s="33"/>
      <c r="W1050" s="33"/>
      <c r="X1050" s="33"/>
      <c r="Y1050" s="33"/>
      <c r="Z1050" s="33"/>
      <c r="AA1050" s="33"/>
      <c r="AB1050" s="33"/>
      <c r="AC1050" s="34"/>
      <c r="AD1050" s="33"/>
      <c r="AE1050" s="33"/>
      <c r="AF1050" s="33"/>
      <c r="AG1050" s="34"/>
      <c r="AH1050" s="33"/>
      <c r="AI1050" s="36"/>
      <c r="AJ1050" s="35"/>
      <c r="AK1050" s="35"/>
      <c r="AL1050" s="35"/>
      <c r="AM1050" s="35"/>
    </row>
    <row r="1051" spans="2:39" x14ac:dyDescent="0.25">
      <c r="B1051" s="31"/>
      <c r="C1051" s="32"/>
      <c r="D1051" s="32"/>
      <c r="E1051" s="32"/>
      <c r="F1051" s="33"/>
      <c r="G1051" s="33"/>
      <c r="H1051" s="37"/>
      <c r="I1051" s="33"/>
      <c r="J1051" s="33"/>
      <c r="K1051" s="33"/>
      <c r="L1051" s="33"/>
      <c r="M1051" s="33"/>
      <c r="N1051" s="33"/>
      <c r="O1051" s="33"/>
      <c r="P1051" s="33"/>
      <c r="Q1051" s="33"/>
      <c r="R1051" s="33"/>
      <c r="S1051" s="34"/>
      <c r="T1051" s="33"/>
      <c r="U1051" s="33"/>
      <c r="V1051" s="33"/>
      <c r="W1051" s="33"/>
      <c r="X1051" s="33"/>
      <c r="Y1051" s="33"/>
      <c r="Z1051" s="33"/>
      <c r="AA1051" s="33"/>
      <c r="AB1051" s="33"/>
      <c r="AC1051" s="34"/>
      <c r="AD1051" s="33"/>
      <c r="AE1051" s="33"/>
      <c r="AF1051" s="33"/>
      <c r="AG1051" s="34"/>
      <c r="AH1051" s="33"/>
      <c r="AI1051" s="36"/>
      <c r="AJ1051" s="35"/>
      <c r="AK1051" s="35"/>
      <c r="AL1051" s="35"/>
      <c r="AM1051" s="35"/>
    </row>
    <row r="1052" spans="2:39" x14ac:dyDescent="0.25">
      <c r="B1052" s="31"/>
      <c r="C1052" s="32"/>
      <c r="D1052" s="32"/>
      <c r="E1052" s="32"/>
      <c r="F1052" s="33"/>
      <c r="G1052" s="33"/>
      <c r="H1052" s="37"/>
      <c r="I1052" s="33"/>
      <c r="J1052" s="33"/>
      <c r="K1052" s="33"/>
      <c r="L1052" s="33"/>
      <c r="M1052" s="33"/>
      <c r="N1052" s="33"/>
      <c r="O1052" s="33"/>
      <c r="P1052" s="33"/>
      <c r="Q1052" s="33"/>
      <c r="R1052" s="33"/>
      <c r="S1052" s="34"/>
      <c r="T1052" s="33"/>
      <c r="U1052" s="33"/>
      <c r="V1052" s="33"/>
      <c r="W1052" s="33"/>
      <c r="X1052" s="33"/>
      <c r="Y1052" s="33"/>
      <c r="Z1052" s="33"/>
      <c r="AA1052" s="33"/>
      <c r="AB1052" s="33"/>
      <c r="AC1052" s="34"/>
      <c r="AD1052" s="33"/>
      <c r="AE1052" s="33"/>
      <c r="AF1052" s="33"/>
      <c r="AG1052" s="34"/>
      <c r="AH1052" s="33"/>
      <c r="AI1052" s="36"/>
      <c r="AJ1052" s="35"/>
      <c r="AK1052" s="35"/>
      <c r="AL1052" s="35"/>
      <c r="AM1052" s="35"/>
    </row>
    <row r="1053" spans="2:39" x14ac:dyDescent="0.25">
      <c r="B1053" s="31"/>
      <c r="C1053" s="32"/>
      <c r="D1053" s="32"/>
      <c r="E1053" s="32"/>
      <c r="F1053" s="33"/>
      <c r="G1053" s="33"/>
      <c r="H1053" s="37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4"/>
      <c r="T1053" s="33"/>
      <c r="U1053" s="33"/>
      <c r="V1053" s="33"/>
      <c r="W1053" s="33"/>
      <c r="X1053" s="33"/>
      <c r="Y1053" s="33"/>
      <c r="Z1053" s="33"/>
      <c r="AA1053" s="33"/>
      <c r="AB1053" s="33"/>
      <c r="AC1053" s="34"/>
      <c r="AD1053" s="33"/>
      <c r="AE1053" s="33"/>
      <c r="AF1053" s="33"/>
      <c r="AG1053" s="34"/>
      <c r="AH1053" s="33"/>
      <c r="AI1053" s="36"/>
      <c r="AJ1053" s="35"/>
      <c r="AK1053" s="35"/>
      <c r="AL1053" s="35"/>
      <c r="AM1053" s="35"/>
    </row>
    <row r="1054" spans="2:39" x14ac:dyDescent="0.25">
      <c r="B1054" s="31"/>
      <c r="C1054" s="32"/>
      <c r="D1054" s="32"/>
      <c r="E1054" s="32"/>
      <c r="F1054" s="33"/>
      <c r="G1054" s="33"/>
      <c r="H1054" s="37"/>
      <c r="I1054" s="33"/>
      <c r="J1054" s="33"/>
      <c r="K1054" s="33"/>
      <c r="L1054" s="33"/>
      <c r="M1054" s="33"/>
      <c r="N1054" s="33"/>
      <c r="O1054" s="33"/>
      <c r="P1054" s="33"/>
      <c r="Q1054" s="33"/>
      <c r="R1054" s="33"/>
      <c r="S1054" s="34"/>
      <c r="T1054" s="33"/>
      <c r="U1054" s="33"/>
      <c r="V1054" s="33"/>
      <c r="W1054" s="33"/>
      <c r="X1054" s="33"/>
      <c r="Y1054" s="33"/>
      <c r="Z1054" s="33"/>
      <c r="AA1054" s="33"/>
      <c r="AB1054" s="33"/>
      <c r="AC1054" s="34"/>
      <c r="AD1054" s="33"/>
      <c r="AE1054" s="33"/>
      <c r="AF1054" s="33"/>
      <c r="AG1054" s="34"/>
      <c r="AH1054" s="33"/>
      <c r="AI1054" s="36"/>
      <c r="AJ1054" s="35"/>
      <c r="AK1054" s="35"/>
      <c r="AL1054" s="35"/>
      <c r="AM1054" s="35"/>
    </row>
    <row r="1055" spans="2:39" x14ac:dyDescent="0.25">
      <c r="B1055" s="31"/>
      <c r="C1055" s="32"/>
      <c r="D1055" s="32"/>
      <c r="E1055" s="32"/>
      <c r="F1055" s="33"/>
      <c r="G1055" s="33"/>
      <c r="H1055" s="37"/>
      <c r="I1055" s="33"/>
      <c r="J1055" s="33"/>
      <c r="K1055" s="33"/>
      <c r="L1055" s="33"/>
      <c r="M1055" s="33"/>
      <c r="N1055" s="33"/>
      <c r="O1055" s="33"/>
      <c r="P1055" s="33"/>
      <c r="Q1055" s="33"/>
      <c r="R1055" s="33"/>
      <c r="S1055" s="34"/>
      <c r="T1055" s="33"/>
      <c r="U1055" s="33"/>
      <c r="V1055" s="33"/>
      <c r="W1055" s="33"/>
      <c r="X1055" s="33"/>
      <c r="Y1055" s="33"/>
      <c r="Z1055" s="33"/>
      <c r="AA1055" s="33"/>
      <c r="AB1055" s="33"/>
      <c r="AC1055" s="34"/>
      <c r="AD1055" s="33"/>
      <c r="AE1055" s="33"/>
      <c r="AF1055" s="33"/>
      <c r="AG1055" s="34"/>
      <c r="AH1055" s="33"/>
      <c r="AI1055" s="36"/>
      <c r="AJ1055" s="35"/>
      <c r="AK1055" s="35"/>
      <c r="AL1055" s="35"/>
      <c r="AM1055" s="35"/>
    </row>
    <row r="1056" spans="2:39" x14ac:dyDescent="0.25">
      <c r="B1056" s="31"/>
      <c r="C1056" s="32"/>
      <c r="D1056" s="32"/>
      <c r="E1056" s="32"/>
      <c r="F1056" s="33"/>
      <c r="G1056" s="33"/>
      <c r="H1056" s="37"/>
      <c r="I1056" s="33"/>
      <c r="J1056" s="33"/>
      <c r="K1056" s="33"/>
      <c r="L1056" s="33"/>
      <c r="M1056" s="33"/>
      <c r="N1056" s="33"/>
      <c r="O1056" s="33"/>
      <c r="P1056" s="33"/>
      <c r="Q1056" s="33"/>
      <c r="R1056" s="33"/>
      <c r="S1056" s="34"/>
      <c r="T1056" s="33"/>
      <c r="U1056" s="33"/>
      <c r="V1056" s="33"/>
      <c r="W1056" s="33"/>
      <c r="X1056" s="33"/>
      <c r="Y1056" s="33"/>
      <c r="Z1056" s="33"/>
      <c r="AA1056" s="33"/>
      <c r="AB1056" s="33"/>
      <c r="AC1056" s="34"/>
      <c r="AD1056" s="33"/>
      <c r="AE1056" s="33"/>
      <c r="AF1056" s="33"/>
      <c r="AG1056" s="34"/>
      <c r="AH1056" s="33"/>
      <c r="AI1056" s="36"/>
      <c r="AJ1056" s="35"/>
      <c r="AK1056" s="35"/>
      <c r="AL1056" s="35"/>
      <c r="AM1056" s="35"/>
    </row>
    <row r="1057" spans="2:39" x14ac:dyDescent="0.25">
      <c r="B1057" s="31"/>
      <c r="C1057" s="32"/>
      <c r="D1057" s="32"/>
      <c r="E1057" s="32"/>
      <c r="F1057" s="33"/>
      <c r="G1057" s="33"/>
      <c r="H1057" s="37"/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4"/>
      <c r="T1057" s="33"/>
      <c r="U1057" s="33"/>
      <c r="V1057" s="33"/>
      <c r="W1057" s="33"/>
      <c r="X1057" s="33"/>
      <c r="Y1057" s="33"/>
      <c r="Z1057" s="33"/>
      <c r="AA1057" s="33"/>
      <c r="AB1057" s="33"/>
      <c r="AC1057" s="34"/>
      <c r="AD1057" s="33"/>
      <c r="AE1057" s="33"/>
      <c r="AF1057" s="33"/>
      <c r="AG1057" s="34"/>
      <c r="AH1057" s="33"/>
      <c r="AI1057" s="36"/>
      <c r="AJ1057" s="35"/>
      <c r="AK1057" s="35"/>
      <c r="AL1057" s="35"/>
      <c r="AM1057" s="35"/>
    </row>
    <row r="1058" spans="2:39" x14ac:dyDescent="0.25">
      <c r="B1058" s="31"/>
      <c r="C1058" s="32"/>
      <c r="D1058" s="32"/>
      <c r="E1058" s="32"/>
      <c r="F1058" s="33"/>
      <c r="G1058" s="33"/>
      <c r="H1058" s="37"/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4"/>
      <c r="T1058" s="33"/>
      <c r="U1058" s="33"/>
      <c r="V1058" s="33"/>
      <c r="W1058" s="33"/>
      <c r="X1058" s="33"/>
      <c r="Y1058" s="33"/>
      <c r="Z1058" s="33"/>
      <c r="AA1058" s="33"/>
      <c r="AB1058" s="33"/>
      <c r="AC1058" s="34"/>
      <c r="AD1058" s="33"/>
      <c r="AE1058" s="33"/>
      <c r="AF1058" s="33"/>
      <c r="AG1058" s="34"/>
      <c r="AH1058" s="33"/>
      <c r="AI1058" s="36"/>
      <c r="AJ1058" s="35"/>
      <c r="AK1058" s="35"/>
      <c r="AL1058" s="35"/>
      <c r="AM1058" s="35"/>
    </row>
    <row r="1059" spans="2:39" x14ac:dyDescent="0.25">
      <c r="B1059" s="31"/>
      <c r="C1059" s="32"/>
      <c r="D1059" s="32"/>
      <c r="E1059" s="32"/>
      <c r="F1059" s="33"/>
      <c r="G1059" s="33"/>
      <c r="H1059" s="37"/>
      <c r="I1059" s="33"/>
      <c r="J1059" s="33"/>
      <c r="K1059" s="33"/>
      <c r="L1059" s="33"/>
      <c r="M1059" s="33"/>
      <c r="N1059" s="33"/>
      <c r="O1059" s="33"/>
      <c r="P1059" s="33"/>
      <c r="Q1059" s="33"/>
      <c r="R1059" s="33"/>
      <c r="S1059" s="34"/>
      <c r="T1059" s="33"/>
      <c r="U1059" s="33"/>
      <c r="V1059" s="33"/>
      <c r="W1059" s="33"/>
      <c r="X1059" s="33"/>
      <c r="Y1059" s="33"/>
      <c r="Z1059" s="33"/>
      <c r="AA1059" s="33"/>
      <c r="AB1059" s="33"/>
      <c r="AC1059" s="34"/>
      <c r="AD1059" s="33"/>
      <c r="AE1059" s="33"/>
      <c r="AF1059" s="33"/>
      <c r="AG1059" s="34"/>
      <c r="AH1059" s="33"/>
      <c r="AI1059" s="36"/>
      <c r="AJ1059" s="35"/>
      <c r="AK1059" s="35"/>
      <c r="AL1059" s="35"/>
      <c r="AM1059" s="35"/>
    </row>
    <row r="1060" spans="2:39" x14ac:dyDescent="0.25">
      <c r="B1060" s="31"/>
      <c r="C1060" s="32"/>
      <c r="D1060" s="32"/>
      <c r="E1060" s="32"/>
      <c r="F1060" s="33"/>
      <c r="G1060" s="33"/>
      <c r="H1060" s="37"/>
      <c r="I1060" s="33"/>
      <c r="J1060" s="33"/>
      <c r="K1060" s="33"/>
      <c r="L1060" s="33"/>
      <c r="M1060" s="33"/>
      <c r="N1060" s="33"/>
      <c r="O1060" s="33"/>
      <c r="P1060" s="33"/>
      <c r="Q1060" s="33"/>
      <c r="R1060" s="33"/>
      <c r="S1060" s="34"/>
      <c r="T1060" s="33"/>
      <c r="U1060" s="33"/>
      <c r="V1060" s="33"/>
      <c r="W1060" s="33"/>
      <c r="X1060" s="33"/>
      <c r="Y1060" s="33"/>
      <c r="Z1060" s="33"/>
      <c r="AA1060" s="33"/>
      <c r="AB1060" s="33"/>
      <c r="AC1060" s="34"/>
      <c r="AD1060" s="33"/>
      <c r="AE1060" s="33"/>
      <c r="AF1060" s="33"/>
      <c r="AG1060" s="34"/>
      <c r="AH1060" s="33"/>
      <c r="AI1060" s="36"/>
      <c r="AJ1060" s="35"/>
      <c r="AK1060" s="35"/>
      <c r="AL1060" s="35"/>
      <c r="AM1060" s="35"/>
    </row>
    <row r="1061" spans="2:39" x14ac:dyDescent="0.25">
      <c r="B1061" s="31"/>
      <c r="C1061" s="32"/>
      <c r="D1061" s="32"/>
      <c r="E1061" s="32"/>
      <c r="F1061" s="33"/>
      <c r="G1061" s="33"/>
      <c r="H1061" s="37"/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4"/>
      <c r="T1061" s="33"/>
      <c r="U1061" s="33"/>
      <c r="V1061" s="33"/>
      <c r="W1061" s="33"/>
      <c r="X1061" s="33"/>
      <c r="Y1061" s="33"/>
      <c r="Z1061" s="33"/>
      <c r="AA1061" s="33"/>
      <c r="AB1061" s="33"/>
      <c r="AC1061" s="34"/>
      <c r="AD1061" s="33"/>
      <c r="AE1061" s="33"/>
      <c r="AF1061" s="33"/>
      <c r="AG1061" s="34"/>
      <c r="AH1061" s="33"/>
      <c r="AI1061" s="36"/>
      <c r="AJ1061" s="35"/>
      <c r="AK1061" s="35"/>
      <c r="AL1061" s="35"/>
      <c r="AM1061" s="35"/>
    </row>
    <row r="1062" spans="2:39" x14ac:dyDescent="0.25">
      <c r="B1062" s="31"/>
      <c r="C1062" s="32"/>
      <c r="D1062" s="32"/>
      <c r="E1062" s="32"/>
      <c r="F1062" s="33"/>
      <c r="G1062" s="33"/>
      <c r="H1062" s="37"/>
      <c r="I1062" s="33"/>
      <c r="J1062" s="33"/>
      <c r="K1062" s="33"/>
      <c r="L1062" s="33"/>
      <c r="M1062" s="33"/>
      <c r="N1062" s="33"/>
      <c r="O1062" s="33"/>
      <c r="P1062" s="33"/>
      <c r="Q1062" s="33"/>
      <c r="R1062" s="33"/>
      <c r="S1062" s="34"/>
      <c r="T1062" s="33"/>
      <c r="U1062" s="33"/>
      <c r="V1062" s="33"/>
      <c r="W1062" s="33"/>
      <c r="X1062" s="33"/>
      <c r="Y1062" s="33"/>
      <c r="Z1062" s="33"/>
      <c r="AA1062" s="33"/>
      <c r="AB1062" s="33"/>
      <c r="AC1062" s="34"/>
      <c r="AD1062" s="33"/>
      <c r="AE1062" s="33"/>
      <c r="AF1062" s="33"/>
      <c r="AG1062" s="34"/>
      <c r="AH1062" s="33"/>
      <c r="AI1062" s="36"/>
      <c r="AJ1062" s="35"/>
      <c r="AK1062" s="35"/>
      <c r="AL1062" s="35"/>
      <c r="AM1062" s="35"/>
    </row>
    <row r="1063" spans="2:39" x14ac:dyDescent="0.25">
      <c r="B1063" s="31"/>
      <c r="C1063" s="32"/>
      <c r="D1063" s="32"/>
      <c r="E1063" s="32"/>
      <c r="F1063" s="33"/>
      <c r="G1063" s="33"/>
      <c r="H1063" s="37"/>
      <c r="I1063" s="33"/>
      <c r="J1063" s="33"/>
      <c r="K1063" s="33"/>
      <c r="L1063" s="33"/>
      <c r="M1063" s="33"/>
      <c r="N1063" s="33"/>
      <c r="O1063" s="33"/>
      <c r="P1063" s="33"/>
      <c r="Q1063" s="33"/>
      <c r="R1063" s="33"/>
      <c r="S1063" s="34"/>
      <c r="T1063" s="33"/>
      <c r="U1063" s="33"/>
      <c r="V1063" s="33"/>
      <c r="W1063" s="33"/>
      <c r="X1063" s="33"/>
      <c r="Y1063" s="33"/>
      <c r="Z1063" s="33"/>
      <c r="AA1063" s="33"/>
      <c r="AB1063" s="33"/>
      <c r="AC1063" s="34"/>
      <c r="AD1063" s="33"/>
      <c r="AE1063" s="33"/>
      <c r="AF1063" s="33"/>
      <c r="AG1063" s="34"/>
      <c r="AH1063" s="33"/>
      <c r="AI1063" s="36"/>
      <c r="AJ1063" s="35"/>
      <c r="AK1063" s="35"/>
      <c r="AL1063" s="35"/>
      <c r="AM1063" s="35"/>
    </row>
    <row r="1064" spans="2:39" x14ac:dyDescent="0.25">
      <c r="B1064" s="31"/>
      <c r="C1064" s="32"/>
      <c r="D1064" s="32"/>
      <c r="E1064" s="32"/>
      <c r="F1064" s="33"/>
      <c r="G1064" s="33"/>
      <c r="H1064" s="37"/>
      <c r="I1064" s="33"/>
      <c r="J1064" s="33"/>
      <c r="K1064" s="33"/>
      <c r="L1064" s="33"/>
      <c r="M1064" s="33"/>
      <c r="N1064" s="33"/>
      <c r="O1064" s="33"/>
      <c r="P1064" s="33"/>
      <c r="Q1064" s="33"/>
      <c r="R1064" s="33"/>
      <c r="S1064" s="34"/>
      <c r="T1064" s="33"/>
      <c r="U1064" s="33"/>
      <c r="V1064" s="33"/>
      <c r="W1064" s="33"/>
      <c r="X1064" s="33"/>
      <c r="Y1064" s="33"/>
      <c r="Z1064" s="33"/>
      <c r="AA1064" s="33"/>
      <c r="AB1064" s="33"/>
      <c r="AC1064" s="34"/>
      <c r="AD1064" s="33"/>
      <c r="AE1064" s="33"/>
      <c r="AF1064" s="33"/>
      <c r="AG1064" s="34"/>
      <c r="AH1064" s="33"/>
      <c r="AI1064" s="36"/>
      <c r="AJ1064" s="35"/>
      <c r="AK1064" s="35"/>
      <c r="AL1064" s="35"/>
      <c r="AM1064" s="35"/>
    </row>
    <row r="1065" spans="2:39" x14ac:dyDescent="0.25">
      <c r="B1065" s="31"/>
      <c r="C1065" s="32"/>
      <c r="D1065" s="32"/>
      <c r="E1065" s="32"/>
      <c r="F1065" s="33"/>
      <c r="G1065" s="33"/>
      <c r="H1065" s="37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4"/>
      <c r="T1065" s="33"/>
      <c r="U1065" s="33"/>
      <c r="V1065" s="33"/>
      <c r="W1065" s="33"/>
      <c r="X1065" s="33"/>
      <c r="Y1065" s="33"/>
      <c r="Z1065" s="33"/>
      <c r="AA1065" s="33"/>
      <c r="AB1065" s="33"/>
      <c r="AC1065" s="34"/>
      <c r="AD1065" s="33"/>
      <c r="AE1065" s="33"/>
      <c r="AF1065" s="33"/>
      <c r="AG1065" s="34"/>
      <c r="AH1065" s="33"/>
      <c r="AI1065" s="36"/>
      <c r="AJ1065" s="35"/>
      <c r="AK1065" s="35"/>
      <c r="AL1065" s="35"/>
      <c r="AM1065" s="35"/>
    </row>
    <row r="1066" spans="2:39" x14ac:dyDescent="0.25">
      <c r="B1066" s="31"/>
      <c r="C1066" s="32"/>
      <c r="D1066" s="32"/>
      <c r="E1066" s="32"/>
      <c r="F1066" s="33"/>
      <c r="G1066" s="33"/>
      <c r="H1066" s="37"/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4"/>
      <c r="T1066" s="33"/>
      <c r="U1066" s="33"/>
      <c r="V1066" s="33"/>
      <c r="W1066" s="33"/>
      <c r="X1066" s="33"/>
      <c r="Y1066" s="33"/>
      <c r="Z1066" s="33"/>
      <c r="AA1066" s="33"/>
      <c r="AB1066" s="33"/>
      <c r="AC1066" s="34"/>
      <c r="AD1066" s="33"/>
      <c r="AE1066" s="33"/>
      <c r="AF1066" s="33"/>
      <c r="AG1066" s="34"/>
      <c r="AH1066" s="33"/>
      <c r="AI1066" s="36"/>
      <c r="AJ1066" s="35"/>
      <c r="AK1066" s="35"/>
      <c r="AL1066" s="35"/>
      <c r="AM1066" s="35"/>
    </row>
    <row r="1067" spans="2:39" x14ac:dyDescent="0.25">
      <c r="B1067" s="31"/>
      <c r="C1067" s="32"/>
      <c r="D1067" s="32"/>
      <c r="E1067" s="32"/>
      <c r="F1067" s="33"/>
      <c r="G1067" s="33"/>
      <c r="H1067" s="37"/>
      <c r="I1067" s="33"/>
      <c r="J1067" s="33"/>
      <c r="K1067" s="33"/>
      <c r="L1067" s="33"/>
      <c r="M1067" s="33"/>
      <c r="N1067" s="33"/>
      <c r="O1067" s="33"/>
      <c r="P1067" s="33"/>
      <c r="Q1067" s="33"/>
      <c r="R1067" s="33"/>
      <c r="S1067" s="34"/>
      <c r="T1067" s="33"/>
      <c r="U1067" s="33"/>
      <c r="V1067" s="33"/>
      <c r="W1067" s="33"/>
      <c r="X1067" s="33"/>
      <c r="Y1067" s="33"/>
      <c r="Z1067" s="33"/>
      <c r="AA1067" s="33"/>
      <c r="AB1067" s="33"/>
      <c r="AC1067" s="34"/>
      <c r="AD1067" s="33"/>
      <c r="AE1067" s="33"/>
      <c r="AF1067" s="33"/>
      <c r="AG1067" s="34"/>
      <c r="AH1067" s="33"/>
      <c r="AI1067" s="36"/>
      <c r="AJ1067" s="35"/>
      <c r="AK1067" s="35"/>
      <c r="AL1067" s="35"/>
      <c r="AM1067" s="35"/>
    </row>
    <row r="1068" spans="2:39" x14ac:dyDescent="0.25">
      <c r="B1068" s="31"/>
      <c r="C1068" s="32"/>
      <c r="D1068" s="32"/>
      <c r="E1068" s="32"/>
      <c r="F1068" s="33"/>
      <c r="G1068" s="33"/>
      <c r="H1068" s="37"/>
      <c r="I1068" s="33"/>
      <c r="J1068" s="33"/>
      <c r="K1068" s="33"/>
      <c r="L1068" s="33"/>
      <c r="M1068" s="33"/>
      <c r="N1068" s="33"/>
      <c r="O1068" s="33"/>
      <c r="P1068" s="33"/>
      <c r="Q1068" s="33"/>
      <c r="R1068" s="33"/>
      <c r="S1068" s="34"/>
      <c r="T1068" s="33"/>
      <c r="U1068" s="33"/>
      <c r="V1068" s="33"/>
      <c r="W1068" s="33"/>
      <c r="X1068" s="33"/>
      <c r="Y1068" s="33"/>
      <c r="Z1068" s="33"/>
      <c r="AA1068" s="33"/>
      <c r="AB1068" s="33"/>
      <c r="AC1068" s="34"/>
      <c r="AD1068" s="33"/>
      <c r="AE1068" s="33"/>
      <c r="AF1068" s="33"/>
      <c r="AG1068" s="34"/>
      <c r="AH1068" s="33"/>
      <c r="AI1068" s="36"/>
      <c r="AJ1068" s="35"/>
      <c r="AK1068" s="35"/>
      <c r="AL1068" s="35"/>
      <c r="AM1068" s="35"/>
    </row>
    <row r="1069" spans="2:39" x14ac:dyDescent="0.25">
      <c r="B1069" s="31"/>
      <c r="C1069" s="32"/>
      <c r="D1069" s="32"/>
      <c r="E1069" s="32"/>
      <c r="F1069" s="33"/>
      <c r="G1069" s="33"/>
      <c r="H1069" s="37"/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4"/>
      <c r="T1069" s="33"/>
      <c r="U1069" s="33"/>
      <c r="V1069" s="33"/>
      <c r="W1069" s="33"/>
      <c r="X1069" s="33"/>
      <c r="Y1069" s="33"/>
      <c r="Z1069" s="33"/>
      <c r="AA1069" s="33"/>
      <c r="AB1069" s="33"/>
      <c r="AC1069" s="34"/>
      <c r="AD1069" s="33"/>
      <c r="AE1069" s="33"/>
      <c r="AF1069" s="33"/>
      <c r="AG1069" s="34"/>
      <c r="AH1069" s="33"/>
      <c r="AI1069" s="36"/>
      <c r="AJ1069" s="35"/>
      <c r="AK1069" s="35"/>
      <c r="AL1069" s="35"/>
      <c r="AM1069" s="35"/>
    </row>
    <row r="1070" spans="2:39" x14ac:dyDescent="0.25">
      <c r="B1070" s="31"/>
      <c r="C1070" s="32"/>
      <c r="D1070" s="32"/>
      <c r="E1070" s="32"/>
      <c r="F1070" s="33"/>
      <c r="G1070" s="33"/>
      <c r="H1070" s="37"/>
      <c r="I1070" s="33"/>
      <c r="J1070" s="33"/>
      <c r="K1070" s="33"/>
      <c r="L1070" s="33"/>
      <c r="M1070" s="33"/>
      <c r="N1070" s="33"/>
      <c r="O1070" s="33"/>
      <c r="P1070" s="33"/>
      <c r="Q1070" s="33"/>
      <c r="R1070" s="33"/>
      <c r="S1070" s="34"/>
      <c r="T1070" s="33"/>
      <c r="U1070" s="33"/>
      <c r="V1070" s="33"/>
      <c r="W1070" s="33"/>
      <c r="X1070" s="33"/>
      <c r="Y1070" s="33"/>
      <c r="Z1070" s="33"/>
      <c r="AA1070" s="33"/>
      <c r="AB1070" s="33"/>
      <c r="AC1070" s="34"/>
      <c r="AD1070" s="33"/>
      <c r="AE1070" s="33"/>
      <c r="AF1070" s="33"/>
      <c r="AG1070" s="34"/>
      <c r="AH1070" s="33"/>
      <c r="AI1070" s="36"/>
      <c r="AJ1070" s="35"/>
      <c r="AK1070" s="35"/>
      <c r="AL1070" s="35"/>
      <c r="AM1070" s="35"/>
    </row>
    <row r="1071" spans="2:39" x14ac:dyDescent="0.25">
      <c r="B1071" s="31"/>
      <c r="C1071" s="32"/>
      <c r="D1071" s="32"/>
      <c r="E1071" s="32"/>
      <c r="F1071" s="33"/>
      <c r="G1071" s="33"/>
      <c r="H1071" s="37"/>
      <c r="I1071" s="33"/>
      <c r="J1071" s="33"/>
      <c r="K1071" s="33"/>
      <c r="L1071" s="33"/>
      <c r="M1071" s="33"/>
      <c r="N1071" s="33"/>
      <c r="O1071" s="33"/>
      <c r="P1071" s="33"/>
      <c r="Q1071" s="33"/>
      <c r="R1071" s="33"/>
      <c r="S1071" s="34"/>
      <c r="T1071" s="33"/>
      <c r="U1071" s="33"/>
      <c r="V1071" s="33"/>
      <c r="W1071" s="33"/>
      <c r="X1071" s="33"/>
      <c r="Y1071" s="33"/>
      <c r="Z1071" s="33"/>
      <c r="AA1071" s="33"/>
      <c r="AB1071" s="33"/>
      <c r="AC1071" s="34"/>
      <c r="AD1071" s="33"/>
      <c r="AE1071" s="33"/>
      <c r="AF1071" s="33"/>
      <c r="AG1071" s="34"/>
      <c r="AH1071" s="33"/>
      <c r="AI1071" s="36"/>
      <c r="AJ1071" s="35"/>
      <c r="AK1071" s="35"/>
      <c r="AL1071" s="35"/>
      <c r="AM1071" s="35"/>
    </row>
    <row r="1072" spans="2:39" x14ac:dyDescent="0.25">
      <c r="B1072" s="31"/>
      <c r="C1072" s="32"/>
      <c r="D1072" s="32"/>
      <c r="E1072" s="32"/>
      <c r="F1072" s="33"/>
      <c r="G1072" s="33"/>
      <c r="H1072" s="37"/>
      <c r="I1072" s="33"/>
      <c r="J1072" s="33"/>
      <c r="K1072" s="33"/>
      <c r="L1072" s="33"/>
      <c r="M1072" s="33"/>
      <c r="N1072" s="33"/>
      <c r="O1072" s="33"/>
      <c r="P1072" s="33"/>
      <c r="Q1072" s="33"/>
      <c r="R1072" s="33"/>
      <c r="S1072" s="34"/>
      <c r="T1072" s="33"/>
      <c r="U1072" s="33"/>
      <c r="V1072" s="33"/>
      <c r="W1072" s="33"/>
      <c r="X1072" s="33"/>
      <c r="Y1072" s="33"/>
      <c r="Z1072" s="33"/>
      <c r="AA1072" s="33"/>
      <c r="AB1072" s="33"/>
      <c r="AC1072" s="34"/>
      <c r="AD1072" s="33"/>
      <c r="AE1072" s="33"/>
      <c r="AF1072" s="33"/>
      <c r="AG1072" s="34"/>
      <c r="AH1072" s="33"/>
      <c r="AI1072" s="36"/>
      <c r="AJ1072" s="35"/>
      <c r="AK1072" s="35"/>
      <c r="AL1072" s="35"/>
      <c r="AM1072" s="35"/>
    </row>
    <row r="1073" spans="2:39" x14ac:dyDescent="0.25">
      <c r="B1073" s="31"/>
      <c r="C1073" s="32"/>
      <c r="D1073" s="32"/>
      <c r="E1073" s="32"/>
      <c r="F1073" s="33"/>
      <c r="G1073" s="33"/>
      <c r="H1073" s="37"/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4"/>
      <c r="T1073" s="33"/>
      <c r="U1073" s="33"/>
      <c r="V1073" s="33"/>
      <c r="W1073" s="33"/>
      <c r="X1073" s="33"/>
      <c r="Y1073" s="33"/>
      <c r="Z1073" s="33"/>
      <c r="AA1073" s="33"/>
      <c r="AB1073" s="33"/>
      <c r="AC1073" s="34"/>
      <c r="AD1073" s="33"/>
      <c r="AE1073" s="33"/>
      <c r="AF1073" s="33"/>
      <c r="AG1073" s="34"/>
      <c r="AH1073" s="33"/>
      <c r="AI1073" s="36"/>
      <c r="AJ1073" s="35"/>
      <c r="AK1073" s="35"/>
      <c r="AL1073" s="35"/>
      <c r="AM1073" s="35"/>
    </row>
    <row r="1074" spans="2:39" x14ac:dyDescent="0.25">
      <c r="B1074" s="31"/>
      <c r="C1074" s="32"/>
      <c r="D1074" s="32"/>
      <c r="E1074" s="32"/>
      <c r="F1074" s="33"/>
      <c r="G1074" s="33"/>
      <c r="H1074" s="37"/>
      <c r="I1074" s="33"/>
      <c r="J1074" s="33"/>
      <c r="K1074" s="33"/>
      <c r="L1074" s="33"/>
      <c r="M1074" s="33"/>
      <c r="N1074" s="33"/>
      <c r="O1074" s="33"/>
      <c r="P1074" s="33"/>
      <c r="Q1074" s="33"/>
      <c r="R1074" s="33"/>
      <c r="S1074" s="34"/>
      <c r="T1074" s="33"/>
      <c r="U1074" s="33"/>
      <c r="V1074" s="33"/>
      <c r="W1074" s="33"/>
      <c r="X1074" s="33"/>
      <c r="Y1074" s="33"/>
      <c r="Z1074" s="33"/>
      <c r="AA1074" s="33"/>
      <c r="AB1074" s="33"/>
      <c r="AC1074" s="34"/>
      <c r="AD1074" s="33"/>
      <c r="AE1074" s="33"/>
      <c r="AF1074" s="33"/>
      <c r="AG1074" s="34"/>
      <c r="AH1074" s="33"/>
      <c r="AI1074" s="36"/>
      <c r="AJ1074" s="35"/>
      <c r="AK1074" s="35"/>
      <c r="AL1074" s="35"/>
      <c r="AM1074" s="35"/>
    </row>
    <row r="1075" spans="2:39" x14ac:dyDescent="0.25">
      <c r="B1075" s="31"/>
      <c r="C1075" s="32"/>
      <c r="D1075" s="32"/>
      <c r="E1075" s="32"/>
      <c r="F1075" s="33"/>
      <c r="G1075" s="33"/>
      <c r="H1075" s="37"/>
      <c r="I1075" s="33"/>
      <c r="J1075" s="33"/>
      <c r="K1075" s="33"/>
      <c r="L1075" s="33"/>
      <c r="M1075" s="33"/>
      <c r="N1075" s="33"/>
      <c r="O1075" s="33"/>
      <c r="P1075" s="33"/>
      <c r="Q1075" s="33"/>
      <c r="R1075" s="33"/>
      <c r="S1075" s="34"/>
      <c r="T1075" s="33"/>
      <c r="U1075" s="33"/>
      <c r="V1075" s="33"/>
      <c r="W1075" s="33"/>
      <c r="X1075" s="33"/>
      <c r="Y1075" s="33"/>
      <c r="Z1075" s="33"/>
      <c r="AA1075" s="33"/>
      <c r="AB1075" s="33"/>
      <c r="AC1075" s="34"/>
      <c r="AD1075" s="33"/>
      <c r="AE1075" s="33"/>
      <c r="AF1075" s="33"/>
      <c r="AG1075" s="34"/>
      <c r="AH1075" s="33"/>
      <c r="AI1075" s="36"/>
      <c r="AJ1075" s="35"/>
      <c r="AK1075" s="35"/>
      <c r="AL1075" s="35"/>
      <c r="AM1075" s="35"/>
    </row>
    <row r="1076" spans="2:39" x14ac:dyDescent="0.25">
      <c r="B1076" s="31"/>
      <c r="C1076" s="32"/>
      <c r="D1076" s="32"/>
      <c r="E1076" s="32"/>
      <c r="F1076" s="33"/>
      <c r="G1076" s="33"/>
      <c r="H1076" s="37"/>
      <c r="I1076" s="33"/>
      <c r="J1076" s="33"/>
      <c r="K1076" s="33"/>
      <c r="L1076" s="33"/>
      <c r="M1076" s="33"/>
      <c r="N1076" s="33"/>
      <c r="O1076" s="33"/>
      <c r="P1076" s="33"/>
      <c r="Q1076" s="33"/>
      <c r="R1076" s="33"/>
      <c r="S1076" s="34"/>
      <c r="T1076" s="33"/>
      <c r="U1076" s="33"/>
      <c r="V1076" s="33"/>
      <c r="W1076" s="33"/>
      <c r="X1076" s="33"/>
      <c r="Y1076" s="33"/>
      <c r="Z1076" s="33"/>
      <c r="AA1076" s="33"/>
      <c r="AB1076" s="33"/>
      <c r="AC1076" s="34"/>
      <c r="AD1076" s="33"/>
      <c r="AE1076" s="33"/>
      <c r="AF1076" s="33"/>
      <c r="AG1076" s="34"/>
      <c r="AH1076" s="33"/>
      <c r="AI1076" s="36"/>
      <c r="AJ1076" s="35"/>
      <c r="AK1076" s="35"/>
      <c r="AL1076" s="35"/>
      <c r="AM1076" s="35"/>
    </row>
    <row r="1077" spans="2:39" x14ac:dyDescent="0.25">
      <c r="B1077" s="31"/>
      <c r="C1077" s="32"/>
      <c r="D1077" s="32"/>
      <c r="E1077" s="32"/>
      <c r="F1077" s="33"/>
      <c r="G1077" s="33"/>
      <c r="H1077" s="37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4"/>
      <c r="T1077" s="33"/>
      <c r="U1077" s="33"/>
      <c r="V1077" s="33"/>
      <c r="W1077" s="33"/>
      <c r="X1077" s="33"/>
      <c r="Y1077" s="33"/>
      <c r="Z1077" s="33"/>
      <c r="AA1077" s="33"/>
      <c r="AB1077" s="33"/>
      <c r="AC1077" s="34"/>
      <c r="AD1077" s="33"/>
      <c r="AE1077" s="33"/>
      <c r="AF1077" s="33"/>
      <c r="AG1077" s="34"/>
      <c r="AH1077" s="33"/>
      <c r="AI1077" s="36"/>
      <c r="AJ1077" s="35"/>
      <c r="AK1077" s="35"/>
      <c r="AL1077" s="35"/>
      <c r="AM1077" s="35"/>
    </row>
    <row r="1078" spans="2:39" x14ac:dyDescent="0.25">
      <c r="B1078" s="31"/>
      <c r="C1078" s="32"/>
      <c r="D1078" s="32"/>
      <c r="E1078" s="32"/>
      <c r="F1078" s="33"/>
      <c r="G1078" s="33"/>
      <c r="H1078" s="37"/>
      <c r="I1078" s="33"/>
      <c r="J1078" s="33"/>
      <c r="K1078" s="33"/>
      <c r="L1078" s="33"/>
      <c r="M1078" s="33"/>
      <c r="N1078" s="33"/>
      <c r="O1078" s="33"/>
      <c r="P1078" s="33"/>
      <c r="Q1078" s="33"/>
      <c r="R1078" s="33"/>
      <c r="S1078" s="34"/>
      <c r="T1078" s="33"/>
      <c r="U1078" s="33"/>
      <c r="V1078" s="33"/>
      <c r="W1078" s="33"/>
      <c r="X1078" s="33"/>
      <c r="Y1078" s="33"/>
      <c r="Z1078" s="33"/>
      <c r="AA1078" s="33"/>
      <c r="AB1078" s="33"/>
      <c r="AC1078" s="34"/>
      <c r="AD1078" s="33"/>
      <c r="AE1078" s="33"/>
      <c r="AF1078" s="33"/>
      <c r="AG1078" s="34"/>
      <c r="AH1078" s="33"/>
      <c r="AI1078" s="36"/>
      <c r="AJ1078" s="35"/>
      <c r="AK1078" s="35"/>
      <c r="AL1078" s="35"/>
      <c r="AM1078" s="35"/>
    </row>
    <row r="1079" spans="2:39" x14ac:dyDescent="0.25">
      <c r="B1079" s="31"/>
      <c r="C1079" s="32"/>
      <c r="D1079" s="32"/>
      <c r="E1079" s="32"/>
      <c r="F1079" s="33"/>
      <c r="G1079" s="33"/>
      <c r="H1079" s="37"/>
      <c r="I1079" s="33"/>
      <c r="J1079" s="33"/>
      <c r="K1079" s="33"/>
      <c r="L1079" s="33"/>
      <c r="M1079" s="33"/>
      <c r="N1079" s="33"/>
      <c r="O1079" s="33"/>
      <c r="P1079" s="33"/>
      <c r="Q1079" s="33"/>
      <c r="R1079" s="33"/>
      <c r="S1079" s="34"/>
      <c r="T1079" s="33"/>
      <c r="U1079" s="33"/>
      <c r="V1079" s="33"/>
      <c r="W1079" s="33"/>
      <c r="X1079" s="33"/>
      <c r="Y1079" s="33"/>
      <c r="Z1079" s="33"/>
      <c r="AA1079" s="33"/>
      <c r="AB1079" s="33"/>
      <c r="AC1079" s="34"/>
      <c r="AD1079" s="33"/>
      <c r="AE1079" s="33"/>
      <c r="AF1079" s="33"/>
      <c r="AG1079" s="34"/>
      <c r="AH1079" s="33"/>
      <c r="AI1079" s="36"/>
      <c r="AJ1079" s="35"/>
      <c r="AK1079" s="35"/>
      <c r="AL1079" s="35"/>
      <c r="AM1079" s="35"/>
    </row>
    <row r="1080" spans="2:39" x14ac:dyDescent="0.25">
      <c r="B1080" s="31"/>
      <c r="C1080" s="32"/>
      <c r="D1080" s="32"/>
      <c r="E1080" s="32"/>
      <c r="F1080" s="33"/>
      <c r="G1080" s="33"/>
      <c r="H1080" s="37"/>
      <c r="I1080" s="33"/>
      <c r="J1080" s="33"/>
      <c r="K1080" s="33"/>
      <c r="L1080" s="33"/>
      <c r="M1080" s="33"/>
      <c r="N1080" s="33"/>
      <c r="O1080" s="33"/>
      <c r="P1080" s="33"/>
      <c r="Q1080" s="33"/>
      <c r="R1080" s="33"/>
      <c r="S1080" s="34"/>
      <c r="T1080" s="33"/>
      <c r="U1080" s="33"/>
      <c r="V1080" s="33"/>
      <c r="W1080" s="33"/>
      <c r="X1080" s="33"/>
      <c r="Y1080" s="33"/>
      <c r="Z1080" s="33"/>
      <c r="AA1080" s="33"/>
      <c r="AB1080" s="33"/>
      <c r="AC1080" s="34"/>
      <c r="AD1080" s="33"/>
      <c r="AE1080" s="33"/>
      <c r="AF1080" s="33"/>
      <c r="AG1080" s="34"/>
      <c r="AH1080" s="33"/>
      <c r="AI1080" s="36"/>
      <c r="AJ1080" s="35"/>
      <c r="AK1080" s="35"/>
      <c r="AL1080" s="35"/>
      <c r="AM1080" s="35"/>
    </row>
    <row r="1081" spans="2:39" x14ac:dyDescent="0.25">
      <c r="B1081" s="31"/>
      <c r="C1081" s="32"/>
      <c r="D1081" s="32"/>
      <c r="E1081" s="32"/>
      <c r="F1081" s="33"/>
      <c r="G1081" s="33"/>
      <c r="H1081" s="37"/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4"/>
      <c r="T1081" s="33"/>
      <c r="U1081" s="33"/>
      <c r="V1081" s="33"/>
      <c r="W1081" s="33"/>
      <c r="X1081" s="33"/>
      <c r="Y1081" s="33"/>
      <c r="Z1081" s="33"/>
      <c r="AA1081" s="33"/>
      <c r="AB1081" s="33"/>
      <c r="AC1081" s="34"/>
      <c r="AD1081" s="33"/>
      <c r="AE1081" s="33"/>
      <c r="AF1081" s="33"/>
      <c r="AG1081" s="34"/>
      <c r="AH1081" s="33"/>
      <c r="AI1081" s="36"/>
      <c r="AJ1081" s="35"/>
      <c r="AK1081" s="35"/>
      <c r="AL1081" s="35"/>
      <c r="AM1081" s="35"/>
    </row>
    <row r="1082" spans="2:39" x14ac:dyDescent="0.25">
      <c r="B1082" s="31"/>
      <c r="C1082" s="32"/>
      <c r="D1082" s="32"/>
      <c r="E1082" s="32"/>
      <c r="F1082" s="33"/>
      <c r="G1082" s="33"/>
      <c r="H1082" s="37"/>
      <c r="I1082" s="33"/>
      <c r="J1082" s="33"/>
      <c r="K1082" s="33"/>
      <c r="L1082" s="33"/>
      <c r="M1082" s="33"/>
      <c r="N1082" s="33"/>
      <c r="O1082" s="33"/>
      <c r="P1082" s="33"/>
      <c r="Q1082" s="33"/>
      <c r="R1082" s="33"/>
      <c r="S1082" s="34"/>
      <c r="T1082" s="33"/>
      <c r="U1082" s="33"/>
      <c r="V1082" s="33"/>
      <c r="W1082" s="33"/>
      <c r="X1082" s="33"/>
      <c r="Y1082" s="33"/>
      <c r="Z1082" s="33"/>
      <c r="AA1082" s="33"/>
      <c r="AB1082" s="33"/>
      <c r="AC1082" s="34"/>
      <c r="AD1082" s="33"/>
      <c r="AE1082" s="33"/>
      <c r="AF1082" s="33"/>
      <c r="AG1082" s="34"/>
      <c r="AH1082" s="33"/>
      <c r="AI1082" s="36"/>
      <c r="AJ1082" s="35"/>
      <c r="AK1082" s="35"/>
      <c r="AL1082" s="35"/>
      <c r="AM1082" s="35"/>
    </row>
    <row r="1083" spans="2:39" x14ac:dyDescent="0.25">
      <c r="B1083" s="31"/>
      <c r="C1083" s="32"/>
      <c r="D1083" s="32"/>
      <c r="E1083" s="32"/>
      <c r="F1083" s="33"/>
      <c r="G1083" s="33"/>
      <c r="H1083" s="37"/>
      <c r="I1083" s="33"/>
      <c r="J1083" s="33"/>
      <c r="K1083" s="33"/>
      <c r="L1083" s="33"/>
      <c r="M1083" s="33"/>
      <c r="N1083" s="33"/>
      <c r="O1083" s="33"/>
      <c r="P1083" s="33"/>
      <c r="Q1083" s="33"/>
      <c r="R1083" s="33"/>
      <c r="S1083" s="34"/>
      <c r="T1083" s="33"/>
      <c r="U1083" s="33"/>
      <c r="V1083" s="33"/>
      <c r="W1083" s="33"/>
      <c r="X1083" s="33"/>
      <c r="Y1083" s="33"/>
      <c r="Z1083" s="33"/>
      <c r="AA1083" s="33"/>
      <c r="AB1083" s="33"/>
      <c r="AC1083" s="34"/>
      <c r="AD1083" s="33"/>
      <c r="AE1083" s="33"/>
      <c r="AF1083" s="33"/>
      <c r="AG1083" s="34"/>
      <c r="AH1083" s="33"/>
      <c r="AI1083" s="36"/>
      <c r="AJ1083" s="35"/>
      <c r="AK1083" s="35"/>
      <c r="AL1083" s="35"/>
      <c r="AM1083" s="35"/>
    </row>
    <row r="1084" spans="2:39" x14ac:dyDescent="0.25">
      <c r="B1084" s="31"/>
      <c r="C1084" s="32"/>
      <c r="D1084" s="32"/>
      <c r="E1084" s="32"/>
      <c r="F1084" s="33"/>
      <c r="G1084" s="33"/>
      <c r="H1084" s="37"/>
      <c r="I1084" s="33"/>
      <c r="J1084" s="33"/>
      <c r="K1084" s="33"/>
      <c r="L1084" s="33"/>
      <c r="M1084" s="33"/>
      <c r="N1084" s="33"/>
      <c r="O1084" s="33"/>
      <c r="P1084" s="33"/>
      <c r="Q1084" s="33"/>
      <c r="R1084" s="33"/>
      <c r="S1084" s="34"/>
      <c r="T1084" s="33"/>
      <c r="U1084" s="33"/>
      <c r="V1084" s="33"/>
      <c r="W1084" s="33"/>
      <c r="X1084" s="33"/>
      <c r="Y1084" s="33"/>
      <c r="Z1084" s="33"/>
      <c r="AA1084" s="33"/>
      <c r="AB1084" s="33"/>
      <c r="AC1084" s="34"/>
      <c r="AD1084" s="33"/>
      <c r="AE1084" s="33"/>
      <c r="AF1084" s="33"/>
      <c r="AG1084" s="34"/>
      <c r="AH1084" s="33"/>
      <c r="AI1084" s="36"/>
      <c r="AJ1084" s="35"/>
      <c r="AK1084" s="35"/>
      <c r="AL1084" s="35"/>
      <c r="AM1084" s="35"/>
    </row>
    <row r="1085" spans="2:39" x14ac:dyDescent="0.25">
      <c r="B1085" s="31"/>
      <c r="C1085" s="32"/>
      <c r="D1085" s="32"/>
      <c r="E1085" s="32"/>
      <c r="F1085" s="33"/>
      <c r="G1085" s="33"/>
      <c r="H1085" s="37"/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4"/>
      <c r="T1085" s="33"/>
      <c r="U1085" s="33"/>
      <c r="V1085" s="33"/>
      <c r="W1085" s="33"/>
      <c r="X1085" s="33"/>
      <c r="Y1085" s="33"/>
      <c r="Z1085" s="33"/>
      <c r="AA1085" s="33"/>
      <c r="AB1085" s="33"/>
      <c r="AC1085" s="34"/>
      <c r="AD1085" s="33"/>
      <c r="AE1085" s="33"/>
      <c r="AF1085" s="33"/>
      <c r="AG1085" s="34"/>
      <c r="AH1085" s="33"/>
      <c r="AI1085" s="36"/>
      <c r="AJ1085" s="35"/>
      <c r="AK1085" s="35"/>
      <c r="AL1085" s="35"/>
      <c r="AM1085" s="35"/>
    </row>
    <row r="1086" spans="2:39" x14ac:dyDescent="0.25">
      <c r="B1086" s="31"/>
      <c r="C1086" s="32"/>
      <c r="D1086" s="32"/>
      <c r="E1086" s="32"/>
      <c r="F1086" s="33"/>
      <c r="G1086" s="33"/>
      <c r="H1086" s="37"/>
      <c r="I1086" s="33"/>
      <c r="J1086" s="33"/>
      <c r="K1086" s="33"/>
      <c r="L1086" s="33"/>
      <c r="M1086" s="33"/>
      <c r="N1086" s="33"/>
      <c r="O1086" s="33"/>
      <c r="P1086" s="33"/>
      <c r="Q1086" s="33"/>
      <c r="R1086" s="33"/>
      <c r="S1086" s="34"/>
      <c r="T1086" s="33"/>
      <c r="U1086" s="33"/>
      <c r="V1086" s="33"/>
      <c r="W1086" s="33"/>
      <c r="X1086" s="33"/>
      <c r="Y1086" s="33"/>
      <c r="Z1086" s="33"/>
      <c r="AA1086" s="33"/>
      <c r="AB1086" s="33"/>
      <c r="AC1086" s="34"/>
      <c r="AD1086" s="33"/>
      <c r="AE1086" s="33"/>
      <c r="AF1086" s="33"/>
      <c r="AG1086" s="34"/>
      <c r="AH1086" s="33"/>
      <c r="AI1086" s="36"/>
      <c r="AJ1086" s="35"/>
      <c r="AK1086" s="35"/>
      <c r="AL1086" s="35"/>
      <c r="AM1086" s="35"/>
    </row>
    <row r="1087" spans="2:39" x14ac:dyDescent="0.25">
      <c r="B1087" s="31"/>
      <c r="C1087" s="32"/>
      <c r="D1087" s="32"/>
      <c r="E1087" s="32"/>
      <c r="F1087" s="33"/>
      <c r="G1087" s="33"/>
      <c r="H1087" s="37"/>
      <c r="I1087" s="33"/>
      <c r="J1087" s="33"/>
      <c r="K1087" s="33"/>
      <c r="L1087" s="33"/>
      <c r="M1087" s="33"/>
      <c r="N1087" s="33"/>
      <c r="O1087" s="33"/>
      <c r="P1087" s="33"/>
      <c r="Q1087" s="33"/>
      <c r="R1087" s="33"/>
      <c r="S1087" s="34"/>
      <c r="T1087" s="33"/>
      <c r="U1087" s="33"/>
      <c r="V1087" s="33"/>
      <c r="W1087" s="33"/>
      <c r="X1087" s="33"/>
      <c r="Y1087" s="33"/>
      <c r="Z1087" s="33"/>
      <c r="AA1087" s="33"/>
      <c r="AB1087" s="33"/>
      <c r="AC1087" s="34"/>
      <c r="AD1087" s="33"/>
      <c r="AE1087" s="33"/>
      <c r="AF1087" s="33"/>
      <c r="AG1087" s="34"/>
      <c r="AH1087" s="33"/>
      <c r="AI1087" s="36"/>
      <c r="AJ1087" s="35"/>
      <c r="AK1087" s="35"/>
      <c r="AL1087" s="35"/>
      <c r="AM1087" s="35"/>
    </row>
    <row r="1088" spans="2:39" x14ac:dyDescent="0.25">
      <c r="B1088" s="31"/>
      <c r="C1088" s="32"/>
      <c r="D1088" s="32"/>
      <c r="E1088" s="32"/>
      <c r="F1088" s="33"/>
      <c r="G1088" s="33"/>
      <c r="H1088" s="37"/>
      <c r="I1088" s="33"/>
      <c r="J1088" s="33"/>
      <c r="K1088" s="33"/>
      <c r="L1088" s="33"/>
      <c r="M1088" s="33"/>
      <c r="N1088" s="33"/>
      <c r="O1088" s="33"/>
      <c r="P1088" s="33"/>
      <c r="Q1088" s="33"/>
      <c r="R1088" s="33"/>
      <c r="S1088" s="34"/>
      <c r="T1088" s="33"/>
      <c r="U1088" s="33"/>
      <c r="V1088" s="33"/>
      <c r="W1088" s="33"/>
      <c r="X1088" s="33"/>
      <c r="Y1088" s="33"/>
      <c r="Z1088" s="33"/>
      <c r="AA1088" s="33"/>
      <c r="AB1088" s="33"/>
      <c r="AC1088" s="34"/>
      <c r="AD1088" s="33"/>
      <c r="AE1088" s="33"/>
      <c r="AF1088" s="33"/>
      <c r="AG1088" s="34"/>
      <c r="AH1088" s="33"/>
      <c r="AI1088" s="36"/>
      <c r="AJ1088" s="35"/>
      <c r="AK1088" s="35"/>
      <c r="AL1088" s="35"/>
      <c r="AM1088" s="35"/>
    </row>
    <row r="1089" spans="2:39" x14ac:dyDescent="0.25">
      <c r="B1089" s="31"/>
      <c r="C1089" s="32"/>
      <c r="D1089" s="32"/>
      <c r="E1089" s="32"/>
      <c r="F1089" s="33"/>
      <c r="G1089" s="33"/>
      <c r="H1089" s="37"/>
      <c r="I1089" s="33"/>
      <c r="J1089" s="33"/>
      <c r="K1089" s="33"/>
      <c r="L1089" s="33"/>
      <c r="M1089" s="33"/>
      <c r="N1089" s="33"/>
      <c r="O1089" s="33"/>
      <c r="P1089" s="33"/>
      <c r="Q1089" s="33"/>
      <c r="R1089" s="33"/>
      <c r="S1089" s="34"/>
      <c r="T1089" s="33"/>
      <c r="U1089" s="33"/>
      <c r="V1089" s="33"/>
      <c r="W1089" s="33"/>
      <c r="X1089" s="33"/>
      <c r="Y1089" s="33"/>
      <c r="Z1089" s="33"/>
      <c r="AA1089" s="33"/>
      <c r="AB1089" s="33"/>
      <c r="AC1089" s="34"/>
      <c r="AD1089" s="33"/>
      <c r="AE1089" s="33"/>
      <c r="AF1089" s="33"/>
      <c r="AG1089" s="34"/>
      <c r="AH1089" s="33"/>
      <c r="AI1089" s="36"/>
      <c r="AJ1089" s="35"/>
      <c r="AK1089" s="35"/>
      <c r="AL1089" s="35"/>
      <c r="AM1089" s="35"/>
    </row>
    <row r="1090" spans="2:39" x14ac:dyDescent="0.25">
      <c r="B1090" s="31"/>
      <c r="C1090" s="32"/>
      <c r="D1090" s="32"/>
      <c r="E1090" s="32"/>
      <c r="F1090" s="33"/>
      <c r="G1090" s="33"/>
      <c r="H1090" s="37"/>
      <c r="I1090" s="33"/>
      <c r="J1090" s="33"/>
      <c r="K1090" s="33"/>
      <c r="L1090" s="33"/>
      <c r="M1090" s="33"/>
      <c r="N1090" s="33"/>
      <c r="O1090" s="33"/>
      <c r="P1090" s="33"/>
      <c r="Q1090" s="33"/>
      <c r="R1090" s="33"/>
      <c r="S1090" s="34"/>
      <c r="T1090" s="33"/>
      <c r="U1090" s="33"/>
      <c r="V1090" s="33"/>
      <c r="W1090" s="33"/>
      <c r="X1090" s="33"/>
      <c r="Y1090" s="33"/>
      <c r="Z1090" s="33"/>
      <c r="AA1090" s="33"/>
      <c r="AB1090" s="33"/>
      <c r="AC1090" s="34"/>
      <c r="AD1090" s="33"/>
      <c r="AE1090" s="33"/>
      <c r="AF1090" s="33"/>
      <c r="AG1090" s="34"/>
      <c r="AH1090" s="33"/>
      <c r="AI1090" s="36"/>
      <c r="AJ1090" s="35"/>
      <c r="AK1090" s="35"/>
      <c r="AL1090" s="35"/>
      <c r="AM1090" s="35"/>
    </row>
    <row r="1091" spans="2:39" x14ac:dyDescent="0.25">
      <c r="B1091" s="31"/>
      <c r="C1091" s="32"/>
      <c r="D1091" s="32"/>
      <c r="E1091" s="32"/>
      <c r="F1091" s="33"/>
      <c r="G1091" s="33"/>
      <c r="H1091" s="37"/>
      <c r="I1091" s="33"/>
      <c r="J1091" s="33"/>
      <c r="K1091" s="33"/>
      <c r="L1091" s="33"/>
      <c r="M1091" s="33"/>
      <c r="N1091" s="33"/>
      <c r="O1091" s="33"/>
      <c r="P1091" s="33"/>
      <c r="Q1091" s="33"/>
      <c r="R1091" s="33"/>
      <c r="S1091" s="34"/>
      <c r="T1091" s="33"/>
      <c r="U1091" s="33"/>
      <c r="V1091" s="33"/>
      <c r="W1091" s="33"/>
      <c r="X1091" s="33"/>
      <c r="Y1091" s="33"/>
      <c r="Z1091" s="33"/>
      <c r="AA1091" s="33"/>
      <c r="AB1091" s="33"/>
      <c r="AC1091" s="34"/>
      <c r="AD1091" s="33"/>
      <c r="AE1091" s="33"/>
      <c r="AF1091" s="33"/>
      <c r="AG1091" s="34"/>
      <c r="AH1091" s="33"/>
      <c r="AI1091" s="36"/>
      <c r="AJ1091" s="35"/>
      <c r="AK1091" s="35"/>
      <c r="AL1091" s="35"/>
      <c r="AM1091" s="35"/>
    </row>
    <row r="1092" spans="2:39" x14ac:dyDescent="0.25">
      <c r="B1092" s="31"/>
      <c r="C1092" s="32"/>
      <c r="D1092" s="32"/>
      <c r="E1092" s="32"/>
      <c r="F1092" s="33"/>
      <c r="G1092" s="33"/>
      <c r="H1092" s="37"/>
      <c r="I1092" s="33"/>
      <c r="J1092" s="33"/>
      <c r="K1092" s="33"/>
      <c r="L1092" s="33"/>
      <c r="M1092" s="33"/>
      <c r="N1092" s="33"/>
      <c r="O1092" s="33"/>
      <c r="P1092" s="33"/>
      <c r="Q1092" s="33"/>
      <c r="R1092" s="33"/>
      <c r="S1092" s="34"/>
      <c r="T1092" s="33"/>
      <c r="U1092" s="33"/>
      <c r="V1092" s="33"/>
      <c r="W1092" s="33"/>
      <c r="X1092" s="33"/>
      <c r="Y1092" s="33"/>
      <c r="Z1092" s="33"/>
      <c r="AA1092" s="33"/>
      <c r="AB1092" s="33"/>
      <c r="AC1092" s="34"/>
      <c r="AD1092" s="33"/>
      <c r="AE1092" s="33"/>
      <c r="AF1092" s="33"/>
      <c r="AG1092" s="34"/>
      <c r="AH1092" s="33"/>
      <c r="AI1092" s="36"/>
      <c r="AJ1092" s="35"/>
      <c r="AK1092" s="35"/>
      <c r="AL1092" s="35"/>
      <c r="AM1092" s="35"/>
    </row>
    <row r="1093" spans="2:39" x14ac:dyDescent="0.25">
      <c r="B1093" s="31"/>
      <c r="C1093" s="32"/>
      <c r="D1093" s="32"/>
      <c r="E1093" s="32"/>
      <c r="F1093" s="33"/>
      <c r="G1093" s="33"/>
      <c r="H1093" s="37"/>
      <c r="I1093" s="33"/>
      <c r="J1093" s="33"/>
      <c r="K1093" s="33"/>
      <c r="L1093" s="33"/>
      <c r="M1093" s="33"/>
      <c r="N1093" s="33"/>
      <c r="O1093" s="33"/>
      <c r="P1093" s="33"/>
      <c r="Q1093" s="33"/>
      <c r="R1093" s="33"/>
      <c r="S1093" s="34"/>
      <c r="T1093" s="33"/>
      <c r="U1093" s="33"/>
      <c r="V1093" s="33"/>
      <c r="W1093" s="33"/>
      <c r="X1093" s="33"/>
      <c r="Y1093" s="33"/>
      <c r="Z1093" s="33"/>
      <c r="AA1093" s="33"/>
      <c r="AB1093" s="33"/>
      <c r="AC1093" s="34"/>
      <c r="AD1093" s="33"/>
      <c r="AE1093" s="33"/>
      <c r="AF1093" s="33"/>
      <c r="AG1093" s="34"/>
      <c r="AH1093" s="33"/>
      <c r="AI1093" s="36"/>
      <c r="AJ1093" s="35"/>
      <c r="AK1093" s="35"/>
      <c r="AL1093" s="35"/>
      <c r="AM1093" s="35"/>
    </row>
    <row r="1094" spans="2:39" x14ac:dyDescent="0.25">
      <c r="B1094" s="31"/>
      <c r="C1094" s="32"/>
      <c r="D1094" s="32"/>
      <c r="E1094" s="32"/>
      <c r="F1094" s="33"/>
      <c r="G1094" s="33"/>
      <c r="H1094" s="37"/>
      <c r="I1094" s="33"/>
      <c r="J1094" s="33"/>
      <c r="K1094" s="33"/>
      <c r="L1094" s="33"/>
      <c r="M1094" s="33"/>
      <c r="N1094" s="33"/>
      <c r="O1094" s="33"/>
      <c r="P1094" s="33"/>
      <c r="Q1094" s="33"/>
      <c r="R1094" s="33"/>
      <c r="S1094" s="34"/>
      <c r="T1094" s="33"/>
      <c r="U1094" s="33"/>
      <c r="V1094" s="33"/>
      <c r="W1094" s="33"/>
      <c r="X1094" s="33"/>
      <c r="Y1094" s="33"/>
      <c r="Z1094" s="33"/>
      <c r="AA1094" s="33"/>
      <c r="AB1094" s="33"/>
      <c r="AC1094" s="34"/>
      <c r="AD1094" s="33"/>
      <c r="AE1094" s="33"/>
      <c r="AF1094" s="33"/>
      <c r="AG1094" s="34"/>
      <c r="AH1094" s="33"/>
      <c r="AI1094" s="36"/>
      <c r="AJ1094" s="35"/>
      <c r="AK1094" s="35"/>
      <c r="AL1094" s="35"/>
      <c r="AM1094" s="35"/>
    </row>
    <row r="1095" spans="2:39" x14ac:dyDescent="0.25">
      <c r="B1095" s="31"/>
      <c r="C1095" s="32"/>
      <c r="D1095" s="32"/>
      <c r="E1095" s="32"/>
      <c r="F1095" s="33"/>
      <c r="G1095" s="33"/>
      <c r="H1095" s="37"/>
      <c r="I1095" s="33"/>
      <c r="J1095" s="33"/>
      <c r="K1095" s="33"/>
      <c r="L1095" s="33"/>
      <c r="M1095" s="33"/>
      <c r="N1095" s="33"/>
      <c r="O1095" s="33"/>
      <c r="P1095" s="33"/>
      <c r="Q1095" s="33"/>
      <c r="R1095" s="33"/>
      <c r="S1095" s="34"/>
      <c r="T1095" s="33"/>
      <c r="U1095" s="33"/>
      <c r="V1095" s="33"/>
      <c r="W1095" s="33"/>
      <c r="X1095" s="33"/>
      <c r="Y1095" s="33"/>
      <c r="Z1095" s="33"/>
      <c r="AA1095" s="33"/>
      <c r="AB1095" s="33"/>
      <c r="AC1095" s="34"/>
      <c r="AD1095" s="33"/>
      <c r="AE1095" s="33"/>
      <c r="AF1095" s="33"/>
      <c r="AG1095" s="34"/>
      <c r="AH1095" s="33"/>
      <c r="AI1095" s="36"/>
      <c r="AJ1095" s="35"/>
      <c r="AK1095" s="35"/>
      <c r="AL1095" s="35"/>
      <c r="AM1095" s="35"/>
    </row>
    <row r="1096" spans="2:39" x14ac:dyDescent="0.25">
      <c r="B1096" s="31"/>
      <c r="C1096" s="32"/>
      <c r="D1096" s="32"/>
      <c r="E1096" s="32"/>
      <c r="F1096" s="33"/>
      <c r="G1096" s="33"/>
      <c r="H1096" s="37"/>
      <c r="I1096" s="33"/>
      <c r="J1096" s="33"/>
      <c r="K1096" s="33"/>
      <c r="L1096" s="33"/>
      <c r="M1096" s="33"/>
      <c r="N1096" s="33"/>
      <c r="O1096" s="33"/>
      <c r="P1096" s="33"/>
      <c r="Q1096" s="33"/>
      <c r="R1096" s="33"/>
      <c r="S1096" s="34"/>
      <c r="T1096" s="33"/>
      <c r="U1096" s="33"/>
      <c r="V1096" s="33"/>
      <c r="W1096" s="33"/>
      <c r="X1096" s="33"/>
      <c r="Y1096" s="33"/>
      <c r="Z1096" s="33"/>
      <c r="AA1096" s="33"/>
      <c r="AB1096" s="33"/>
      <c r="AC1096" s="34"/>
      <c r="AD1096" s="33"/>
      <c r="AE1096" s="33"/>
      <c r="AF1096" s="33"/>
      <c r="AG1096" s="34"/>
      <c r="AH1096" s="33"/>
      <c r="AI1096" s="36"/>
      <c r="AJ1096" s="35"/>
      <c r="AK1096" s="35"/>
      <c r="AL1096" s="35"/>
      <c r="AM1096" s="35"/>
    </row>
    <row r="1097" spans="2:39" x14ac:dyDescent="0.25">
      <c r="B1097" s="31"/>
      <c r="C1097" s="32"/>
      <c r="D1097" s="32"/>
      <c r="E1097" s="32"/>
      <c r="F1097" s="33"/>
      <c r="G1097" s="33"/>
      <c r="H1097" s="37"/>
      <c r="I1097" s="33"/>
      <c r="J1097" s="33"/>
      <c r="K1097" s="33"/>
      <c r="L1097" s="33"/>
      <c r="M1097" s="33"/>
      <c r="N1097" s="33"/>
      <c r="O1097" s="33"/>
      <c r="P1097" s="33"/>
      <c r="Q1097" s="33"/>
      <c r="R1097" s="33"/>
      <c r="S1097" s="34"/>
      <c r="T1097" s="33"/>
      <c r="U1097" s="33"/>
      <c r="V1097" s="33"/>
      <c r="W1097" s="33"/>
      <c r="X1097" s="33"/>
      <c r="Y1097" s="33"/>
      <c r="Z1097" s="33"/>
      <c r="AA1097" s="33"/>
      <c r="AB1097" s="33"/>
      <c r="AC1097" s="34"/>
      <c r="AD1097" s="33"/>
      <c r="AE1097" s="33"/>
      <c r="AF1097" s="33"/>
      <c r="AG1097" s="34"/>
      <c r="AH1097" s="33"/>
      <c r="AI1097" s="36"/>
      <c r="AJ1097" s="35"/>
      <c r="AK1097" s="35"/>
      <c r="AL1097" s="35"/>
      <c r="AM1097" s="35"/>
    </row>
    <row r="1098" spans="2:39" x14ac:dyDescent="0.25">
      <c r="B1098" s="31"/>
      <c r="C1098" s="32"/>
      <c r="D1098" s="32"/>
      <c r="E1098" s="32"/>
      <c r="F1098" s="33"/>
      <c r="G1098" s="33"/>
      <c r="H1098" s="37"/>
      <c r="I1098" s="33"/>
      <c r="J1098" s="33"/>
      <c r="K1098" s="33"/>
      <c r="L1098" s="33"/>
      <c r="M1098" s="33"/>
      <c r="N1098" s="33"/>
      <c r="O1098" s="33"/>
      <c r="P1098" s="33"/>
      <c r="Q1098" s="33"/>
      <c r="R1098" s="33"/>
      <c r="S1098" s="34"/>
      <c r="T1098" s="33"/>
      <c r="U1098" s="33"/>
      <c r="V1098" s="33"/>
      <c r="W1098" s="33"/>
      <c r="X1098" s="33"/>
      <c r="Y1098" s="33"/>
      <c r="Z1098" s="33"/>
      <c r="AA1098" s="33"/>
      <c r="AB1098" s="33"/>
      <c r="AC1098" s="34"/>
      <c r="AD1098" s="33"/>
      <c r="AE1098" s="33"/>
      <c r="AF1098" s="33"/>
      <c r="AG1098" s="34"/>
      <c r="AH1098" s="33"/>
      <c r="AI1098" s="36"/>
      <c r="AJ1098" s="35"/>
      <c r="AK1098" s="35"/>
      <c r="AL1098" s="35"/>
      <c r="AM1098" s="35"/>
    </row>
    <row r="1099" spans="2:39" x14ac:dyDescent="0.25">
      <c r="B1099" s="31"/>
      <c r="C1099" s="32"/>
      <c r="D1099" s="32"/>
      <c r="E1099" s="32"/>
      <c r="F1099" s="33"/>
      <c r="G1099" s="33"/>
      <c r="H1099" s="37"/>
      <c r="I1099" s="33"/>
      <c r="J1099" s="33"/>
      <c r="K1099" s="33"/>
      <c r="L1099" s="33"/>
      <c r="M1099" s="33"/>
      <c r="N1099" s="33"/>
      <c r="O1099" s="33"/>
      <c r="P1099" s="33"/>
      <c r="Q1099" s="33"/>
      <c r="R1099" s="33"/>
      <c r="S1099" s="34"/>
      <c r="T1099" s="33"/>
      <c r="U1099" s="33"/>
      <c r="V1099" s="33"/>
      <c r="W1099" s="33"/>
      <c r="X1099" s="33"/>
      <c r="Y1099" s="33"/>
      <c r="Z1099" s="33"/>
      <c r="AA1099" s="33"/>
      <c r="AB1099" s="33"/>
      <c r="AC1099" s="34"/>
      <c r="AD1099" s="33"/>
      <c r="AE1099" s="33"/>
      <c r="AF1099" s="33"/>
      <c r="AG1099" s="34"/>
      <c r="AH1099" s="33"/>
      <c r="AI1099" s="36"/>
      <c r="AJ1099" s="35"/>
      <c r="AK1099" s="35"/>
      <c r="AL1099" s="35"/>
      <c r="AM1099" s="35"/>
    </row>
    <row r="1100" spans="2:39" x14ac:dyDescent="0.25">
      <c r="B1100" s="31"/>
      <c r="C1100" s="32"/>
      <c r="D1100" s="32"/>
      <c r="E1100" s="32"/>
      <c r="F1100" s="33"/>
      <c r="G1100" s="33"/>
      <c r="H1100" s="37"/>
      <c r="I1100" s="33"/>
      <c r="J1100" s="33"/>
      <c r="K1100" s="33"/>
      <c r="L1100" s="33"/>
      <c r="M1100" s="33"/>
      <c r="N1100" s="33"/>
      <c r="O1100" s="33"/>
      <c r="P1100" s="33"/>
      <c r="Q1100" s="33"/>
      <c r="R1100" s="33"/>
      <c r="S1100" s="34"/>
      <c r="T1100" s="33"/>
      <c r="U1100" s="33"/>
      <c r="V1100" s="33"/>
      <c r="W1100" s="33"/>
      <c r="X1100" s="33"/>
      <c r="Y1100" s="33"/>
      <c r="Z1100" s="33"/>
      <c r="AA1100" s="33"/>
      <c r="AB1100" s="33"/>
      <c r="AC1100" s="34"/>
      <c r="AD1100" s="33"/>
      <c r="AE1100" s="33"/>
      <c r="AF1100" s="33"/>
      <c r="AG1100" s="34"/>
      <c r="AH1100" s="33"/>
      <c r="AI1100" s="36"/>
      <c r="AJ1100" s="35"/>
      <c r="AK1100" s="35"/>
      <c r="AL1100" s="35"/>
      <c r="AM1100" s="35"/>
    </row>
    <row r="1101" spans="2:39" x14ac:dyDescent="0.25">
      <c r="B1101" s="31"/>
      <c r="C1101" s="32"/>
      <c r="D1101" s="32"/>
      <c r="E1101" s="32"/>
      <c r="F1101" s="33"/>
      <c r="G1101" s="33"/>
      <c r="H1101" s="37"/>
      <c r="I1101" s="33"/>
      <c r="J1101" s="33"/>
      <c r="K1101" s="33"/>
      <c r="L1101" s="33"/>
      <c r="M1101" s="33"/>
      <c r="N1101" s="33"/>
      <c r="O1101" s="33"/>
      <c r="P1101" s="33"/>
      <c r="Q1101" s="33"/>
      <c r="R1101" s="33"/>
      <c r="S1101" s="34"/>
      <c r="T1101" s="33"/>
      <c r="U1101" s="33"/>
      <c r="V1101" s="33"/>
      <c r="W1101" s="33"/>
      <c r="X1101" s="33"/>
      <c r="Y1101" s="33"/>
      <c r="Z1101" s="33"/>
      <c r="AA1101" s="33"/>
      <c r="AB1101" s="33"/>
      <c r="AC1101" s="34"/>
      <c r="AD1101" s="33"/>
      <c r="AE1101" s="33"/>
      <c r="AF1101" s="33"/>
      <c r="AG1101" s="34"/>
      <c r="AH1101" s="33"/>
      <c r="AI1101" s="36"/>
      <c r="AJ1101" s="35"/>
      <c r="AK1101" s="35"/>
      <c r="AL1101" s="35"/>
      <c r="AM1101" s="35"/>
    </row>
    <row r="1102" spans="2:39" x14ac:dyDescent="0.25">
      <c r="B1102" s="31"/>
      <c r="C1102" s="32"/>
      <c r="D1102" s="32"/>
      <c r="E1102" s="32"/>
      <c r="F1102" s="33"/>
      <c r="G1102" s="33"/>
      <c r="H1102" s="37"/>
      <c r="I1102" s="33"/>
      <c r="J1102" s="33"/>
      <c r="K1102" s="33"/>
      <c r="L1102" s="33"/>
      <c r="M1102" s="33"/>
      <c r="N1102" s="33"/>
      <c r="O1102" s="33"/>
      <c r="P1102" s="33"/>
      <c r="Q1102" s="33"/>
      <c r="R1102" s="33"/>
      <c r="S1102" s="34"/>
      <c r="T1102" s="33"/>
      <c r="U1102" s="33"/>
      <c r="V1102" s="33"/>
      <c r="W1102" s="33"/>
      <c r="X1102" s="33"/>
      <c r="Y1102" s="33"/>
      <c r="Z1102" s="33"/>
      <c r="AA1102" s="33"/>
      <c r="AB1102" s="33"/>
      <c r="AC1102" s="34"/>
      <c r="AD1102" s="33"/>
      <c r="AE1102" s="33"/>
      <c r="AF1102" s="33"/>
      <c r="AG1102" s="34"/>
      <c r="AH1102" s="33"/>
      <c r="AI1102" s="36"/>
      <c r="AJ1102" s="35"/>
      <c r="AK1102" s="35"/>
      <c r="AL1102" s="35"/>
      <c r="AM1102" s="35"/>
    </row>
    <row r="1103" spans="2:39" x14ac:dyDescent="0.25">
      <c r="B1103" s="31"/>
      <c r="C1103" s="32"/>
      <c r="D1103" s="32"/>
      <c r="E1103" s="32"/>
      <c r="F1103" s="33"/>
      <c r="G1103" s="33"/>
      <c r="H1103" s="37"/>
      <c r="I1103" s="33"/>
      <c r="J1103" s="33"/>
      <c r="K1103" s="33"/>
      <c r="L1103" s="33"/>
      <c r="M1103" s="33"/>
      <c r="N1103" s="33"/>
      <c r="O1103" s="33"/>
      <c r="P1103" s="33"/>
      <c r="Q1103" s="33"/>
      <c r="R1103" s="33"/>
      <c r="S1103" s="34"/>
      <c r="T1103" s="33"/>
      <c r="U1103" s="33"/>
      <c r="V1103" s="33"/>
      <c r="W1103" s="33"/>
      <c r="X1103" s="33"/>
      <c r="Y1103" s="33"/>
      <c r="Z1103" s="33"/>
      <c r="AA1103" s="33"/>
      <c r="AB1103" s="33"/>
      <c r="AC1103" s="34"/>
      <c r="AD1103" s="33"/>
      <c r="AE1103" s="33"/>
      <c r="AF1103" s="33"/>
      <c r="AG1103" s="34"/>
      <c r="AH1103" s="33"/>
      <c r="AI1103" s="36"/>
      <c r="AJ1103" s="35"/>
      <c r="AK1103" s="35"/>
      <c r="AL1103" s="35"/>
      <c r="AM1103" s="35"/>
    </row>
    <row r="1104" spans="2:39" x14ac:dyDescent="0.25">
      <c r="B1104" s="31"/>
      <c r="C1104" s="32"/>
      <c r="D1104" s="32"/>
      <c r="E1104" s="32"/>
      <c r="F1104" s="33"/>
      <c r="G1104" s="33"/>
      <c r="H1104" s="37"/>
      <c r="I1104" s="33"/>
      <c r="J1104" s="33"/>
      <c r="K1104" s="33"/>
      <c r="L1104" s="33"/>
      <c r="M1104" s="33"/>
      <c r="N1104" s="33"/>
      <c r="O1104" s="33"/>
      <c r="P1104" s="33"/>
      <c r="Q1104" s="33"/>
      <c r="R1104" s="33"/>
      <c r="S1104" s="34"/>
      <c r="T1104" s="33"/>
      <c r="U1104" s="33"/>
      <c r="V1104" s="33"/>
      <c r="W1104" s="33"/>
      <c r="X1104" s="33"/>
      <c r="Y1104" s="33"/>
      <c r="Z1104" s="33"/>
      <c r="AA1104" s="33"/>
      <c r="AB1104" s="33"/>
      <c r="AC1104" s="34"/>
      <c r="AD1104" s="33"/>
      <c r="AE1104" s="33"/>
      <c r="AF1104" s="33"/>
      <c r="AG1104" s="34"/>
      <c r="AH1104" s="33"/>
      <c r="AI1104" s="36"/>
      <c r="AJ1104" s="35"/>
      <c r="AK1104" s="35"/>
      <c r="AL1104" s="35"/>
      <c r="AM1104" s="35"/>
    </row>
    <row r="1105" spans="2:39" x14ac:dyDescent="0.25">
      <c r="B1105" s="31"/>
      <c r="C1105" s="32"/>
      <c r="D1105" s="32"/>
      <c r="E1105" s="32"/>
      <c r="F1105" s="33"/>
      <c r="G1105" s="33"/>
      <c r="H1105" s="37"/>
      <c r="I1105" s="33"/>
      <c r="J1105" s="33"/>
      <c r="K1105" s="33"/>
      <c r="L1105" s="33"/>
      <c r="M1105" s="33"/>
      <c r="N1105" s="33"/>
      <c r="O1105" s="33"/>
      <c r="P1105" s="33"/>
      <c r="Q1105" s="33"/>
      <c r="R1105" s="33"/>
      <c r="S1105" s="34"/>
      <c r="T1105" s="33"/>
      <c r="U1105" s="33"/>
      <c r="V1105" s="33"/>
      <c r="W1105" s="33"/>
      <c r="X1105" s="33"/>
      <c r="Y1105" s="33"/>
      <c r="Z1105" s="33"/>
      <c r="AA1105" s="33"/>
      <c r="AB1105" s="33"/>
      <c r="AC1105" s="34"/>
      <c r="AD1105" s="33"/>
      <c r="AE1105" s="33"/>
      <c r="AF1105" s="33"/>
      <c r="AG1105" s="34"/>
      <c r="AH1105" s="33"/>
      <c r="AI1105" s="36"/>
      <c r="AJ1105" s="35"/>
      <c r="AK1105" s="35"/>
      <c r="AL1105" s="35"/>
      <c r="AM1105" s="35"/>
    </row>
    <row r="1106" spans="2:39" x14ac:dyDescent="0.25">
      <c r="B1106" s="31"/>
      <c r="C1106" s="32"/>
      <c r="D1106" s="32"/>
      <c r="E1106" s="32"/>
      <c r="F1106" s="33"/>
      <c r="G1106" s="33"/>
      <c r="H1106" s="37"/>
      <c r="I1106" s="33"/>
      <c r="J1106" s="33"/>
      <c r="K1106" s="33"/>
      <c r="L1106" s="33"/>
      <c r="M1106" s="33"/>
      <c r="N1106" s="33"/>
      <c r="O1106" s="33"/>
      <c r="P1106" s="33"/>
      <c r="Q1106" s="33"/>
      <c r="R1106" s="33"/>
      <c r="S1106" s="34"/>
      <c r="T1106" s="33"/>
      <c r="U1106" s="33"/>
      <c r="V1106" s="33"/>
      <c r="W1106" s="33"/>
      <c r="X1106" s="33"/>
      <c r="Y1106" s="33"/>
      <c r="Z1106" s="33"/>
      <c r="AA1106" s="33"/>
      <c r="AB1106" s="33"/>
      <c r="AC1106" s="34"/>
      <c r="AD1106" s="33"/>
      <c r="AE1106" s="33"/>
      <c r="AF1106" s="33"/>
      <c r="AG1106" s="34"/>
      <c r="AH1106" s="33"/>
      <c r="AI1106" s="36"/>
      <c r="AJ1106" s="35"/>
      <c r="AK1106" s="35"/>
      <c r="AL1106" s="35"/>
      <c r="AM1106" s="35"/>
    </row>
    <row r="1107" spans="2:39" x14ac:dyDescent="0.25">
      <c r="B1107" s="31"/>
      <c r="C1107" s="32"/>
      <c r="D1107" s="32"/>
      <c r="E1107" s="32"/>
      <c r="F1107" s="33"/>
      <c r="G1107" s="33"/>
      <c r="H1107" s="37"/>
      <c r="I1107" s="33"/>
      <c r="J1107" s="33"/>
      <c r="K1107" s="33"/>
      <c r="L1107" s="33"/>
      <c r="M1107" s="33"/>
      <c r="N1107" s="33"/>
      <c r="O1107" s="33"/>
      <c r="P1107" s="33"/>
      <c r="Q1107" s="33"/>
      <c r="R1107" s="33"/>
      <c r="S1107" s="34"/>
      <c r="T1107" s="33"/>
      <c r="U1107" s="33"/>
      <c r="V1107" s="33"/>
      <c r="W1107" s="33"/>
      <c r="X1107" s="33"/>
      <c r="Y1107" s="33"/>
      <c r="Z1107" s="33"/>
      <c r="AA1107" s="33"/>
      <c r="AB1107" s="33"/>
      <c r="AC1107" s="34"/>
      <c r="AD1107" s="33"/>
      <c r="AE1107" s="33"/>
      <c r="AF1107" s="33"/>
      <c r="AG1107" s="34"/>
      <c r="AH1107" s="33"/>
      <c r="AI1107" s="36"/>
      <c r="AJ1107" s="35"/>
      <c r="AK1107" s="35"/>
      <c r="AL1107" s="35"/>
      <c r="AM1107" s="35"/>
    </row>
    <row r="1108" spans="2:39" x14ac:dyDescent="0.25">
      <c r="B1108" s="31"/>
      <c r="C1108" s="32"/>
      <c r="D1108" s="32"/>
      <c r="E1108" s="32"/>
      <c r="F1108" s="33"/>
      <c r="G1108" s="33"/>
      <c r="H1108" s="37"/>
      <c r="I1108" s="33"/>
      <c r="J1108" s="33"/>
      <c r="K1108" s="33"/>
      <c r="L1108" s="33"/>
      <c r="M1108" s="33"/>
      <c r="N1108" s="33"/>
      <c r="O1108" s="33"/>
      <c r="P1108" s="33"/>
      <c r="Q1108" s="33"/>
      <c r="R1108" s="33"/>
      <c r="S1108" s="34"/>
      <c r="T1108" s="33"/>
      <c r="U1108" s="33"/>
      <c r="V1108" s="33"/>
      <c r="W1108" s="33"/>
      <c r="X1108" s="33"/>
      <c r="Y1108" s="33"/>
      <c r="Z1108" s="33"/>
      <c r="AA1108" s="33"/>
      <c r="AB1108" s="33"/>
      <c r="AC1108" s="34"/>
      <c r="AD1108" s="33"/>
      <c r="AE1108" s="33"/>
      <c r="AF1108" s="33"/>
      <c r="AG1108" s="34"/>
      <c r="AH1108" s="33"/>
      <c r="AI1108" s="36"/>
      <c r="AJ1108" s="35"/>
      <c r="AK1108" s="35"/>
      <c r="AL1108" s="35"/>
      <c r="AM1108" s="35"/>
    </row>
    <row r="1109" spans="2:39" x14ac:dyDescent="0.25">
      <c r="B1109" s="31"/>
      <c r="C1109" s="32"/>
      <c r="D1109" s="32"/>
      <c r="E1109" s="32"/>
      <c r="F1109" s="33"/>
      <c r="G1109" s="33"/>
      <c r="H1109" s="37"/>
      <c r="I1109" s="33"/>
      <c r="J1109" s="33"/>
      <c r="K1109" s="33"/>
      <c r="L1109" s="33"/>
      <c r="M1109" s="33"/>
      <c r="N1109" s="33"/>
      <c r="O1109" s="33"/>
      <c r="P1109" s="33"/>
      <c r="Q1109" s="33"/>
      <c r="R1109" s="33"/>
      <c r="S1109" s="34"/>
      <c r="T1109" s="33"/>
      <c r="U1109" s="33"/>
      <c r="V1109" s="33"/>
      <c r="W1109" s="33"/>
      <c r="X1109" s="33"/>
      <c r="Y1109" s="33"/>
      <c r="Z1109" s="33"/>
      <c r="AA1109" s="33"/>
      <c r="AB1109" s="33"/>
      <c r="AC1109" s="34"/>
      <c r="AD1109" s="33"/>
      <c r="AE1109" s="33"/>
      <c r="AF1109" s="33"/>
      <c r="AG1109" s="34"/>
      <c r="AH1109" s="33"/>
      <c r="AI1109" s="36"/>
      <c r="AJ1109" s="35"/>
      <c r="AK1109" s="35"/>
      <c r="AL1109" s="35"/>
      <c r="AM1109" s="35"/>
    </row>
    <row r="1110" spans="2:39" x14ac:dyDescent="0.25">
      <c r="B1110" s="31"/>
      <c r="C1110" s="32"/>
      <c r="D1110" s="32"/>
      <c r="E1110" s="32"/>
      <c r="F1110" s="33"/>
      <c r="G1110" s="33"/>
      <c r="H1110" s="37"/>
      <c r="I1110" s="33"/>
      <c r="J1110" s="33"/>
      <c r="K1110" s="33"/>
      <c r="L1110" s="33"/>
      <c r="M1110" s="33"/>
      <c r="N1110" s="33"/>
      <c r="O1110" s="33"/>
      <c r="P1110" s="33"/>
      <c r="Q1110" s="33"/>
      <c r="R1110" s="33"/>
      <c r="S1110" s="34"/>
      <c r="T1110" s="33"/>
      <c r="U1110" s="33"/>
      <c r="V1110" s="33"/>
      <c r="W1110" s="33"/>
      <c r="X1110" s="33"/>
      <c r="Y1110" s="33"/>
      <c r="Z1110" s="33"/>
      <c r="AA1110" s="33"/>
      <c r="AB1110" s="33"/>
      <c r="AC1110" s="34"/>
      <c r="AD1110" s="33"/>
      <c r="AE1110" s="33"/>
      <c r="AF1110" s="33"/>
      <c r="AG1110" s="34"/>
      <c r="AH1110" s="33"/>
      <c r="AI1110" s="36"/>
      <c r="AJ1110" s="35"/>
      <c r="AK1110" s="35"/>
      <c r="AL1110" s="35"/>
      <c r="AM1110" s="35"/>
    </row>
    <row r="1111" spans="2:39" x14ac:dyDescent="0.25">
      <c r="B1111" s="31"/>
      <c r="C1111" s="32"/>
      <c r="D1111" s="32"/>
      <c r="E1111" s="32"/>
      <c r="F1111" s="33"/>
      <c r="G1111" s="33"/>
      <c r="H1111" s="37"/>
      <c r="I1111" s="33"/>
      <c r="J1111" s="33"/>
      <c r="K1111" s="33"/>
      <c r="L1111" s="33"/>
      <c r="M1111" s="33"/>
      <c r="N1111" s="33"/>
      <c r="O1111" s="33"/>
      <c r="P1111" s="33"/>
      <c r="Q1111" s="33"/>
      <c r="R1111" s="33"/>
      <c r="S1111" s="34"/>
      <c r="T1111" s="33"/>
      <c r="U1111" s="33"/>
      <c r="V1111" s="33"/>
      <c r="W1111" s="33"/>
      <c r="X1111" s="33"/>
      <c r="Y1111" s="33"/>
      <c r="Z1111" s="33"/>
      <c r="AA1111" s="33"/>
      <c r="AB1111" s="33"/>
      <c r="AC1111" s="34"/>
      <c r="AD1111" s="33"/>
      <c r="AE1111" s="33"/>
      <c r="AF1111" s="33"/>
      <c r="AG1111" s="34"/>
      <c r="AH1111" s="33"/>
      <c r="AI1111" s="36"/>
      <c r="AJ1111" s="35"/>
      <c r="AK1111" s="35"/>
      <c r="AL1111" s="35"/>
      <c r="AM1111" s="35"/>
    </row>
    <row r="1112" spans="2:39" x14ac:dyDescent="0.25">
      <c r="B1112" s="31"/>
      <c r="C1112" s="32"/>
      <c r="D1112" s="32"/>
      <c r="E1112" s="32"/>
      <c r="F1112" s="33"/>
      <c r="G1112" s="33"/>
      <c r="H1112" s="37"/>
      <c r="I1112" s="33"/>
      <c r="J1112" s="33"/>
      <c r="K1112" s="33"/>
      <c r="L1112" s="33"/>
      <c r="M1112" s="33"/>
      <c r="N1112" s="33"/>
      <c r="O1112" s="33"/>
      <c r="P1112" s="33"/>
      <c r="Q1112" s="33"/>
      <c r="R1112" s="33"/>
      <c r="S1112" s="34"/>
      <c r="T1112" s="33"/>
      <c r="U1112" s="33"/>
      <c r="V1112" s="33"/>
      <c r="W1112" s="33"/>
      <c r="X1112" s="33"/>
      <c r="Y1112" s="33"/>
      <c r="Z1112" s="33"/>
      <c r="AA1112" s="33"/>
      <c r="AB1112" s="33"/>
      <c r="AC1112" s="34"/>
      <c r="AD1112" s="33"/>
      <c r="AE1112" s="33"/>
      <c r="AF1112" s="33"/>
      <c r="AG1112" s="34"/>
      <c r="AH1112" s="33"/>
      <c r="AI1112" s="36"/>
      <c r="AJ1112" s="35"/>
      <c r="AK1112" s="35"/>
      <c r="AL1112" s="35"/>
      <c r="AM1112" s="35"/>
    </row>
    <row r="1113" spans="2:39" x14ac:dyDescent="0.25">
      <c r="B1113" s="31"/>
      <c r="C1113" s="32"/>
      <c r="D1113" s="32"/>
      <c r="E1113" s="32"/>
      <c r="F1113" s="33"/>
      <c r="G1113" s="33"/>
      <c r="H1113" s="37"/>
      <c r="I1113" s="33"/>
      <c r="J1113" s="33"/>
      <c r="K1113" s="33"/>
      <c r="L1113" s="33"/>
      <c r="M1113" s="33"/>
      <c r="N1113" s="33"/>
      <c r="O1113" s="33"/>
      <c r="P1113" s="33"/>
      <c r="Q1113" s="33"/>
      <c r="R1113" s="33"/>
      <c r="S1113" s="34"/>
      <c r="T1113" s="33"/>
      <c r="U1113" s="33"/>
      <c r="V1113" s="33"/>
      <c r="W1113" s="33"/>
      <c r="X1113" s="33"/>
      <c r="Y1113" s="33"/>
      <c r="Z1113" s="33"/>
      <c r="AA1113" s="33"/>
      <c r="AB1113" s="33"/>
      <c r="AC1113" s="34"/>
      <c r="AD1113" s="33"/>
      <c r="AE1113" s="33"/>
      <c r="AF1113" s="33"/>
      <c r="AG1113" s="34"/>
      <c r="AH1113" s="33"/>
      <c r="AI1113" s="36"/>
      <c r="AJ1113" s="35"/>
      <c r="AK1113" s="35"/>
      <c r="AL1113" s="35"/>
      <c r="AM1113" s="35"/>
    </row>
    <row r="1114" spans="2:39" x14ac:dyDescent="0.25">
      <c r="B1114" s="31"/>
      <c r="C1114" s="32"/>
      <c r="D1114" s="32"/>
      <c r="E1114" s="32"/>
      <c r="F1114" s="33"/>
      <c r="G1114" s="33"/>
      <c r="H1114" s="37"/>
      <c r="I1114" s="33"/>
      <c r="J1114" s="33"/>
      <c r="K1114" s="33"/>
      <c r="L1114" s="33"/>
      <c r="M1114" s="33"/>
      <c r="N1114" s="33"/>
      <c r="O1114" s="33"/>
      <c r="P1114" s="33"/>
      <c r="Q1114" s="33"/>
      <c r="R1114" s="33"/>
      <c r="S1114" s="34"/>
      <c r="T1114" s="33"/>
      <c r="U1114" s="33"/>
      <c r="V1114" s="33"/>
      <c r="W1114" s="33"/>
      <c r="X1114" s="33"/>
      <c r="Y1114" s="33"/>
      <c r="Z1114" s="33"/>
      <c r="AA1114" s="33"/>
      <c r="AB1114" s="33"/>
      <c r="AC1114" s="34"/>
      <c r="AD1114" s="33"/>
      <c r="AE1114" s="33"/>
      <c r="AF1114" s="33"/>
      <c r="AG1114" s="34"/>
      <c r="AH1114" s="33"/>
      <c r="AI1114" s="36"/>
      <c r="AJ1114" s="35"/>
      <c r="AK1114" s="35"/>
      <c r="AL1114" s="35"/>
      <c r="AM1114" s="35"/>
    </row>
    <row r="1115" spans="2:39" x14ac:dyDescent="0.25">
      <c r="B1115" s="31"/>
      <c r="C1115" s="32"/>
      <c r="D1115" s="32"/>
      <c r="E1115" s="32"/>
      <c r="F1115" s="33"/>
      <c r="G1115" s="33"/>
      <c r="H1115" s="37"/>
      <c r="I1115" s="33"/>
      <c r="J1115" s="33"/>
      <c r="K1115" s="33"/>
      <c r="L1115" s="33"/>
      <c r="M1115" s="33"/>
      <c r="N1115" s="33"/>
      <c r="O1115" s="33"/>
      <c r="P1115" s="33"/>
      <c r="Q1115" s="33"/>
      <c r="R1115" s="33"/>
      <c r="S1115" s="34"/>
      <c r="T1115" s="33"/>
      <c r="U1115" s="33"/>
      <c r="V1115" s="33"/>
      <c r="W1115" s="33"/>
      <c r="X1115" s="33"/>
      <c r="Y1115" s="33"/>
      <c r="Z1115" s="33"/>
      <c r="AA1115" s="33"/>
      <c r="AB1115" s="33"/>
      <c r="AC1115" s="34"/>
      <c r="AD1115" s="33"/>
      <c r="AE1115" s="33"/>
      <c r="AF1115" s="33"/>
      <c r="AG1115" s="34"/>
      <c r="AH1115" s="33"/>
      <c r="AI1115" s="36"/>
      <c r="AJ1115" s="35"/>
      <c r="AK1115" s="35"/>
      <c r="AL1115" s="35"/>
      <c r="AM1115" s="35"/>
    </row>
    <row r="1116" spans="2:39" x14ac:dyDescent="0.25">
      <c r="B1116" s="31"/>
      <c r="C1116" s="32"/>
      <c r="D1116" s="32"/>
      <c r="E1116" s="32"/>
      <c r="F1116" s="33"/>
      <c r="G1116" s="33"/>
      <c r="H1116" s="37"/>
      <c r="I1116" s="33"/>
      <c r="J1116" s="33"/>
      <c r="K1116" s="33"/>
      <c r="L1116" s="33"/>
      <c r="M1116" s="33"/>
      <c r="N1116" s="33"/>
      <c r="O1116" s="33"/>
      <c r="P1116" s="33"/>
      <c r="Q1116" s="33"/>
      <c r="R1116" s="33"/>
      <c r="S1116" s="34"/>
      <c r="T1116" s="33"/>
      <c r="U1116" s="33"/>
      <c r="V1116" s="33"/>
      <c r="W1116" s="33"/>
      <c r="X1116" s="33"/>
      <c r="Y1116" s="33"/>
      <c r="Z1116" s="33"/>
      <c r="AA1116" s="33"/>
      <c r="AB1116" s="33"/>
      <c r="AC1116" s="34"/>
      <c r="AD1116" s="33"/>
      <c r="AE1116" s="33"/>
      <c r="AF1116" s="33"/>
      <c r="AG1116" s="34"/>
      <c r="AH1116" s="33"/>
      <c r="AI1116" s="36"/>
      <c r="AJ1116" s="35"/>
      <c r="AK1116" s="35"/>
      <c r="AL1116" s="35"/>
      <c r="AM1116" s="35"/>
    </row>
    <row r="1117" spans="2:39" x14ac:dyDescent="0.25">
      <c r="B1117" s="31"/>
      <c r="C1117" s="32"/>
      <c r="D1117" s="32"/>
      <c r="E1117" s="32"/>
      <c r="F1117" s="33"/>
      <c r="G1117" s="33"/>
      <c r="H1117" s="37"/>
      <c r="I1117" s="33"/>
      <c r="J1117" s="33"/>
      <c r="K1117" s="33"/>
      <c r="L1117" s="33"/>
      <c r="M1117" s="33"/>
      <c r="N1117" s="33"/>
      <c r="O1117" s="33"/>
      <c r="P1117" s="33"/>
      <c r="Q1117" s="33"/>
      <c r="R1117" s="33"/>
      <c r="S1117" s="34"/>
      <c r="T1117" s="33"/>
      <c r="U1117" s="33"/>
      <c r="V1117" s="33"/>
      <c r="W1117" s="33"/>
      <c r="X1117" s="33"/>
      <c r="Y1117" s="33"/>
      <c r="Z1117" s="33"/>
      <c r="AA1117" s="33"/>
      <c r="AB1117" s="33"/>
      <c r="AC1117" s="34"/>
      <c r="AD1117" s="33"/>
      <c r="AE1117" s="33"/>
      <c r="AF1117" s="33"/>
      <c r="AG1117" s="34"/>
      <c r="AH1117" s="33"/>
      <c r="AI1117" s="36"/>
      <c r="AJ1117" s="35"/>
      <c r="AK1117" s="35"/>
      <c r="AL1117" s="35"/>
      <c r="AM1117" s="35"/>
    </row>
    <row r="1118" spans="2:39" x14ac:dyDescent="0.25">
      <c r="B1118" s="31"/>
      <c r="C1118" s="32"/>
      <c r="D1118" s="32"/>
      <c r="E1118" s="32"/>
      <c r="F1118" s="33"/>
      <c r="G1118" s="33"/>
      <c r="H1118" s="37"/>
      <c r="I1118" s="33"/>
      <c r="J1118" s="33"/>
      <c r="K1118" s="33"/>
      <c r="L1118" s="33"/>
      <c r="M1118" s="33"/>
      <c r="N1118" s="33"/>
      <c r="O1118" s="33"/>
      <c r="P1118" s="33"/>
      <c r="Q1118" s="33"/>
      <c r="R1118" s="33"/>
      <c r="S1118" s="34"/>
      <c r="T1118" s="33"/>
      <c r="U1118" s="33"/>
      <c r="V1118" s="33"/>
      <c r="W1118" s="33"/>
      <c r="X1118" s="33"/>
      <c r="Y1118" s="33"/>
      <c r="Z1118" s="33"/>
      <c r="AA1118" s="33"/>
      <c r="AB1118" s="33"/>
      <c r="AC1118" s="34"/>
      <c r="AD1118" s="33"/>
      <c r="AE1118" s="33"/>
      <c r="AF1118" s="33"/>
      <c r="AG1118" s="34"/>
      <c r="AH1118" s="33"/>
      <c r="AI1118" s="36"/>
      <c r="AJ1118" s="35"/>
      <c r="AK1118" s="35"/>
      <c r="AL1118" s="35"/>
      <c r="AM1118" s="35"/>
    </row>
    <row r="1119" spans="2:39" x14ac:dyDescent="0.25">
      <c r="B1119" s="31"/>
      <c r="C1119" s="32"/>
      <c r="D1119" s="32"/>
      <c r="E1119" s="32"/>
      <c r="F1119" s="33"/>
      <c r="G1119" s="33"/>
      <c r="H1119" s="37"/>
      <c r="I1119" s="33"/>
      <c r="J1119" s="33"/>
      <c r="K1119" s="33"/>
      <c r="L1119" s="33"/>
      <c r="M1119" s="33"/>
      <c r="N1119" s="33"/>
      <c r="O1119" s="33"/>
      <c r="P1119" s="33"/>
      <c r="Q1119" s="33"/>
      <c r="R1119" s="33"/>
      <c r="S1119" s="34"/>
      <c r="T1119" s="33"/>
      <c r="U1119" s="33"/>
      <c r="V1119" s="33"/>
      <c r="W1119" s="33"/>
      <c r="X1119" s="33"/>
      <c r="Y1119" s="33"/>
      <c r="Z1119" s="33"/>
      <c r="AA1119" s="33"/>
      <c r="AB1119" s="33"/>
      <c r="AC1119" s="34"/>
      <c r="AD1119" s="33"/>
      <c r="AE1119" s="33"/>
      <c r="AF1119" s="33"/>
      <c r="AG1119" s="34"/>
      <c r="AH1119" s="33"/>
      <c r="AI1119" s="36"/>
      <c r="AJ1119" s="35"/>
      <c r="AK1119" s="35"/>
      <c r="AL1119" s="35"/>
      <c r="AM1119" s="35"/>
    </row>
    <row r="1120" spans="2:39" x14ac:dyDescent="0.25">
      <c r="B1120" s="31"/>
      <c r="C1120" s="32"/>
      <c r="D1120" s="32"/>
      <c r="E1120" s="32"/>
      <c r="F1120" s="33"/>
      <c r="G1120" s="33"/>
      <c r="H1120" s="37"/>
      <c r="I1120" s="33"/>
      <c r="J1120" s="33"/>
      <c r="K1120" s="33"/>
      <c r="L1120" s="33"/>
      <c r="M1120" s="33"/>
      <c r="N1120" s="33"/>
      <c r="O1120" s="33"/>
      <c r="P1120" s="33"/>
      <c r="Q1120" s="33"/>
      <c r="R1120" s="33"/>
      <c r="S1120" s="34"/>
      <c r="T1120" s="33"/>
      <c r="U1120" s="33"/>
      <c r="V1120" s="33"/>
      <c r="W1120" s="33"/>
      <c r="X1120" s="33"/>
      <c r="Y1120" s="33"/>
      <c r="Z1120" s="33"/>
      <c r="AA1120" s="33"/>
      <c r="AB1120" s="33"/>
      <c r="AC1120" s="34"/>
      <c r="AD1120" s="33"/>
      <c r="AE1120" s="33"/>
      <c r="AF1120" s="33"/>
      <c r="AG1120" s="34"/>
      <c r="AH1120" s="33"/>
      <c r="AI1120" s="36"/>
      <c r="AJ1120" s="35"/>
      <c r="AK1120" s="35"/>
      <c r="AL1120" s="35"/>
      <c r="AM1120" s="35"/>
    </row>
    <row r="1121" spans="2:39" x14ac:dyDescent="0.25">
      <c r="B1121" s="31"/>
      <c r="C1121" s="32"/>
      <c r="D1121" s="32"/>
      <c r="E1121" s="32"/>
      <c r="F1121" s="33"/>
      <c r="G1121" s="33"/>
      <c r="H1121" s="37"/>
      <c r="I1121" s="33"/>
      <c r="J1121" s="33"/>
      <c r="K1121" s="33"/>
      <c r="L1121" s="33"/>
      <c r="M1121" s="33"/>
      <c r="N1121" s="33"/>
      <c r="O1121" s="33"/>
      <c r="P1121" s="33"/>
      <c r="Q1121" s="33"/>
      <c r="R1121" s="33"/>
      <c r="S1121" s="34"/>
      <c r="T1121" s="33"/>
      <c r="U1121" s="33"/>
      <c r="V1121" s="33"/>
      <c r="W1121" s="33"/>
      <c r="X1121" s="33"/>
      <c r="Y1121" s="33"/>
      <c r="Z1121" s="33"/>
      <c r="AA1121" s="33"/>
      <c r="AB1121" s="33"/>
      <c r="AC1121" s="34"/>
      <c r="AD1121" s="33"/>
      <c r="AE1121" s="33"/>
      <c r="AF1121" s="33"/>
      <c r="AG1121" s="34"/>
      <c r="AH1121" s="33"/>
      <c r="AI1121" s="36"/>
      <c r="AJ1121" s="35"/>
      <c r="AK1121" s="35"/>
      <c r="AL1121" s="35"/>
      <c r="AM1121" s="35"/>
    </row>
    <row r="1122" spans="2:39" x14ac:dyDescent="0.25">
      <c r="B1122" s="31"/>
      <c r="C1122" s="32"/>
      <c r="D1122" s="32"/>
      <c r="E1122" s="32"/>
      <c r="F1122" s="33"/>
      <c r="G1122" s="33"/>
      <c r="H1122" s="37"/>
      <c r="I1122" s="33"/>
      <c r="J1122" s="33"/>
      <c r="K1122" s="33"/>
      <c r="L1122" s="33"/>
      <c r="M1122" s="33"/>
      <c r="N1122" s="33"/>
      <c r="O1122" s="33"/>
      <c r="P1122" s="33"/>
      <c r="Q1122" s="33"/>
      <c r="R1122" s="33"/>
      <c r="S1122" s="34"/>
      <c r="T1122" s="33"/>
      <c r="U1122" s="33"/>
      <c r="V1122" s="33"/>
      <c r="W1122" s="33"/>
      <c r="X1122" s="33"/>
      <c r="Y1122" s="33"/>
      <c r="Z1122" s="33"/>
      <c r="AA1122" s="33"/>
      <c r="AB1122" s="33"/>
      <c r="AC1122" s="34"/>
      <c r="AD1122" s="33"/>
      <c r="AE1122" s="33"/>
      <c r="AF1122" s="33"/>
      <c r="AG1122" s="34"/>
      <c r="AH1122" s="33"/>
      <c r="AI1122" s="36"/>
      <c r="AJ1122" s="35"/>
      <c r="AK1122" s="35"/>
      <c r="AL1122" s="35"/>
      <c r="AM1122" s="35"/>
    </row>
    <row r="1123" spans="2:39" x14ac:dyDescent="0.25">
      <c r="B1123" s="31"/>
      <c r="C1123" s="32"/>
      <c r="D1123" s="32"/>
      <c r="E1123" s="32"/>
      <c r="F1123" s="33"/>
      <c r="G1123" s="33"/>
      <c r="H1123" s="37"/>
      <c r="I1123" s="33"/>
      <c r="J1123" s="33"/>
      <c r="K1123" s="33"/>
      <c r="L1123" s="33"/>
      <c r="M1123" s="33"/>
      <c r="N1123" s="33"/>
      <c r="O1123" s="33"/>
      <c r="P1123" s="33"/>
      <c r="Q1123" s="33"/>
      <c r="R1123" s="33"/>
      <c r="S1123" s="34"/>
      <c r="T1123" s="33"/>
      <c r="U1123" s="33"/>
      <c r="V1123" s="33"/>
      <c r="W1123" s="33"/>
      <c r="X1123" s="33"/>
      <c r="Y1123" s="33"/>
      <c r="Z1123" s="33"/>
      <c r="AA1123" s="33"/>
      <c r="AB1123" s="33"/>
      <c r="AC1123" s="34"/>
      <c r="AD1123" s="33"/>
      <c r="AE1123" s="33"/>
      <c r="AF1123" s="33"/>
      <c r="AG1123" s="34"/>
      <c r="AH1123" s="33"/>
      <c r="AI1123" s="36"/>
      <c r="AJ1123" s="35"/>
      <c r="AK1123" s="35"/>
      <c r="AL1123" s="35"/>
      <c r="AM1123" s="35"/>
    </row>
    <row r="1124" spans="2:39" x14ac:dyDescent="0.25">
      <c r="B1124" s="31"/>
      <c r="C1124" s="32"/>
      <c r="D1124" s="32"/>
      <c r="E1124" s="32"/>
      <c r="F1124" s="33"/>
      <c r="G1124" s="33"/>
      <c r="H1124" s="37"/>
      <c r="I1124" s="33"/>
      <c r="J1124" s="33"/>
      <c r="K1124" s="33"/>
      <c r="L1124" s="33"/>
      <c r="M1124" s="33"/>
      <c r="N1124" s="33"/>
      <c r="O1124" s="33"/>
      <c r="P1124" s="33"/>
      <c r="Q1124" s="33"/>
      <c r="R1124" s="33"/>
      <c r="S1124" s="34"/>
      <c r="T1124" s="33"/>
      <c r="U1124" s="33"/>
      <c r="V1124" s="33"/>
      <c r="W1124" s="33"/>
      <c r="X1124" s="33"/>
      <c r="Y1124" s="33"/>
      <c r="Z1124" s="33"/>
      <c r="AA1124" s="33"/>
      <c r="AB1124" s="33"/>
      <c r="AC1124" s="34"/>
      <c r="AD1124" s="33"/>
      <c r="AE1124" s="33"/>
      <c r="AF1124" s="33"/>
      <c r="AG1124" s="34"/>
      <c r="AH1124" s="33"/>
      <c r="AI1124" s="36"/>
      <c r="AJ1124" s="35"/>
      <c r="AK1124" s="35"/>
      <c r="AL1124" s="35"/>
      <c r="AM1124" s="35"/>
    </row>
    <row r="1125" spans="2:39" x14ac:dyDescent="0.25">
      <c r="B1125" s="31"/>
      <c r="C1125" s="32"/>
      <c r="D1125" s="32"/>
      <c r="E1125" s="32"/>
      <c r="F1125" s="33"/>
      <c r="G1125" s="33"/>
      <c r="H1125" s="37"/>
      <c r="I1125" s="33"/>
      <c r="J1125" s="33"/>
      <c r="K1125" s="33"/>
      <c r="L1125" s="33"/>
      <c r="M1125" s="33"/>
      <c r="N1125" s="33"/>
      <c r="O1125" s="33"/>
      <c r="P1125" s="33"/>
      <c r="Q1125" s="33"/>
      <c r="R1125" s="33"/>
      <c r="S1125" s="34"/>
      <c r="T1125" s="33"/>
      <c r="U1125" s="33"/>
      <c r="V1125" s="33"/>
      <c r="W1125" s="33"/>
      <c r="X1125" s="33"/>
      <c r="Y1125" s="33"/>
      <c r="Z1125" s="33"/>
      <c r="AA1125" s="33"/>
      <c r="AB1125" s="33"/>
      <c r="AC1125" s="34"/>
      <c r="AD1125" s="33"/>
      <c r="AE1125" s="33"/>
      <c r="AF1125" s="33"/>
      <c r="AG1125" s="34"/>
      <c r="AH1125" s="33"/>
      <c r="AI1125" s="36"/>
      <c r="AJ1125" s="35"/>
      <c r="AK1125" s="35"/>
      <c r="AL1125" s="35"/>
      <c r="AM1125" s="35"/>
    </row>
    <row r="1126" spans="2:39" x14ac:dyDescent="0.25">
      <c r="B1126" s="31"/>
      <c r="C1126" s="32"/>
      <c r="D1126" s="32"/>
      <c r="E1126" s="32"/>
      <c r="F1126" s="33"/>
      <c r="G1126" s="33"/>
      <c r="H1126" s="37"/>
      <c r="I1126" s="33"/>
      <c r="J1126" s="33"/>
      <c r="K1126" s="33"/>
      <c r="L1126" s="33"/>
      <c r="M1126" s="33"/>
      <c r="N1126" s="33"/>
      <c r="O1126" s="33"/>
      <c r="P1126" s="33"/>
      <c r="Q1126" s="33"/>
      <c r="R1126" s="33"/>
      <c r="S1126" s="34"/>
      <c r="T1126" s="33"/>
      <c r="U1126" s="33"/>
      <c r="V1126" s="33"/>
      <c r="W1126" s="33"/>
      <c r="X1126" s="33"/>
      <c r="Y1126" s="33"/>
      <c r="Z1126" s="33"/>
      <c r="AA1126" s="33"/>
      <c r="AB1126" s="33"/>
      <c r="AC1126" s="34"/>
      <c r="AD1126" s="33"/>
      <c r="AE1126" s="33"/>
      <c r="AF1126" s="33"/>
      <c r="AG1126" s="34"/>
      <c r="AH1126" s="33"/>
      <c r="AI1126" s="36"/>
      <c r="AJ1126" s="35"/>
      <c r="AK1126" s="35"/>
      <c r="AL1126" s="35"/>
      <c r="AM1126" s="35"/>
    </row>
    <row r="1127" spans="2:39" x14ac:dyDescent="0.25">
      <c r="B1127" s="31"/>
      <c r="C1127" s="32"/>
      <c r="D1127" s="32"/>
      <c r="E1127" s="32"/>
      <c r="F1127" s="33"/>
      <c r="G1127" s="33"/>
      <c r="H1127" s="37"/>
      <c r="I1127" s="33"/>
      <c r="J1127" s="33"/>
      <c r="K1127" s="33"/>
      <c r="L1127" s="33"/>
      <c r="M1127" s="33"/>
      <c r="N1127" s="33"/>
      <c r="O1127" s="33"/>
      <c r="P1127" s="33"/>
      <c r="Q1127" s="33"/>
      <c r="R1127" s="33"/>
      <c r="S1127" s="34"/>
      <c r="T1127" s="33"/>
      <c r="U1127" s="33"/>
      <c r="V1127" s="33"/>
      <c r="W1127" s="33"/>
      <c r="X1127" s="33"/>
      <c r="Y1127" s="33"/>
      <c r="Z1127" s="33"/>
      <c r="AA1127" s="33"/>
      <c r="AB1127" s="33"/>
      <c r="AC1127" s="34"/>
      <c r="AD1127" s="33"/>
      <c r="AE1127" s="33"/>
      <c r="AF1127" s="33"/>
      <c r="AG1127" s="34"/>
      <c r="AH1127" s="33"/>
      <c r="AI1127" s="36"/>
      <c r="AJ1127" s="35"/>
      <c r="AK1127" s="35"/>
      <c r="AL1127" s="35"/>
      <c r="AM1127" s="35"/>
    </row>
    <row r="1128" spans="2:39" x14ac:dyDescent="0.25">
      <c r="B1128" s="31"/>
      <c r="C1128" s="32"/>
      <c r="D1128" s="32"/>
      <c r="E1128" s="32"/>
      <c r="F1128" s="33"/>
      <c r="G1128" s="33"/>
      <c r="H1128" s="37"/>
      <c r="I1128" s="33"/>
      <c r="J1128" s="33"/>
      <c r="K1128" s="33"/>
      <c r="L1128" s="33"/>
      <c r="M1128" s="33"/>
      <c r="N1128" s="33"/>
      <c r="O1128" s="33"/>
      <c r="P1128" s="33"/>
      <c r="Q1128" s="33"/>
      <c r="R1128" s="33"/>
      <c r="S1128" s="34"/>
      <c r="T1128" s="33"/>
      <c r="U1128" s="33"/>
      <c r="V1128" s="33"/>
      <c r="W1128" s="33"/>
      <c r="X1128" s="33"/>
      <c r="Y1128" s="33"/>
      <c r="Z1128" s="33"/>
      <c r="AA1128" s="33"/>
      <c r="AB1128" s="33"/>
      <c r="AC1128" s="34"/>
      <c r="AD1128" s="33"/>
      <c r="AE1128" s="33"/>
      <c r="AF1128" s="33"/>
      <c r="AG1128" s="34"/>
      <c r="AH1128" s="33"/>
      <c r="AI1128" s="36"/>
      <c r="AJ1128" s="35"/>
      <c r="AK1128" s="35"/>
      <c r="AL1128" s="35"/>
      <c r="AM1128" s="35"/>
    </row>
    <row r="1129" spans="2:39" x14ac:dyDescent="0.25">
      <c r="B1129" s="31"/>
      <c r="C1129" s="32"/>
      <c r="D1129" s="32"/>
      <c r="E1129" s="32"/>
      <c r="F1129" s="33"/>
      <c r="G1129" s="33"/>
      <c r="H1129" s="37"/>
      <c r="I1129" s="33"/>
      <c r="J1129" s="33"/>
      <c r="K1129" s="33"/>
      <c r="L1129" s="33"/>
      <c r="M1129" s="33"/>
      <c r="N1129" s="33"/>
      <c r="O1129" s="33"/>
      <c r="P1129" s="33"/>
      <c r="Q1129" s="33"/>
      <c r="R1129" s="33"/>
      <c r="S1129" s="34"/>
      <c r="T1129" s="33"/>
      <c r="U1129" s="33"/>
      <c r="V1129" s="33"/>
      <c r="W1129" s="33"/>
      <c r="X1129" s="33"/>
      <c r="Y1129" s="33"/>
      <c r="Z1129" s="33"/>
      <c r="AA1129" s="33"/>
      <c r="AB1129" s="33"/>
      <c r="AC1129" s="34"/>
      <c r="AD1129" s="33"/>
      <c r="AE1129" s="33"/>
      <c r="AF1129" s="33"/>
      <c r="AG1129" s="34"/>
      <c r="AH1129" s="33"/>
      <c r="AI1129" s="36"/>
      <c r="AJ1129" s="35"/>
      <c r="AK1129" s="35"/>
      <c r="AL1129" s="35"/>
      <c r="AM1129" s="35"/>
    </row>
    <row r="1130" spans="2:39" x14ac:dyDescent="0.25">
      <c r="B1130" s="31"/>
      <c r="C1130" s="32"/>
      <c r="D1130" s="32"/>
      <c r="E1130" s="32"/>
      <c r="F1130" s="33"/>
      <c r="G1130" s="33"/>
      <c r="H1130" s="37"/>
      <c r="I1130" s="33"/>
      <c r="J1130" s="33"/>
      <c r="K1130" s="33"/>
      <c r="L1130" s="33"/>
      <c r="M1130" s="33"/>
      <c r="N1130" s="33"/>
      <c r="O1130" s="33"/>
      <c r="P1130" s="33"/>
      <c r="Q1130" s="33"/>
      <c r="R1130" s="33"/>
      <c r="S1130" s="34"/>
      <c r="T1130" s="33"/>
      <c r="U1130" s="33"/>
      <c r="V1130" s="33"/>
      <c r="W1130" s="33"/>
      <c r="X1130" s="33"/>
      <c r="Y1130" s="33"/>
      <c r="Z1130" s="33"/>
      <c r="AA1130" s="33"/>
      <c r="AB1130" s="33"/>
      <c r="AC1130" s="34"/>
      <c r="AD1130" s="33"/>
      <c r="AE1130" s="33"/>
      <c r="AF1130" s="33"/>
      <c r="AG1130" s="34"/>
      <c r="AH1130" s="33"/>
      <c r="AI1130" s="36"/>
      <c r="AJ1130" s="35"/>
      <c r="AK1130" s="35"/>
      <c r="AL1130" s="35"/>
      <c r="AM1130" s="35"/>
    </row>
    <row r="1131" spans="2:39" x14ac:dyDescent="0.25">
      <c r="B1131" s="31"/>
      <c r="C1131" s="32"/>
      <c r="D1131" s="32"/>
      <c r="E1131" s="32"/>
      <c r="F1131" s="33"/>
      <c r="G1131" s="33"/>
      <c r="H1131" s="37"/>
      <c r="I1131" s="33"/>
      <c r="J1131" s="33"/>
      <c r="K1131" s="33"/>
      <c r="L1131" s="33"/>
      <c r="M1131" s="33"/>
      <c r="N1131" s="33"/>
      <c r="O1131" s="33"/>
      <c r="P1131" s="33"/>
      <c r="Q1131" s="33"/>
      <c r="R1131" s="33"/>
      <c r="S1131" s="34"/>
      <c r="T1131" s="33"/>
      <c r="U1131" s="33"/>
      <c r="V1131" s="33"/>
      <c r="W1131" s="33"/>
      <c r="X1131" s="33"/>
      <c r="Y1131" s="33"/>
      <c r="Z1131" s="33"/>
      <c r="AA1131" s="33"/>
      <c r="AB1131" s="33"/>
      <c r="AC1131" s="34"/>
      <c r="AD1131" s="33"/>
      <c r="AE1131" s="33"/>
      <c r="AF1131" s="33"/>
      <c r="AG1131" s="34"/>
      <c r="AH1131" s="33"/>
      <c r="AI1131" s="36"/>
      <c r="AJ1131" s="35"/>
      <c r="AK1131" s="35"/>
      <c r="AL1131" s="35"/>
      <c r="AM1131" s="35"/>
    </row>
    <row r="1132" spans="2:39" x14ac:dyDescent="0.25">
      <c r="B1132" s="31"/>
      <c r="C1132" s="32"/>
      <c r="D1132" s="32"/>
      <c r="E1132" s="32"/>
      <c r="F1132" s="33"/>
      <c r="G1132" s="33"/>
      <c r="H1132" s="37"/>
      <c r="I1132" s="33"/>
      <c r="J1132" s="33"/>
      <c r="K1132" s="33"/>
      <c r="L1132" s="33"/>
      <c r="M1132" s="33"/>
      <c r="N1132" s="33"/>
      <c r="O1132" s="33"/>
      <c r="P1132" s="33"/>
      <c r="Q1132" s="33"/>
      <c r="R1132" s="33"/>
      <c r="S1132" s="34"/>
      <c r="T1132" s="33"/>
      <c r="U1132" s="33"/>
      <c r="V1132" s="33"/>
      <c r="W1132" s="33"/>
      <c r="X1132" s="33"/>
      <c r="Y1132" s="33"/>
      <c r="Z1132" s="33"/>
      <c r="AA1132" s="33"/>
      <c r="AB1132" s="33"/>
      <c r="AC1132" s="34"/>
      <c r="AD1132" s="33"/>
      <c r="AE1132" s="33"/>
      <c r="AF1132" s="33"/>
      <c r="AG1132" s="34"/>
      <c r="AH1132" s="33"/>
      <c r="AI1132" s="36"/>
      <c r="AJ1132" s="35"/>
      <c r="AK1132" s="35"/>
      <c r="AL1132" s="35"/>
      <c r="AM1132" s="35"/>
    </row>
    <row r="1133" spans="2:39" x14ac:dyDescent="0.25">
      <c r="B1133" s="31"/>
      <c r="C1133" s="32"/>
      <c r="D1133" s="32"/>
      <c r="E1133" s="32"/>
      <c r="F1133" s="33"/>
      <c r="G1133" s="33"/>
      <c r="H1133" s="37"/>
      <c r="I1133" s="33"/>
      <c r="J1133" s="33"/>
      <c r="K1133" s="33"/>
      <c r="L1133" s="33"/>
      <c r="M1133" s="33"/>
      <c r="N1133" s="33"/>
      <c r="O1133" s="33"/>
      <c r="P1133" s="33"/>
      <c r="Q1133" s="33"/>
      <c r="R1133" s="33"/>
      <c r="S1133" s="34"/>
      <c r="T1133" s="33"/>
      <c r="U1133" s="33"/>
      <c r="V1133" s="33"/>
      <c r="W1133" s="33"/>
      <c r="X1133" s="33"/>
      <c r="Y1133" s="33"/>
      <c r="Z1133" s="33"/>
      <c r="AA1133" s="33"/>
      <c r="AB1133" s="33"/>
      <c r="AC1133" s="34"/>
      <c r="AD1133" s="33"/>
      <c r="AE1133" s="33"/>
      <c r="AF1133" s="33"/>
      <c r="AG1133" s="34"/>
      <c r="AH1133" s="33"/>
      <c r="AI1133" s="36"/>
      <c r="AJ1133" s="35"/>
      <c r="AK1133" s="35"/>
      <c r="AL1133" s="35"/>
      <c r="AM1133" s="35"/>
    </row>
    <row r="1134" spans="2:39" x14ac:dyDescent="0.25">
      <c r="B1134" s="31"/>
      <c r="C1134" s="32"/>
      <c r="D1134" s="32"/>
      <c r="E1134" s="32"/>
      <c r="F1134" s="33"/>
      <c r="G1134" s="33"/>
      <c r="H1134" s="37"/>
      <c r="I1134" s="33"/>
      <c r="J1134" s="33"/>
      <c r="K1134" s="33"/>
      <c r="L1134" s="33"/>
      <c r="M1134" s="33"/>
      <c r="N1134" s="33"/>
      <c r="O1134" s="33"/>
      <c r="P1134" s="33"/>
      <c r="Q1134" s="33"/>
      <c r="R1134" s="33"/>
      <c r="S1134" s="34"/>
      <c r="T1134" s="33"/>
      <c r="U1134" s="33"/>
      <c r="V1134" s="33"/>
      <c r="W1134" s="33"/>
      <c r="X1134" s="33"/>
      <c r="Y1134" s="33"/>
      <c r="Z1134" s="33"/>
      <c r="AA1134" s="33"/>
      <c r="AB1134" s="33"/>
      <c r="AC1134" s="34"/>
      <c r="AD1134" s="33"/>
      <c r="AE1134" s="33"/>
      <c r="AF1134" s="33"/>
      <c r="AG1134" s="34"/>
      <c r="AH1134" s="33"/>
      <c r="AI1134" s="36"/>
      <c r="AJ1134" s="35"/>
      <c r="AK1134" s="35"/>
      <c r="AL1134" s="35"/>
      <c r="AM1134" s="35"/>
    </row>
    <row r="1135" spans="2:39" x14ac:dyDescent="0.25">
      <c r="B1135" s="31"/>
      <c r="C1135" s="32"/>
      <c r="D1135" s="32"/>
      <c r="E1135" s="32"/>
      <c r="F1135" s="33"/>
      <c r="G1135" s="33"/>
      <c r="H1135" s="37"/>
      <c r="I1135" s="33"/>
      <c r="J1135" s="33"/>
      <c r="K1135" s="33"/>
      <c r="L1135" s="33"/>
      <c r="M1135" s="33"/>
      <c r="N1135" s="33"/>
      <c r="O1135" s="33"/>
      <c r="P1135" s="33"/>
      <c r="Q1135" s="33"/>
      <c r="R1135" s="33"/>
      <c r="S1135" s="34"/>
      <c r="T1135" s="33"/>
      <c r="U1135" s="33"/>
      <c r="V1135" s="33"/>
      <c r="W1135" s="33"/>
      <c r="X1135" s="33"/>
      <c r="Y1135" s="33"/>
      <c r="Z1135" s="33"/>
      <c r="AA1135" s="33"/>
      <c r="AB1135" s="33"/>
      <c r="AC1135" s="34"/>
      <c r="AD1135" s="33"/>
      <c r="AE1135" s="33"/>
      <c r="AF1135" s="33"/>
      <c r="AG1135" s="34"/>
      <c r="AH1135" s="33"/>
      <c r="AI1135" s="36"/>
      <c r="AJ1135" s="35"/>
      <c r="AK1135" s="35"/>
      <c r="AL1135" s="35"/>
      <c r="AM1135" s="35"/>
    </row>
    <row r="1136" spans="2:39" x14ac:dyDescent="0.25">
      <c r="B1136" s="31"/>
      <c r="C1136" s="32"/>
      <c r="D1136" s="32"/>
      <c r="E1136" s="32"/>
      <c r="F1136" s="33"/>
      <c r="G1136" s="33"/>
      <c r="H1136" s="37"/>
      <c r="I1136" s="33"/>
      <c r="J1136" s="33"/>
      <c r="K1136" s="33"/>
      <c r="L1136" s="33"/>
      <c r="M1136" s="33"/>
      <c r="N1136" s="33"/>
      <c r="O1136" s="33"/>
      <c r="P1136" s="33"/>
      <c r="Q1136" s="33"/>
      <c r="R1136" s="33"/>
      <c r="S1136" s="34"/>
      <c r="T1136" s="33"/>
      <c r="U1136" s="33"/>
      <c r="V1136" s="33"/>
      <c r="W1136" s="33"/>
      <c r="X1136" s="33"/>
      <c r="Y1136" s="33"/>
      <c r="Z1136" s="33"/>
      <c r="AA1136" s="33"/>
      <c r="AB1136" s="33"/>
      <c r="AC1136" s="34"/>
      <c r="AD1136" s="33"/>
      <c r="AE1136" s="33"/>
      <c r="AF1136" s="33"/>
      <c r="AG1136" s="34"/>
      <c r="AH1136" s="33"/>
      <c r="AI1136" s="36"/>
      <c r="AJ1136" s="35"/>
      <c r="AK1136" s="35"/>
      <c r="AL1136" s="35"/>
      <c r="AM1136" s="35"/>
    </row>
    <row r="1137" spans="2:39" x14ac:dyDescent="0.25">
      <c r="B1137" s="31"/>
      <c r="C1137" s="32"/>
      <c r="D1137" s="32"/>
      <c r="E1137" s="32"/>
      <c r="F1137" s="33"/>
      <c r="G1137" s="33"/>
      <c r="H1137" s="37"/>
      <c r="I1137" s="33"/>
      <c r="J1137" s="33"/>
      <c r="K1137" s="33"/>
      <c r="L1137" s="33"/>
      <c r="M1137" s="33"/>
      <c r="N1137" s="33"/>
      <c r="O1137" s="33"/>
      <c r="P1137" s="33"/>
      <c r="Q1137" s="33"/>
      <c r="R1137" s="33"/>
      <c r="S1137" s="34"/>
      <c r="T1137" s="33"/>
      <c r="U1137" s="33"/>
      <c r="V1137" s="33"/>
      <c r="W1137" s="33"/>
      <c r="X1137" s="33"/>
      <c r="Y1137" s="33"/>
      <c r="Z1137" s="33"/>
      <c r="AA1137" s="33"/>
      <c r="AB1137" s="33"/>
      <c r="AC1137" s="34"/>
      <c r="AD1137" s="33"/>
      <c r="AE1137" s="33"/>
      <c r="AF1137" s="33"/>
      <c r="AG1137" s="34"/>
      <c r="AH1137" s="33"/>
      <c r="AI1137" s="36"/>
      <c r="AJ1137" s="35"/>
      <c r="AK1137" s="35"/>
      <c r="AL1137" s="35"/>
      <c r="AM1137" s="35"/>
    </row>
    <row r="1138" spans="2:39" x14ac:dyDescent="0.25">
      <c r="B1138" s="31"/>
      <c r="C1138" s="32"/>
      <c r="D1138" s="32"/>
      <c r="E1138" s="32"/>
      <c r="F1138" s="33"/>
      <c r="G1138" s="33"/>
      <c r="H1138" s="37"/>
      <c r="I1138" s="33"/>
      <c r="J1138" s="33"/>
      <c r="K1138" s="33"/>
      <c r="L1138" s="33"/>
      <c r="M1138" s="33"/>
      <c r="N1138" s="33"/>
      <c r="O1138" s="33"/>
      <c r="P1138" s="33"/>
      <c r="Q1138" s="33"/>
      <c r="R1138" s="33"/>
      <c r="S1138" s="34"/>
      <c r="T1138" s="33"/>
      <c r="U1138" s="33"/>
      <c r="V1138" s="33"/>
      <c r="W1138" s="33"/>
      <c r="X1138" s="33"/>
      <c r="Y1138" s="33"/>
      <c r="Z1138" s="33"/>
      <c r="AA1138" s="33"/>
      <c r="AB1138" s="33"/>
      <c r="AC1138" s="34"/>
      <c r="AD1138" s="33"/>
      <c r="AE1138" s="33"/>
      <c r="AF1138" s="33"/>
      <c r="AG1138" s="34"/>
      <c r="AH1138" s="33"/>
      <c r="AI1138" s="36"/>
      <c r="AJ1138" s="35"/>
      <c r="AK1138" s="35"/>
      <c r="AL1138" s="35"/>
      <c r="AM1138" s="35"/>
    </row>
    <row r="1139" spans="2:39" x14ac:dyDescent="0.25">
      <c r="B1139" s="31"/>
      <c r="C1139" s="32"/>
      <c r="D1139" s="32"/>
      <c r="E1139" s="32"/>
      <c r="F1139" s="33"/>
      <c r="G1139" s="33"/>
      <c r="H1139" s="37"/>
      <c r="I1139" s="33"/>
      <c r="J1139" s="33"/>
      <c r="K1139" s="33"/>
      <c r="L1139" s="33"/>
      <c r="M1139" s="33"/>
      <c r="N1139" s="33"/>
      <c r="O1139" s="33"/>
      <c r="P1139" s="33"/>
      <c r="Q1139" s="33"/>
      <c r="R1139" s="33"/>
      <c r="S1139" s="34"/>
      <c r="T1139" s="33"/>
      <c r="U1139" s="33"/>
      <c r="V1139" s="33"/>
      <c r="W1139" s="33"/>
      <c r="X1139" s="33"/>
      <c r="Y1139" s="33"/>
      <c r="Z1139" s="33"/>
      <c r="AA1139" s="33"/>
      <c r="AB1139" s="33"/>
      <c r="AC1139" s="34"/>
      <c r="AD1139" s="33"/>
      <c r="AE1139" s="33"/>
      <c r="AF1139" s="33"/>
      <c r="AG1139" s="34"/>
      <c r="AH1139" s="33"/>
      <c r="AI1139" s="36"/>
      <c r="AJ1139" s="35"/>
      <c r="AK1139" s="35"/>
      <c r="AL1139" s="35"/>
      <c r="AM1139" s="35"/>
    </row>
    <row r="1140" spans="2:39" x14ac:dyDescent="0.25">
      <c r="B1140" s="31"/>
      <c r="C1140" s="32"/>
      <c r="D1140" s="32"/>
      <c r="E1140" s="32"/>
      <c r="F1140" s="33"/>
      <c r="G1140" s="33"/>
      <c r="H1140" s="37"/>
      <c r="I1140" s="33"/>
      <c r="J1140" s="33"/>
      <c r="K1140" s="33"/>
      <c r="L1140" s="33"/>
      <c r="M1140" s="33"/>
      <c r="N1140" s="33"/>
      <c r="O1140" s="33"/>
      <c r="P1140" s="33"/>
      <c r="Q1140" s="33"/>
      <c r="R1140" s="33"/>
      <c r="S1140" s="34"/>
      <c r="T1140" s="33"/>
      <c r="U1140" s="33"/>
      <c r="V1140" s="33"/>
      <c r="W1140" s="33"/>
      <c r="X1140" s="33"/>
      <c r="Y1140" s="33"/>
      <c r="Z1140" s="33"/>
      <c r="AA1140" s="33"/>
      <c r="AB1140" s="33"/>
      <c r="AC1140" s="34"/>
      <c r="AD1140" s="33"/>
      <c r="AE1140" s="33"/>
      <c r="AF1140" s="33"/>
      <c r="AG1140" s="34"/>
      <c r="AH1140" s="33"/>
      <c r="AI1140" s="36"/>
      <c r="AJ1140" s="35"/>
      <c r="AK1140" s="35"/>
      <c r="AL1140" s="35"/>
      <c r="AM1140" s="35"/>
    </row>
    <row r="1141" spans="2:39" x14ac:dyDescent="0.25">
      <c r="B1141" s="31"/>
      <c r="C1141" s="32"/>
      <c r="D1141" s="32"/>
      <c r="E1141" s="32"/>
      <c r="F1141" s="33"/>
      <c r="G1141" s="33"/>
      <c r="H1141" s="37"/>
      <c r="I1141" s="33"/>
      <c r="J1141" s="33"/>
      <c r="K1141" s="33"/>
      <c r="L1141" s="33"/>
      <c r="M1141" s="33"/>
      <c r="N1141" s="33"/>
      <c r="O1141" s="33"/>
      <c r="P1141" s="33"/>
      <c r="Q1141" s="33"/>
      <c r="R1141" s="33"/>
      <c r="S1141" s="34"/>
      <c r="T1141" s="33"/>
      <c r="U1141" s="33"/>
      <c r="V1141" s="33"/>
      <c r="W1141" s="33"/>
      <c r="X1141" s="33"/>
      <c r="Y1141" s="33"/>
      <c r="Z1141" s="33"/>
      <c r="AA1141" s="33"/>
      <c r="AB1141" s="33"/>
      <c r="AC1141" s="34"/>
      <c r="AD1141" s="33"/>
      <c r="AE1141" s="33"/>
      <c r="AF1141" s="33"/>
      <c r="AG1141" s="34"/>
      <c r="AH1141" s="33"/>
      <c r="AI1141" s="36"/>
      <c r="AJ1141" s="35"/>
      <c r="AK1141" s="35"/>
      <c r="AL1141" s="35"/>
      <c r="AM1141" s="35"/>
    </row>
    <row r="1142" spans="2:39" x14ac:dyDescent="0.25">
      <c r="B1142" s="31"/>
      <c r="C1142" s="32"/>
      <c r="D1142" s="32"/>
      <c r="E1142" s="32"/>
      <c r="F1142" s="33"/>
      <c r="G1142" s="33"/>
      <c r="H1142" s="37"/>
      <c r="I1142" s="33"/>
      <c r="J1142" s="33"/>
      <c r="K1142" s="33"/>
      <c r="L1142" s="33"/>
      <c r="M1142" s="33"/>
      <c r="N1142" s="33"/>
      <c r="O1142" s="33"/>
      <c r="P1142" s="33"/>
      <c r="Q1142" s="33"/>
      <c r="R1142" s="33"/>
      <c r="S1142" s="34"/>
      <c r="T1142" s="33"/>
      <c r="U1142" s="33"/>
      <c r="V1142" s="33"/>
      <c r="W1142" s="33"/>
      <c r="X1142" s="33"/>
      <c r="Y1142" s="33"/>
      <c r="Z1142" s="33"/>
      <c r="AA1142" s="33"/>
      <c r="AB1142" s="33"/>
      <c r="AC1142" s="34"/>
      <c r="AD1142" s="33"/>
      <c r="AE1142" s="33"/>
      <c r="AF1142" s="33"/>
      <c r="AG1142" s="34"/>
      <c r="AH1142" s="33"/>
      <c r="AI1142" s="36"/>
      <c r="AJ1142" s="35"/>
      <c r="AK1142" s="35"/>
      <c r="AL1142" s="35"/>
      <c r="AM1142" s="35"/>
    </row>
    <row r="1143" spans="2:39" x14ac:dyDescent="0.25">
      <c r="B1143" s="31"/>
      <c r="C1143" s="32"/>
      <c r="D1143" s="32"/>
      <c r="E1143" s="32"/>
      <c r="F1143" s="33"/>
      <c r="G1143" s="33"/>
      <c r="H1143" s="37"/>
      <c r="I1143" s="33"/>
      <c r="J1143" s="33"/>
      <c r="K1143" s="33"/>
      <c r="L1143" s="33"/>
      <c r="M1143" s="33"/>
      <c r="N1143" s="33"/>
      <c r="O1143" s="33"/>
      <c r="P1143" s="33"/>
      <c r="Q1143" s="33"/>
      <c r="R1143" s="33"/>
      <c r="S1143" s="34"/>
      <c r="T1143" s="33"/>
      <c r="U1143" s="33"/>
      <c r="V1143" s="33"/>
      <c r="W1143" s="33"/>
      <c r="X1143" s="33"/>
      <c r="Y1143" s="33"/>
      <c r="Z1143" s="33"/>
      <c r="AA1143" s="33"/>
      <c r="AB1143" s="33"/>
      <c r="AC1143" s="34"/>
      <c r="AD1143" s="33"/>
      <c r="AE1143" s="33"/>
      <c r="AF1143" s="33"/>
      <c r="AG1143" s="34"/>
      <c r="AH1143" s="33"/>
      <c r="AI1143" s="36"/>
      <c r="AJ1143" s="35"/>
      <c r="AK1143" s="35"/>
      <c r="AL1143" s="35"/>
      <c r="AM1143" s="35"/>
    </row>
    <row r="1144" spans="2:39" x14ac:dyDescent="0.25">
      <c r="B1144" s="31"/>
      <c r="C1144" s="32"/>
      <c r="D1144" s="32"/>
      <c r="E1144" s="32"/>
      <c r="F1144" s="33"/>
      <c r="G1144" s="33"/>
      <c r="H1144" s="37"/>
      <c r="I1144" s="33"/>
      <c r="J1144" s="33"/>
      <c r="K1144" s="33"/>
      <c r="L1144" s="33"/>
      <c r="M1144" s="33"/>
      <c r="N1144" s="33"/>
      <c r="O1144" s="33"/>
      <c r="P1144" s="33"/>
      <c r="Q1144" s="33"/>
      <c r="R1144" s="33"/>
      <c r="S1144" s="34"/>
      <c r="T1144" s="33"/>
      <c r="U1144" s="33"/>
      <c r="V1144" s="33"/>
      <c r="W1144" s="33"/>
      <c r="X1144" s="33"/>
      <c r="Y1144" s="33"/>
      <c r="Z1144" s="33"/>
      <c r="AA1144" s="33"/>
      <c r="AB1144" s="33"/>
      <c r="AC1144" s="34"/>
      <c r="AD1144" s="33"/>
      <c r="AE1144" s="33"/>
      <c r="AF1144" s="33"/>
      <c r="AG1144" s="34"/>
      <c r="AH1144" s="33"/>
      <c r="AI1144" s="36"/>
      <c r="AJ1144" s="35"/>
      <c r="AK1144" s="35"/>
      <c r="AL1144" s="35"/>
      <c r="AM1144" s="35"/>
    </row>
    <row r="1145" spans="2:39" x14ac:dyDescent="0.25">
      <c r="B1145" s="31"/>
      <c r="C1145" s="32"/>
      <c r="D1145" s="32"/>
      <c r="E1145" s="32"/>
      <c r="F1145" s="33"/>
      <c r="G1145" s="33"/>
      <c r="H1145" s="37"/>
      <c r="I1145" s="33"/>
      <c r="J1145" s="33"/>
      <c r="K1145" s="33"/>
      <c r="L1145" s="33"/>
      <c r="M1145" s="33"/>
      <c r="N1145" s="33"/>
      <c r="O1145" s="33"/>
      <c r="P1145" s="33"/>
      <c r="Q1145" s="33"/>
      <c r="R1145" s="33"/>
      <c r="S1145" s="34"/>
      <c r="T1145" s="33"/>
      <c r="U1145" s="33"/>
      <c r="V1145" s="33"/>
      <c r="W1145" s="33"/>
      <c r="X1145" s="33"/>
      <c r="Y1145" s="33"/>
      <c r="Z1145" s="33"/>
      <c r="AA1145" s="33"/>
      <c r="AB1145" s="33"/>
      <c r="AC1145" s="34"/>
      <c r="AD1145" s="33"/>
      <c r="AE1145" s="33"/>
      <c r="AF1145" s="33"/>
      <c r="AG1145" s="34"/>
      <c r="AH1145" s="33"/>
      <c r="AI1145" s="36"/>
      <c r="AJ1145" s="35"/>
      <c r="AK1145" s="35"/>
      <c r="AL1145" s="35"/>
      <c r="AM1145" s="35"/>
    </row>
    <row r="1146" spans="2:39" x14ac:dyDescent="0.25">
      <c r="B1146" s="31"/>
      <c r="C1146" s="32"/>
      <c r="D1146" s="32"/>
      <c r="E1146" s="32"/>
      <c r="F1146" s="33"/>
      <c r="G1146" s="33"/>
      <c r="H1146" s="37"/>
      <c r="I1146" s="33"/>
      <c r="J1146" s="33"/>
      <c r="K1146" s="33"/>
      <c r="L1146" s="33"/>
      <c r="M1146" s="33"/>
      <c r="N1146" s="33"/>
      <c r="O1146" s="33"/>
      <c r="P1146" s="33"/>
      <c r="Q1146" s="33"/>
      <c r="R1146" s="33"/>
      <c r="S1146" s="34"/>
      <c r="T1146" s="33"/>
      <c r="U1146" s="33"/>
      <c r="V1146" s="33"/>
      <c r="W1146" s="33"/>
      <c r="X1146" s="33"/>
      <c r="Y1146" s="33"/>
      <c r="Z1146" s="33"/>
      <c r="AA1146" s="33"/>
      <c r="AB1146" s="33"/>
      <c r="AC1146" s="34"/>
      <c r="AD1146" s="33"/>
      <c r="AE1146" s="33"/>
      <c r="AF1146" s="33"/>
      <c r="AG1146" s="34"/>
      <c r="AH1146" s="33"/>
      <c r="AI1146" s="36"/>
      <c r="AJ1146" s="35"/>
      <c r="AK1146" s="35"/>
      <c r="AL1146" s="35"/>
      <c r="AM1146" s="35"/>
    </row>
    <row r="1147" spans="2:39" x14ac:dyDescent="0.25">
      <c r="B1147" s="31"/>
      <c r="C1147" s="32"/>
      <c r="D1147" s="32"/>
      <c r="E1147" s="32"/>
      <c r="F1147" s="33"/>
      <c r="G1147" s="33"/>
      <c r="H1147" s="37"/>
      <c r="I1147" s="33"/>
      <c r="J1147" s="33"/>
      <c r="K1147" s="33"/>
      <c r="L1147" s="33"/>
      <c r="M1147" s="33"/>
      <c r="N1147" s="33"/>
      <c r="O1147" s="33"/>
      <c r="P1147" s="33"/>
      <c r="Q1147" s="33"/>
      <c r="R1147" s="33"/>
      <c r="S1147" s="34"/>
      <c r="T1147" s="33"/>
      <c r="U1147" s="33"/>
      <c r="V1147" s="33"/>
      <c r="W1147" s="33"/>
      <c r="X1147" s="33"/>
      <c r="Y1147" s="33"/>
      <c r="Z1147" s="33"/>
      <c r="AA1147" s="33"/>
      <c r="AB1147" s="33"/>
      <c r="AC1147" s="34"/>
      <c r="AD1147" s="33"/>
      <c r="AE1147" s="33"/>
      <c r="AF1147" s="33"/>
      <c r="AG1147" s="34"/>
      <c r="AH1147" s="33"/>
      <c r="AI1147" s="36"/>
      <c r="AJ1147" s="35"/>
      <c r="AK1147" s="35"/>
      <c r="AL1147" s="35"/>
      <c r="AM1147" s="35"/>
    </row>
    <row r="1148" spans="2:39" x14ac:dyDescent="0.25">
      <c r="B1148" s="31"/>
      <c r="C1148" s="32"/>
      <c r="D1148" s="32"/>
      <c r="E1148" s="32"/>
      <c r="F1148" s="33"/>
      <c r="G1148" s="33"/>
      <c r="H1148" s="37"/>
      <c r="I1148" s="33"/>
      <c r="J1148" s="33"/>
      <c r="K1148" s="33"/>
      <c r="L1148" s="33"/>
      <c r="M1148" s="33"/>
      <c r="N1148" s="33"/>
      <c r="O1148" s="33"/>
      <c r="P1148" s="33"/>
      <c r="Q1148" s="33"/>
      <c r="R1148" s="33"/>
      <c r="S1148" s="34"/>
      <c r="T1148" s="33"/>
      <c r="U1148" s="33"/>
      <c r="V1148" s="33"/>
      <c r="W1148" s="33"/>
      <c r="X1148" s="33"/>
      <c r="Y1148" s="33"/>
      <c r="Z1148" s="33"/>
      <c r="AA1148" s="33"/>
      <c r="AB1148" s="33"/>
      <c r="AC1148" s="34"/>
      <c r="AD1148" s="33"/>
      <c r="AE1148" s="33"/>
      <c r="AF1148" s="33"/>
      <c r="AG1148" s="34"/>
      <c r="AH1148" s="33"/>
      <c r="AI1148" s="36"/>
      <c r="AJ1148" s="35"/>
      <c r="AK1148" s="35"/>
      <c r="AL1148" s="35"/>
      <c r="AM1148" s="35"/>
    </row>
    <row r="1149" spans="2:39" x14ac:dyDescent="0.25">
      <c r="B1149" s="31"/>
      <c r="C1149" s="32"/>
      <c r="D1149" s="32"/>
      <c r="E1149" s="32"/>
      <c r="F1149" s="33"/>
      <c r="G1149" s="33"/>
      <c r="H1149" s="37"/>
      <c r="I1149" s="33"/>
      <c r="J1149" s="33"/>
      <c r="K1149" s="33"/>
      <c r="L1149" s="33"/>
      <c r="M1149" s="33"/>
      <c r="N1149" s="33"/>
      <c r="O1149" s="33"/>
      <c r="P1149" s="33"/>
      <c r="Q1149" s="33"/>
      <c r="R1149" s="33"/>
      <c r="S1149" s="34"/>
      <c r="T1149" s="33"/>
      <c r="U1149" s="33"/>
      <c r="V1149" s="33"/>
      <c r="W1149" s="33"/>
      <c r="X1149" s="33"/>
      <c r="Y1149" s="33"/>
      <c r="Z1149" s="33"/>
      <c r="AA1149" s="33"/>
      <c r="AB1149" s="33"/>
      <c r="AC1149" s="34"/>
      <c r="AD1149" s="33"/>
      <c r="AE1149" s="33"/>
      <c r="AF1149" s="33"/>
      <c r="AG1149" s="34"/>
      <c r="AH1149" s="33"/>
      <c r="AI1149" s="36"/>
      <c r="AJ1149" s="35"/>
      <c r="AK1149" s="35"/>
      <c r="AL1149" s="35"/>
      <c r="AM1149" s="35"/>
    </row>
    <row r="1150" spans="2:39" x14ac:dyDescent="0.25">
      <c r="B1150" s="31"/>
      <c r="C1150" s="32"/>
      <c r="D1150" s="32"/>
      <c r="E1150" s="32"/>
      <c r="F1150" s="33"/>
      <c r="G1150" s="33"/>
      <c r="H1150" s="37"/>
      <c r="I1150" s="33"/>
      <c r="J1150" s="33"/>
      <c r="K1150" s="33"/>
      <c r="L1150" s="33"/>
      <c r="M1150" s="33"/>
      <c r="N1150" s="33"/>
      <c r="O1150" s="33"/>
      <c r="P1150" s="33"/>
      <c r="Q1150" s="33"/>
      <c r="R1150" s="33"/>
      <c r="S1150" s="34"/>
      <c r="T1150" s="33"/>
      <c r="U1150" s="33"/>
      <c r="V1150" s="33"/>
      <c r="W1150" s="33"/>
      <c r="X1150" s="33"/>
      <c r="Y1150" s="33"/>
      <c r="Z1150" s="33"/>
      <c r="AA1150" s="33"/>
      <c r="AB1150" s="33"/>
      <c r="AC1150" s="34"/>
      <c r="AD1150" s="33"/>
      <c r="AE1150" s="33"/>
      <c r="AF1150" s="33"/>
      <c r="AG1150" s="34"/>
      <c r="AH1150" s="33"/>
      <c r="AI1150" s="36"/>
      <c r="AJ1150" s="35"/>
      <c r="AK1150" s="35"/>
      <c r="AL1150" s="35"/>
      <c r="AM1150" s="35"/>
    </row>
    <row r="1151" spans="2:39" x14ac:dyDescent="0.25">
      <c r="B1151" s="31"/>
      <c r="C1151" s="32"/>
      <c r="D1151" s="32"/>
      <c r="E1151" s="32"/>
      <c r="F1151" s="33"/>
      <c r="G1151" s="33"/>
      <c r="H1151" s="37"/>
      <c r="I1151" s="33"/>
      <c r="J1151" s="33"/>
      <c r="K1151" s="33"/>
      <c r="L1151" s="33"/>
      <c r="M1151" s="33"/>
      <c r="N1151" s="33"/>
      <c r="O1151" s="33"/>
      <c r="P1151" s="33"/>
      <c r="Q1151" s="33"/>
      <c r="R1151" s="33"/>
      <c r="S1151" s="34"/>
      <c r="T1151" s="33"/>
      <c r="U1151" s="33"/>
      <c r="V1151" s="33"/>
      <c r="W1151" s="33"/>
      <c r="X1151" s="33"/>
      <c r="Y1151" s="33"/>
      <c r="Z1151" s="33"/>
      <c r="AA1151" s="33"/>
      <c r="AB1151" s="33"/>
      <c r="AC1151" s="34"/>
      <c r="AD1151" s="33"/>
      <c r="AE1151" s="33"/>
      <c r="AF1151" s="33"/>
      <c r="AG1151" s="34"/>
      <c r="AH1151" s="33"/>
      <c r="AI1151" s="36"/>
      <c r="AJ1151" s="35"/>
      <c r="AK1151" s="35"/>
      <c r="AL1151" s="35"/>
      <c r="AM1151" s="35"/>
    </row>
    <row r="1152" spans="2:39" x14ac:dyDescent="0.25">
      <c r="B1152" s="31"/>
      <c r="C1152" s="32"/>
      <c r="D1152" s="32"/>
      <c r="E1152" s="32"/>
      <c r="F1152" s="33"/>
      <c r="G1152" s="33"/>
      <c r="H1152" s="37"/>
      <c r="I1152" s="33"/>
      <c r="J1152" s="33"/>
      <c r="K1152" s="33"/>
      <c r="L1152" s="33"/>
      <c r="M1152" s="33"/>
      <c r="N1152" s="33"/>
      <c r="O1152" s="33"/>
      <c r="P1152" s="33"/>
      <c r="Q1152" s="33"/>
      <c r="R1152" s="33"/>
      <c r="S1152" s="34"/>
      <c r="T1152" s="33"/>
      <c r="U1152" s="33"/>
      <c r="V1152" s="33"/>
      <c r="W1152" s="33"/>
      <c r="X1152" s="33"/>
      <c r="Y1152" s="33"/>
      <c r="Z1152" s="33"/>
      <c r="AA1152" s="33"/>
      <c r="AB1152" s="33"/>
      <c r="AC1152" s="34"/>
      <c r="AD1152" s="33"/>
      <c r="AE1152" s="33"/>
      <c r="AF1152" s="33"/>
      <c r="AG1152" s="34"/>
      <c r="AH1152" s="33"/>
      <c r="AI1152" s="36"/>
      <c r="AJ1152" s="35"/>
      <c r="AK1152" s="35"/>
      <c r="AL1152" s="35"/>
      <c r="AM1152" s="35"/>
    </row>
    <row r="1153" spans="2:39" x14ac:dyDescent="0.25">
      <c r="B1153" s="31"/>
      <c r="C1153" s="32"/>
      <c r="D1153" s="32"/>
      <c r="E1153" s="32"/>
      <c r="F1153" s="33"/>
      <c r="G1153" s="33"/>
      <c r="H1153" s="37"/>
      <c r="I1153" s="33"/>
      <c r="J1153" s="33"/>
      <c r="K1153" s="33"/>
      <c r="L1153" s="33"/>
      <c r="M1153" s="33"/>
      <c r="N1153" s="33"/>
      <c r="O1153" s="33"/>
      <c r="P1153" s="33"/>
      <c r="Q1153" s="33"/>
      <c r="R1153" s="33"/>
      <c r="S1153" s="34"/>
      <c r="T1153" s="33"/>
      <c r="U1153" s="33"/>
      <c r="V1153" s="33"/>
      <c r="W1153" s="33"/>
      <c r="X1153" s="33"/>
      <c r="Y1153" s="33"/>
      <c r="Z1153" s="33"/>
      <c r="AA1153" s="33"/>
      <c r="AB1153" s="33"/>
      <c r="AC1153" s="34"/>
      <c r="AD1153" s="33"/>
      <c r="AE1153" s="33"/>
      <c r="AF1153" s="33"/>
      <c r="AG1153" s="34"/>
      <c r="AH1153" s="33"/>
      <c r="AI1153" s="36"/>
      <c r="AJ1153" s="35"/>
      <c r="AK1153" s="35"/>
      <c r="AL1153" s="35"/>
      <c r="AM1153" s="35"/>
    </row>
    <row r="1154" spans="2:39" x14ac:dyDescent="0.25">
      <c r="B1154" s="31"/>
      <c r="C1154" s="32"/>
      <c r="D1154" s="32"/>
      <c r="E1154" s="32"/>
      <c r="F1154" s="33"/>
      <c r="G1154" s="33"/>
      <c r="H1154" s="37"/>
      <c r="I1154" s="33"/>
      <c r="J1154" s="33"/>
      <c r="K1154" s="33"/>
      <c r="L1154" s="33"/>
      <c r="M1154" s="33"/>
      <c r="N1154" s="33"/>
      <c r="O1154" s="33"/>
      <c r="P1154" s="33"/>
      <c r="Q1154" s="33"/>
      <c r="R1154" s="33"/>
      <c r="S1154" s="34"/>
      <c r="T1154" s="33"/>
      <c r="U1154" s="33"/>
      <c r="V1154" s="33"/>
      <c r="W1154" s="33"/>
      <c r="X1154" s="33"/>
      <c r="Y1154" s="33"/>
      <c r="Z1154" s="33"/>
      <c r="AA1154" s="33"/>
      <c r="AB1154" s="33"/>
      <c r="AC1154" s="34"/>
      <c r="AD1154" s="33"/>
      <c r="AE1154" s="33"/>
      <c r="AF1154" s="33"/>
      <c r="AG1154" s="34"/>
      <c r="AH1154" s="33"/>
      <c r="AI1154" s="36"/>
      <c r="AJ1154" s="35"/>
      <c r="AK1154" s="35"/>
      <c r="AL1154" s="35"/>
      <c r="AM1154" s="35"/>
    </row>
    <row r="1155" spans="2:39" x14ac:dyDescent="0.25">
      <c r="B1155" s="31"/>
      <c r="C1155" s="32"/>
      <c r="D1155" s="32"/>
      <c r="E1155" s="32"/>
      <c r="F1155" s="33"/>
      <c r="G1155" s="33"/>
      <c r="H1155" s="37"/>
      <c r="I1155" s="33"/>
      <c r="J1155" s="33"/>
      <c r="K1155" s="33"/>
      <c r="L1155" s="33"/>
      <c r="M1155" s="33"/>
      <c r="N1155" s="33"/>
      <c r="O1155" s="33"/>
      <c r="P1155" s="33"/>
      <c r="Q1155" s="33"/>
      <c r="R1155" s="33"/>
      <c r="S1155" s="34"/>
      <c r="T1155" s="33"/>
      <c r="U1155" s="33"/>
      <c r="V1155" s="33"/>
      <c r="W1155" s="33"/>
      <c r="X1155" s="33"/>
      <c r="Y1155" s="33"/>
      <c r="Z1155" s="33"/>
      <c r="AA1155" s="33"/>
      <c r="AB1155" s="33"/>
      <c r="AC1155" s="34"/>
      <c r="AD1155" s="33"/>
      <c r="AE1155" s="33"/>
      <c r="AF1155" s="33"/>
      <c r="AG1155" s="34"/>
      <c r="AH1155" s="33"/>
      <c r="AI1155" s="36"/>
      <c r="AJ1155" s="35"/>
      <c r="AK1155" s="35"/>
      <c r="AL1155" s="35"/>
      <c r="AM1155" s="35"/>
    </row>
    <row r="1156" spans="2:39" x14ac:dyDescent="0.25">
      <c r="B1156" s="31"/>
      <c r="C1156" s="32"/>
      <c r="D1156" s="32"/>
      <c r="E1156" s="32"/>
      <c r="F1156" s="33"/>
      <c r="G1156" s="33"/>
      <c r="H1156" s="37"/>
      <c r="I1156" s="33"/>
      <c r="J1156" s="33"/>
      <c r="K1156" s="33"/>
      <c r="L1156" s="33"/>
      <c r="M1156" s="33"/>
      <c r="N1156" s="33"/>
      <c r="O1156" s="33"/>
      <c r="P1156" s="33"/>
      <c r="Q1156" s="33"/>
      <c r="R1156" s="33"/>
      <c r="S1156" s="34"/>
      <c r="T1156" s="33"/>
      <c r="U1156" s="33"/>
      <c r="V1156" s="33"/>
      <c r="W1156" s="33"/>
      <c r="X1156" s="33"/>
      <c r="Y1156" s="33"/>
      <c r="Z1156" s="33"/>
      <c r="AA1156" s="33"/>
      <c r="AB1156" s="33"/>
      <c r="AC1156" s="34"/>
      <c r="AD1156" s="33"/>
      <c r="AE1156" s="33"/>
      <c r="AF1156" s="33"/>
      <c r="AG1156" s="34"/>
      <c r="AH1156" s="33"/>
      <c r="AI1156" s="36"/>
      <c r="AJ1156" s="35"/>
      <c r="AK1156" s="35"/>
      <c r="AL1156" s="35"/>
      <c r="AM1156" s="35"/>
    </row>
    <row r="1157" spans="2:39" x14ac:dyDescent="0.25">
      <c r="B1157" s="31"/>
      <c r="C1157" s="32"/>
      <c r="D1157" s="32"/>
      <c r="E1157" s="32"/>
      <c r="F1157" s="33"/>
      <c r="G1157" s="33"/>
      <c r="H1157" s="37"/>
      <c r="I1157" s="33"/>
      <c r="J1157" s="33"/>
      <c r="K1157" s="33"/>
      <c r="L1157" s="33"/>
      <c r="M1157" s="33"/>
      <c r="N1157" s="33"/>
      <c r="O1157" s="33"/>
      <c r="P1157" s="33"/>
      <c r="Q1157" s="33"/>
      <c r="R1157" s="33"/>
      <c r="S1157" s="34"/>
      <c r="T1157" s="33"/>
      <c r="U1157" s="33"/>
      <c r="V1157" s="33"/>
      <c r="W1157" s="33"/>
      <c r="X1157" s="33"/>
      <c r="Y1157" s="33"/>
      <c r="Z1157" s="33"/>
      <c r="AA1157" s="33"/>
      <c r="AB1157" s="33"/>
      <c r="AC1157" s="34"/>
      <c r="AD1157" s="33"/>
      <c r="AE1157" s="33"/>
      <c r="AF1157" s="33"/>
      <c r="AG1157" s="34"/>
      <c r="AH1157" s="33"/>
      <c r="AI1157" s="36"/>
      <c r="AJ1157" s="35"/>
      <c r="AK1157" s="35"/>
      <c r="AL1157" s="35"/>
      <c r="AM1157" s="35"/>
    </row>
    <row r="1158" spans="2:39" x14ac:dyDescent="0.25">
      <c r="B1158" s="31"/>
      <c r="C1158" s="32"/>
      <c r="D1158" s="32"/>
      <c r="E1158" s="32"/>
      <c r="F1158" s="33"/>
      <c r="G1158" s="33"/>
      <c r="H1158" s="37"/>
      <c r="I1158" s="33"/>
      <c r="J1158" s="33"/>
      <c r="K1158" s="33"/>
      <c r="L1158" s="33"/>
      <c r="M1158" s="33"/>
      <c r="N1158" s="33"/>
      <c r="O1158" s="33"/>
      <c r="P1158" s="33"/>
      <c r="Q1158" s="33"/>
      <c r="R1158" s="33"/>
      <c r="S1158" s="34"/>
      <c r="T1158" s="33"/>
      <c r="U1158" s="33"/>
      <c r="V1158" s="33"/>
      <c r="W1158" s="33"/>
      <c r="X1158" s="33"/>
      <c r="Y1158" s="33"/>
      <c r="Z1158" s="33"/>
      <c r="AA1158" s="33"/>
      <c r="AB1158" s="33"/>
      <c r="AC1158" s="34"/>
      <c r="AD1158" s="33"/>
      <c r="AE1158" s="33"/>
      <c r="AF1158" s="33"/>
      <c r="AG1158" s="34"/>
      <c r="AH1158" s="33"/>
      <c r="AI1158" s="36"/>
      <c r="AJ1158" s="35"/>
      <c r="AK1158" s="35"/>
      <c r="AL1158" s="35"/>
      <c r="AM1158" s="35"/>
    </row>
    <row r="1159" spans="2:39" x14ac:dyDescent="0.25">
      <c r="B1159" s="31"/>
      <c r="C1159" s="32"/>
      <c r="D1159" s="32"/>
      <c r="E1159" s="32"/>
      <c r="F1159" s="33"/>
      <c r="G1159" s="33"/>
      <c r="H1159" s="37"/>
      <c r="I1159" s="33"/>
      <c r="J1159" s="33"/>
      <c r="K1159" s="33"/>
      <c r="L1159" s="33"/>
      <c r="M1159" s="33"/>
      <c r="N1159" s="33"/>
      <c r="O1159" s="33"/>
      <c r="P1159" s="33"/>
      <c r="Q1159" s="33"/>
      <c r="R1159" s="33"/>
      <c r="S1159" s="34"/>
      <c r="T1159" s="33"/>
      <c r="U1159" s="33"/>
      <c r="V1159" s="33"/>
      <c r="W1159" s="33"/>
      <c r="X1159" s="33"/>
      <c r="Y1159" s="33"/>
      <c r="Z1159" s="33"/>
      <c r="AA1159" s="33"/>
      <c r="AB1159" s="33"/>
      <c r="AC1159" s="34"/>
      <c r="AD1159" s="33"/>
      <c r="AE1159" s="33"/>
      <c r="AF1159" s="33"/>
      <c r="AG1159" s="34"/>
      <c r="AH1159" s="33"/>
      <c r="AI1159" s="36"/>
      <c r="AJ1159" s="35"/>
      <c r="AK1159" s="35"/>
      <c r="AL1159" s="35"/>
      <c r="AM1159" s="35"/>
    </row>
    <row r="1160" spans="2:39" x14ac:dyDescent="0.25">
      <c r="B1160" s="31"/>
      <c r="C1160" s="32"/>
      <c r="D1160" s="32"/>
      <c r="E1160" s="32"/>
      <c r="F1160" s="33"/>
      <c r="G1160" s="33"/>
      <c r="H1160" s="37"/>
      <c r="I1160" s="33"/>
      <c r="J1160" s="33"/>
      <c r="K1160" s="33"/>
      <c r="L1160" s="33"/>
      <c r="M1160" s="33"/>
      <c r="N1160" s="33"/>
      <c r="O1160" s="33"/>
      <c r="P1160" s="33"/>
      <c r="Q1160" s="33"/>
      <c r="R1160" s="33"/>
      <c r="S1160" s="34"/>
      <c r="T1160" s="33"/>
      <c r="U1160" s="33"/>
      <c r="V1160" s="33"/>
      <c r="W1160" s="33"/>
      <c r="X1160" s="33"/>
      <c r="Y1160" s="33"/>
      <c r="Z1160" s="33"/>
      <c r="AA1160" s="33"/>
      <c r="AB1160" s="33"/>
      <c r="AC1160" s="34"/>
      <c r="AD1160" s="33"/>
      <c r="AE1160" s="33"/>
      <c r="AF1160" s="33"/>
      <c r="AG1160" s="34"/>
      <c r="AH1160" s="33"/>
      <c r="AI1160" s="36"/>
      <c r="AJ1160" s="35"/>
      <c r="AK1160" s="35"/>
      <c r="AL1160" s="35"/>
      <c r="AM1160" s="35"/>
    </row>
    <row r="1161" spans="2:39" x14ac:dyDescent="0.25">
      <c r="B1161" s="31"/>
      <c r="C1161" s="32"/>
      <c r="D1161" s="32"/>
      <c r="E1161" s="32"/>
      <c r="F1161" s="33"/>
      <c r="G1161" s="33"/>
      <c r="H1161" s="37"/>
      <c r="I1161" s="33"/>
      <c r="J1161" s="33"/>
      <c r="K1161" s="33"/>
      <c r="L1161" s="33"/>
      <c r="M1161" s="33"/>
      <c r="N1161" s="33"/>
      <c r="O1161" s="33"/>
      <c r="P1161" s="33"/>
      <c r="Q1161" s="33"/>
      <c r="R1161" s="33"/>
      <c r="S1161" s="34"/>
      <c r="T1161" s="33"/>
      <c r="U1161" s="33"/>
      <c r="V1161" s="33"/>
      <c r="W1161" s="33"/>
      <c r="X1161" s="33"/>
      <c r="Y1161" s="33"/>
      <c r="Z1161" s="33"/>
      <c r="AA1161" s="33"/>
      <c r="AB1161" s="33"/>
      <c r="AC1161" s="34"/>
      <c r="AD1161" s="33"/>
      <c r="AE1161" s="33"/>
      <c r="AF1161" s="33"/>
      <c r="AG1161" s="34"/>
      <c r="AH1161" s="33"/>
      <c r="AI1161" s="36"/>
      <c r="AJ1161" s="35"/>
      <c r="AK1161" s="35"/>
      <c r="AL1161" s="35"/>
      <c r="AM1161" s="35"/>
    </row>
    <row r="1162" spans="2:39" x14ac:dyDescent="0.25">
      <c r="B1162" s="31"/>
      <c r="C1162" s="32"/>
      <c r="D1162" s="32"/>
      <c r="E1162" s="32"/>
      <c r="F1162" s="33"/>
      <c r="G1162" s="33"/>
      <c r="H1162" s="37"/>
      <c r="I1162" s="33"/>
      <c r="J1162" s="33"/>
      <c r="K1162" s="33"/>
      <c r="L1162" s="33"/>
      <c r="M1162" s="33"/>
      <c r="N1162" s="33"/>
      <c r="O1162" s="33"/>
      <c r="P1162" s="33"/>
      <c r="Q1162" s="33"/>
      <c r="R1162" s="33"/>
      <c r="S1162" s="34"/>
      <c r="T1162" s="33"/>
      <c r="U1162" s="33"/>
      <c r="V1162" s="33"/>
      <c r="W1162" s="33"/>
      <c r="X1162" s="33"/>
      <c r="Y1162" s="33"/>
      <c r="Z1162" s="33"/>
      <c r="AA1162" s="33"/>
      <c r="AB1162" s="33"/>
      <c r="AC1162" s="34"/>
      <c r="AD1162" s="33"/>
      <c r="AE1162" s="33"/>
      <c r="AF1162" s="33"/>
      <c r="AG1162" s="34"/>
      <c r="AH1162" s="33"/>
      <c r="AI1162" s="36"/>
      <c r="AJ1162" s="35"/>
      <c r="AK1162" s="35"/>
      <c r="AL1162" s="35"/>
      <c r="AM1162" s="35"/>
    </row>
    <row r="1163" spans="2:39" x14ac:dyDescent="0.25">
      <c r="B1163" s="31"/>
      <c r="C1163" s="32"/>
      <c r="D1163" s="32"/>
      <c r="E1163" s="32"/>
      <c r="F1163" s="33"/>
      <c r="G1163" s="33"/>
      <c r="H1163" s="37"/>
      <c r="I1163" s="33"/>
      <c r="J1163" s="33"/>
      <c r="K1163" s="33"/>
      <c r="L1163" s="33"/>
      <c r="M1163" s="33"/>
      <c r="N1163" s="33"/>
      <c r="O1163" s="33"/>
      <c r="P1163" s="33"/>
      <c r="Q1163" s="33"/>
      <c r="R1163" s="33"/>
      <c r="S1163" s="34"/>
      <c r="T1163" s="33"/>
      <c r="U1163" s="33"/>
      <c r="V1163" s="33"/>
      <c r="W1163" s="33"/>
      <c r="X1163" s="33"/>
      <c r="Y1163" s="33"/>
      <c r="Z1163" s="33"/>
      <c r="AA1163" s="33"/>
      <c r="AB1163" s="33"/>
      <c r="AC1163" s="34"/>
      <c r="AD1163" s="33"/>
      <c r="AE1163" s="33"/>
      <c r="AF1163" s="33"/>
      <c r="AG1163" s="34"/>
      <c r="AH1163" s="33"/>
      <c r="AI1163" s="36"/>
      <c r="AJ1163" s="35"/>
      <c r="AK1163" s="35"/>
      <c r="AL1163" s="35"/>
      <c r="AM1163" s="35"/>
    </row>
    <row r="1164" spans="2:39" x14ac:dyDescent="0.25">
      <c r="B1164" s="31"/>
      <c r="C1164" s="32"/>
      <c r="D1164" s="32"/>
      <c r="E1164" s="32"/>
      <c r="F1164" s="33"/>
      <c r="G1164" s="33"/>
      <c r="H1164" s="37"/>
      <c r="I1164" s="33"/>
      <c r="J1164" s="33"/>
      <c r="K1164" s="33"/>
      <c r="L1164" s="33"/>
      <c r="M1164" s="33"/>
      <c r="N1164" s="33"/>
      <c r="O1164" s="33"/>
      <c r="P1164" s="33"/>
      <c r="Q1164" s="33"/>
      <c r="R1164" s="33"/>
      <c r="S1164" s="34"/>
      <c r="T1164" s="33"/>
      <c r="U1164" s="33"/>
      <c r="V1164" s="33"/>
      <c r="W1164" s="33"/>
      <c r="X1164" s="33"/>
      <c r="Y1164" s="33"/>
      <c r="Z1164" s="33"/>
      <c r="AA1164" s="33"/>
      <c r="AB1164" s="33"/>
      <c r="AC1164" s="34"/>
      <c r="AD1164" s="33"/>
      <c r="AE1164" s="33"/>
      <c r="AF1164" s="33"/>
      <c r="AG1164" s="34"/>
      <c r="AH1164" s="33"/>
      <c r="AI1164" s="36"/>
      <c r="AJ1164" s="35"/>
      <c r="AK1164" s="35"/>
      <c r="AL1164" s="35"/>
      <c r="AM1164" s="35"/>
    </row>
    <row r="1165" spans="2:39" x14ac:dyDescent="0.25">
      <c r="B1165" s="31"/>
      <c r="C1165" s="32"/>
      <c r="D1165" s="32"/>
      <c r="E1165" s="32"/>
      <c r="F1165" s="33"/>
      <c r="G1165" s="33"/>
      <c r="H1165" s="37"/>
      <c r="I1165" s="33"/>
      <c r="J1165" s="33"/>
      <c r="K1165" s="33"/>
      <c r="L1165" s="33"/>
      <c r="M1165" s="33"/>
      <c r="N1165" s="33"/>
      <c r="O1165" s="33"/>
      <c r="P1165" s="33"/>
      <c r="Q1165" s="33"/>
      <c r="R1165" s="33"/>
      <c r="S1165" s="34"/>
      <c r="T1165" s="33"/>
      <c r="U1165" s="33"/>
      <c r="V1165" s="33"/>
      <c r="W1165" s="33"/>
      <c r="X1165" s="33"/>
      <c r="Y1165" s="33"/>
      <c r="Z1165" s="33"/>
      <c r="AA1165" s="33"/>
      <c r="AB1165" s="33"/>
      <c r="AC1165" s="34"/>
      <c r="AD1165" s="33"/>
      <c r="AE1165" s="33"/>
      <c r="AF1165" s="33"/>
      <c r="AG1165" s="34"/>
      <c r="AH1165" s="33"/>
      <c r="AI1165" s="36"/>
      <c r="AJ1165" s="35"/>
      <c r="AK1165" s="35"/>
      <c r="AL1165" s="35"/>
      <c r="AM1165" s="35"/>
    </row>
    <row r="1166" spans="2:39" x14ac:dyDescent="0.25">
      <c r="B1166" s="31"/>
      <c r="C1166" s="32"/>
      <c r="D1166" s="32"/>
      <c r="E1166" s="32"/>
      <c r="F1166" s="33"/>
      <c r="G1166" s="33"/>
      <c r="H1166" s="37"/>
      <c r="I1166" s="33"/>
      <c r="J1166" s="33"/>
      <c r="K1166" s="33"/>
      <c r="L1166" s="33"/>
      <c r="M1166" s="33"/>
      <c r="N1166" s="33"/>
      <c r="O1166" s="33"/>
      <c r="P1166" s="33"/>
      <c r="Q1166" s="33"/>
      <c r="R1166" s="33"/>
      <c r="S1166" s="34"/>
      <c r="T1166" s="33"/>
      <c r="U1166" s="33"/>
      <c r="V1166" s="33"/>
      <c r="W1166" s="33"/>
      <c r="X1166" s="33"/>
      <c r="Y1166" s="33"/>
      <c r="Z1166" s="33"/>
      <c r="AA1166" s="33"/>
      <c r="AB1166" s="33"/>
      <c r="AC1166" s="34"/>
      <c r="AD1166" s="33"/>
      <c r="AE1166" s="33"/>
      <c r="AF1166" s="33"/>
      <c r="AG1166" s="34"/>
      <c r="AH1166" s="33"/>
      <c r="AI1166" s="36"/>
      <c r="AJ1166" s="35"/>
      <c r="AK1166" s="35"/>
      <c r="AL1166" s="35"/>
      <c r="AM1166" s="35"/>
    </row>
    <row r="1167" spans="2:39" x14ac:dyDescent="0.25">
      <c r="B1167" s="31"/>
      <c r="C1167" s="32"/>
      <c r="D1167" s="32"/>
      <c r="E1167" s="32"/>
      <c r="F1167" s="33"/>
      <c r="G1167" s="33"/>
      <c r="H1167" s="37"/>
      <c r="I1167" s="33"/>
      <c r="J1167" s="33"/>
      <c r="K1167" s="33"/>
      <c r="L1167" s="33"/>
      <c r="M1167" s="33"/>
      <c r="N1167" s="33"/>
      <c r="O1167" s="33"/>
      <c r="P1167" s="33"/>
      <c r="Q1167" s="33"/>
      <c r="R1167" s="33"/>
      <c r="S1167" s="34"/>
      <c r="T1167" s="33"/>
      <c r="U1167" s="33"/>
      <c r="V1167" s="33"/>
      <c r="W1167" s="33"/>
      <c r="X1167" s="33"/>
      <c r="Y1167" s="33"/>
      <c r="Z1167" s="33"/>
      <c r="AA1167" s="33"/>
      <c r="AB1167" s="33"/>
      <c r="AC1167" s="34"/>
      <c r="AD1167" s="33"/>
      <c r="AE1167" s="33"/>
      <c r="AF1167" s="33"/>
      <c r="AG1167" s="34"/>
      <c r="AH1167" s="33"/>
      <c r="AI1167" s="36"/>
      <c r="AJ1167" s="35"/>
      <c r="AK1167" s="35"/>
      <c r="AL1167" s="35"/>
      <c r="AM1167" s="35"/>
    </row>
    <row r="1168" spans="2:39" x14ac:dyDescent="0.25">
      <c r="B1168" s="31"/>
      <c r="C1168" s="32"/>
      <c r="D1168" s="32"/>
      <c r="E1168" s="32"/>
      <c r="F1168" s="33"/>
      <c r="G1168" s="33"/>
      <c r="H1168" s="37"/>
      <c r="I1168" s="33"/>
      <c r="J1168" s="33"/>
      <c r="K1168" s="33"/>
      <c r="L1168" s="33"/>
      <c r="M1168" s="33"/>
      <c r="N1168" s="33"/>
      <c r="O1168" s="33"/>
      <c r="P1168" s="33"/>
      <c r="Q1168" s="33"/>
      <c r="R1168" s="33"/>
      <c r="S1168" s="34"/>
      <c r="T1168" s="33"/>
      <c r="U1168" s="33"/>
      <c r="V1168" s="33"/>
      <c r="W1168" s="33"/>
      <c r="X1168" s="33"/>
      <c r="Y1168" s="33"/>
      <c r="Z1168" s="33"/>
      <c r="AA1168" s="33"/>
      <c r="AB1168" s="33"/>
      <c r="AC1168" s="34"/>
      <c r="AD1168" s="33"/>
      <c r="AE1168" s="33"/>
      <c r="AF1168" s="33"/>
      <c r="AG1168" s="34"/>
      <c r="AH1168" s="33"/>
      <c r="AI1168" s="36"/>
      <c r="AJ1168" s="35"/>
      <c r="AK1168" s="35"/>
      <c r="AL1168" s="35"/>
      <c r="AM1168" s="35"/>
    </row>
    <row r="1169" spans="2:39" x14ac:dyDescent="0.25">
      <c r="B1169" s="31"/>
      <c r="C1169" s="32"/>
      <c r="D1169" s="32"/>
      <c r="E1169" s="32"/>
      <c r="F1169" s="33"/>
      <c r="G1169" s="33"/>
      <c r="H1169" s="37"/>
      <c r="I1169" s="33"/>
      <c r="J1169" s="33"/>
      <c r="K1169" s="33"/>
      <c r="L1169" s="33"/>
      <c r="M1169" s="33"/>
      <c r="N1169" s="33"/>
      <c r="O1169" s="33"/>
      <c r="P1169" s="33"/>
      <c r="Q1169" s="33"/>
      <c r="R1169" s="33"/>
      <c r="S1169" s="34"/>
      <c r="T1169" s="33"/>
      <c r="U1169" s="33"/>
      <c r="V1169" s="33"/>
      <c r="W1169" s="33"/>
      <c r="X1169" s="33"/>
      <c r="Y1169" s="33"/>
      <c r="Z1169" s="33"/>
      <c r="AA1169" s="33"/>
      <c r="AB1169" s="33"/>
      <c r="AC1169" s="34"/>
      <c r="AD1169" s="33"/>
      <c r="AE1169" s="33"/>
      <c r="AF1169" s="33"/>
      <c r="AG1169" s="34"/>
      <c r="AH1169" s="33"/>
      <c r="AI1169" s="36"/>
      <c r="AJ1169" s="35"/>
      <c r="AK1169" s="35"/>
      <c r="AL1169" s="35"/>
      <c r="AM1169" s="35"/>
    </row>
    <row r="1170" spans="2:39" x14ac:dyDescent="0.25">
      <c r="B1170" s="31"/>
      <c r="C1170" s="32"/>
      <c r="D1170" s="32"/>
      <c r="E1170" s="32"/>
      <c r="F1170" s="33"/>
      <c r="G1170" s="33"/>
      <c r="H1170" s="37"/>
      <c r="I1170" s="33"/>
      <c r="J1170" s="33"/>
      <c r="K1170" s="33"/>
      <c r="L1170" s="33"/>
      <c r="M1170" s="33"/>
      <c r="N1170" s="33"/>
      <c r="O1170" s="33"/>
      <c r="P1170" s="33"/>
      <c r="Q1170" s="33"/>
      <c r="R1170" s="33"/>
      <c r="S1170" s="34"/>
      <c r="T1170" s="33"/>
      <c r="U1170" s="33"/>
      <c r="V1170" s="33"/>
      <c r="W1170" s="33"/>
      <c r="X1170" s="33"/>
      <c r="Y1170" s="33"/>
      <c r="Z1170" s="33"/>
      <c r="AA1170" s="33"/>
      <c r="AB1170" s="33"/>
      <c r="AC1170" s="34"/>
      <c r="AD1170" s="33"/>
      <c r="AE1170" s="33"/>
      <c r="AF1170" s="33"/>
      <c r="AG1170" s="34"/>
      <c r="AH1170" s="33"/>
      <c r="AI1170" s="36"/>
      <c r="AJ1170" s="35"/>
      <c r="AK1170" s="35"/>
      <c r="AL1170" s="35"/>
      <c r="AM1170" s="35"/>
    </row>
    <row r="1171" spans="2:39" x14ac:dyDescent="0.25">
      <c r="B1171" s="31"/>
      <c r="C1171" s="32"/>
      <c r="D1171" s="32"/>
      <c r="E1171" s="32"/>
      <c r="F1171" s="33"/>
      <c r="G1171" s="33"/>
      <c r="H1171" s="37"/>
      <c r="I1171" s="33"/>
      <c r="J1171" s="33"/>
      <c r="K1171" s="33"/>
      <c r="L1171" s="33"/>
      <c r="M1171" s="33"/>
      <c r="N1171" s="33"/>
      <c r="O1171" s="33"/>
      <c r="P1171" s="33"/>
      <c r="Q1171" s="33"/>
      <c r="R1171" s="33"/>
      <c r="S1171" s="34"/>
      <c r="T1171" s="33"/>
      <c r="U1171" s="33"/>
      <c r="V1171" s="33"/>
      <c r="W1171" s="33"/>
      <c r="X1171" s="33"/>
      <c r="Y1171" s="33"/>
      <c r="Z1171" s="33"/>
      <c r="AA1171" s="33"/>
      <c r="AB1171" s="33"/>
      <c r="AC1171" s="34"/>
      <c r="AD1171" s="33"/>
      <c r="AE1171" s="33"/>
      <c r="AF1171" s="33"/>
      <c r="AG1171" s="34"/>
      <c r="AH1171" s="33"/>
      <c r="AI1171" s="36"/>
      <c r="AJ1171" s="35"/>
      <c r="AK1171" s="35"/>
      <c r="AL1171" s="35"/>
      <c r="AM1171" s="35"/>
    </row>
    <row r="1172" spans="2:39" x14ac:dyDescent="0.25">
      <c r="B1172" s="31"/>
      <c r="C1172" s="32"/>
      <c r="D1172" s="32"/>
      <c r="E1172" s="32"/>
      <c r="F1172" s="33"/>
      <c r="G1172" s="33"/>
      <c r="H1172" s="37"/>
      <c r="I1172" s="33"/>
      <c r="J1172" s="33"/>
      <c r="K1172" s="33"/>
      <c r="L1172" s="33"/>
      <c r="M1172" s="33"/>
      <c r="N1172" s="33"/>
      <c r="O1172" s="33"/>
      <c r="P1172" s="33"/>
      <c r="Q1172" s="33"/>
      <c r="R1172" s="33"/>
      <c r="S1172" s="34"/>
      <c r="T1172" s="33"/>
      <c r="U1172" s="33"/>
      <c r="V1172" s="33"/>
      <c r="W1172" s="33"/>
      <c r="X1172" s="33"/>
      <c r="Y1172" s="33"/>
      <c r="Z1172" s="33"/>
      <c r="AA1172" s="33"/>
      <c r="AB1172" s="33"/>
      <c r="AC1172" s="34"/>
      <c r="AD1172" s="33"/>
      <c r="AE1172" s="33"/>
      <c r="AF1172" s="33"/>
      <c r="AG1172" s="34"/>
      <c r="AH1172" s="33"/>
      <c r="AI1172" s="36"/>
      <c r="AJ1172" s="35"/>
      <c r="AK1172" s="35"/>
      <c r="AL1172" s="35"/>
      <c r="AM1172" s="35"/>
    </row>
    <row r="1173" spans="2:39" x14ac:dyDescent="0.25">
      <c r="B1173" s="31"/>
      <c r="C1173" s="32"/>
      <c r="D1173" s="32"/>
      <c r="E1173" s="32"/>
      <c r="F1173" s="33"/>
      <c r="G1173" s="33"/>
      <c r="H1173" s="37"/>
      <c r="I1173" s="33"/>
      <c r="J1173" s="33"/>
      <c r="K1173" s="33"/>
      <c r="L1173" s="33"/>
      <c r="M1173" s="33"/>
      <c r="N1173" s="33"/>
      <c r="O1173" s="33"/>
      <c r="P1173" s="33"/>
      <c r="Q1173" s="33"/>
      <c r="R1173" s="33"/>
      <c r="S1173" s="34"/>
      <c r="T1173" s="33"/>
      <c r="U1173" s="33"/>
      <c r="V1173" s="33"/>
      <c r="W1173" s="33"/>
      <c r="X1173" s="33"/>
      <c r="Y1173" s="33"/>
      <c r="Z1173" s="33"/>
      <c r="AA1173" s="33"/>
      <c r="AB1173" s="33"/>
      <c r="AC1173" s="34"/>
      <c r="AD1173" s="33"/>
      <c r="AE1173" s="33"/>
      <c r="AF1173" s="33"/>
      <c r="AG1173" s="34"/>
      <c r="AH1173" s="33"/>
      <c r="AI1173" s="36"/>
      <c r="AJ1173" s="35"/>
      <c r="AK1173" s="35"/>
      <c r="AL1173" s="35"/>
      <c r="AM1173" s="35"/>
    </row>
    <row r="1174" spans="2:39" x14ac:dyDescent="0.25">
      <c r="B1174" s="31"/>
      <c r="C1174" s="32"/>
      <c r="D1174" s="32"/>
      <c r="E1174" s="32"/>
      <c r="F1174" s="33"/>
      <c r="G1174" s="33"/>
      <c r="H1174" s="37"/>
      <c r="I1174" s="33"/>
      <c r="J1174" s="33"/>
      <c r="K1174" s="33"/>
      <c r="L1174" s="33"/>
      <c r="M1174" s="33"/>
      <c r="N1174" s="33"/>
      <c r="O1174" s="33"/>
      <c r="P1174" s="33"/>
      <c r="Q1174" s="33"/>
      <c r="R1174" s="33"/>
      <c r="S1174" s="34"/>
      <c r="T1174" s="33"/>
      <c r="U1174" s="33"/>
      <c r="V1174" s="33"/>
      <c r="W1174" s="33"/>
      <c r="X1174" s="33"/>
      <c r="Y1174" s="33"/>
      <c r="Z1174" s="33"/>
      <c r="AA1174" s="33"/>
      <c r="AB1174" s="33"/>
      <c r="AC1174" s="34"/>
      <c r="AD1174" s="33"/>
      <c r="AE1174" s="33"/>
      <c r="AF1174" s="33"/>
      <c r="AG1174" s="34"/>
      <c r="AH1174" s="33"/>
      <c r="AI1174" s="36"/>
      <c r="AJ1174" s="35"/>
      <c r="AK1174" s="35"/>
      <c r="AL1174" s="35"/>
      <c r="AM1174" s="35"/>
    </row>
    <row r="1175" spans="2:39" x14ac:dyDescent="0.25">
      <c r="B1175" s="31"/>
      <c r="C1175" s="32"/>
      <c r="D1175" s="32"/>
      <c r="E1175" s="32"/>
      <c r="F1175" s="33"/>
      <c r="G1175" s="33"/>
      <c r="H1175" s="37"/>
      <c r="I1175" s="33"/>
      <c r="J1175" s="33"/>
      <c r="K1175" s="33"/>
      <c r="L1175" s="33"/>
      <c r="M1175" s="33"/>
      <c r="N1175" s="33"/>
      <c r="O1175" s="33"/>
      <c r="P1175" s="33"/>
      <c r="Q1175" s="33"/>
      <c r="R1175" s="33"/>
      <c r="S1175" s="34"/>
      <c r="T1175" s="33"/>
      <c r="U1175" s="33"/>
      <c r="V1175" s="33"/>
      <c r="W1175" s="33"/>
      <c r="X1175" s="33"/>
      <c r="Y1175" s="33"/>
      <c r="Z1175" s="33"/>
      <c r="AA1175" s="33"/>
      <c r="AB1175" s="33"/>
      <c r="AC1175" s="34"/>
      <c r="AD1175" s="33"/>
      <c r="AE1175" s="33"/>
      <c r="AF1175" s="33"/>
      <c r="AG1175" s="34"/>
      <c r="AH1175" s="33"/>
      <c r="AI1175" s="36"/>
      <c r="AJ1175" s="35"/>
      <c r="AK1175" s="35"/>
      <c r="AL1175" s="35"/>
      <c r="AM1175" s="35"/>
    </row>
    <row r="1176" spans="2:39" x14ac:dyDescent="0.25">
      <c r="B1176" s="31"/>
      <c r="C1176" s="32"/>
      <c r="D1176" s="32"/>
      <c r="E1176" s="32"/>
      <c r="F1176" s="33"/>
      <c r="G1176" s="33"/>
      <c r="H1176" s="37"/>
      <c r="I1176" s="33"/>
      <c r="J1176" s="33"/>
      <c r="K1176" s="33"/>
      <c r="L1176" s="33"/>
      <c r="M1176" s="33"/>
      <c r="N1176" s="33"/>
      <c r="O1176" s="33"/>
      <c r="P1176" s="33"/>
      <c r="Q1176" s="33"/>
      <c r="R1176" s="33"/>
      <c r="S1176" s="34"/>
      <c r="T1176" s="33"/>
      <c r="U1176" s="33"/>
      <c r="V1176" s="33"/>
      <c r="W1176" s="33"/>
      <c r="X1176" s="33"/>
      <c r="Y1176" s="33"/>
      <c r="Z1176" s="33"/>
      <c r="AA1176" s="33"/>
      <c r="AB1176" s="33"/>
      <c r="AC1176" s="34"/>
      <c r="AD1176" s="33"/>
      <c r="AE1176" s="33"/>
      <c r="AF1176" s="33"/>
      <c r="AG1176" s="34"/>
      <c r="AH1176" s="33"/>
      <c r="AI1176" s="36"/>
      <c r="AJ1176" s="35"/>
      <c r="AK1176" s="35"/>
      <c r="AL1176" s="35"/>
      <c r="AM1176" s="35"/>
    </row>
    <row r="1177" spans="2:39" x14ac:dyDescent="0.25">
      <c r="B1177" s="31"/>
      <c r="C1177" s="32"/>
      <c r="D1177" s="32"/>
      <c r="E1177" s="32"/>
      <c r="F1177" s="33"/>
      <c r="G1177" s="33"/>
      <c r="H1177" s="37"/>
      <c r="I1177" s="33"/>
      <c r="J1177" s="33"/>
      <c r="K1177" s="33"/>
      <c r="L1177" s="33"/>
      <c r="M1177" s="33"/>
      <c r="N1177" s="33"/>
      <c r="O1177" s="33"/>
      <c r="P1177" s="33"/>
      <c r="Q1177" s="33"/>
      <c r="R1177" s="33"/>
      <c r="S1177" s="34"/>
      <c r="T1177" s="33"/>
      <c r="U1177" s="33"/>
      <c r="V1177" s="33"/>
      <c r="W1177" s="33"/>
      <c r="X1177" s="33"/>
      <c r="Y1177" s="33"/>
      <c r="Z1177" s="33"/>
      <c r="AA1177" s="33"/>
      <c r="AB1177" s="33"/>
      <c r="AC1177" s="34"/>
      <c r="AD1177" s="33"/>
      <c r="AE1177" s="33"/>
      <c r="AF1177" s="33"/>
      <c r="AG1177" s="34"/>
      <c r="AH1177" s="33"/>
      <c r="AI1177" s="36"/>
      <c r="AJ1177" s="35"/>
      <c r="AK1177" s="35"/>
      <c r="AL1177" s="35"/>
      <c r="AM1177" s="35"/>
    </row>
    <row r="1178" spans="2:39" x14ac:dyDescent="0.25">
      <c r="B1178" s="31"/>
      <c r="C1178" s="32"/>
      <c r="D1178" s="32"/>
      <c r="E1178" s="32"/>
      <c r="F1178" s="33"/>
      <c r="G1178" s="33"/>
      <c r="H1178" s="37"/>
      <c r="I1178" s="33"/>
      <c r="J1178" s="33"/>
      <c r="K1178" s="33"/>
      <c r="L1178" s="33"/>
      <c r="M1178" s="33"/>
      <c r="N1178" s="33"/>
      <c r="O1178" s="33"/>
      <c r="P1178" s="33"/>
      <c r="Q1178" s="33"/>
      <c r="R1178" s="33"/>
      <c r="S1178" s="34"/>
      <c r="T1178" s="33"/>
      <c r="U1178" s="33"/>
      <c r="V1178" s="33"/>
      <c r="W1178" s="33"/>
      <c r="X1178" s="33"/>
      <c r="Y1178" s="33"/>
      <c r="Z1178" s="33"/>
      <c r="AA1178" s="33"/>
      <c r="AB1178" s="33"/>
      <c r="AC1178" s="34"/>
      <c r="AD1178" s="33"/>
      <c r="AE1178" s="33"/>
      <c r="AF1178" s="33"/>
      <c r="AG1178" s="34"/>
      <c r="AH1178" s="33"/>
      <c r="AI1178" s="36"/>
      <c r="AJ1178" s="35"/>
      <c r="AK1178" s="35"/>
      <c r="AL1178" s="35"/>
      <c r="AM1178" s="35"/>
    </row>
    <row r="1179" spans="2:39" x14ac:dyDescent="0.25">
      <c r="B1179" s="31"/>
      <c r="C1179" s="32"/>
      <c r="D1179" s="32"/>
      <c r="E1179" s="32"/>
      <c r="F1179" s="33"/>
      <c r="G1179" s="33"/>
      <c r="H1179" s="37"/>
      <c r="I1179" s="33"/>
      <c r="J1179" s="33"/>
      <c r="K1179" s="33"/>
      <c r="L1179" s="33"/>
      <c r="M1179" s="33"/>
      <c r="N1179" s="33"/>
      <c r="O1179" s="33"/>
      <c r="P1179" s="33"/>
      <c r="Q1179" s="33"/>
      <c r="R1179" s="33"/>
      <c r="S1179" s="34"/>
      <c r="T1179" s="33"/>
      <c r="U1179" s="33"/>
      <c r="V1179" s="33"/>
      <c r="W1179" s="33"/>
      <c r="X1179" s="33"/>
      <c r="Y1179" s="33"/>
      <c r="Z1179" s="33"/>
      <c r="AA1179" s="33"/>
      <c r="AB1179" s="33"/>
      <c r="AC1179" s="34"/>
      <c r="AD1179" s="33"/>
      <c r="AE1179" s="33"/>
      <c r="AF1179" s="33"/>
      <c r="AG1179" s="34"/>
      <c r="AH1179" s="33"/>
      <c r="AI1179" s="36"/>
      <c r="AJ1179" s="35"/>
      <c r="AK1179" s="35"/>
      <c r="AL1179" s="35"/>
      <c r="AM1179" s="35"/>
    </row>
    <row r="1180" spans="2:39" x14ac:dyDescent="0.25">
      <c r="B1180" s="31"/>
      <c r="C1180" s="32"/>
      <c r="D1180" s="32"/>
      <c r="E1180" s="32"/>
      <c r="F1180" s="33"/>
      <c r="G1180" s="33"/>
      <c r="H1180" s="37"/>
      <c r="I1180" s="33"/>
      <c r="J1180" s="33"/>
      <c r="K1180" s="33"/>
      <c r="L1180" s="33"/>
      <c r="M1180" s="33"/>
      <c r="N1180" s="33"/>
      <c r="O1180" s="33"/>
      <c r="P1180" s="33"/>
      <c r="Q1180" s="33"/>
      <c r="R1180" s="33"/>
      <c r="S1180" s="34"/>
      <c r="T1180" s="33"/>
      <c r="U1180" s="33"/>
      <c r="V1180" s="33"/>
      <c r="W1180" s="33"/>
      <c r="X1180" s="33"/>
      <c r="Y1180" s="33"/>
      <c r="Z1180" s="33"/>
      <c r="AA1180" s="33"/>
      <c r="AB1180" s="33"/>
      <c r="AC1180" s="34"/>
      <c r="AD1180" s="33"/>
      <c r="AE1180" s="33"/>
      <c r="AF1180" s="33"/>
      <c r="AG1180" s="34"/>
      <c r="AH1180" s="33"/>
      <c r="AI1180" s="36"/>
      <c r="AJ1180" s="35"/>
      <c r="AK1180" s="35"/>
      <c r="AL1180" s="35"/>
      <c r="AM1180" s="35"/>
    </row>
    <row r="1181" spans="2:39" x14ac:dyDescent="0.25">
      <c r="B1181" s="31"/>
      <c r="C1181" s="32"/>
      <c r="D1181" s="32"/>
      <c r="E1181" s="32"/>
      <c r="F1181" s="33"/>
      <c r="G1181" s="33"/>
      <c r="H1181" s="37"/>
      <c r="I1181" s="33"/>
      <c r="J1181" s="33"/>
      <c r="K1181" s="33"/>
      <c r="L1181" s="33"/>
      <c r="M1181" s="33"/>
      <c r="N1181" s="33"/>
      <c r="O1181" s="33"/>
      <c r="P1181" s="33"/>
      <c r="Q1181" s="33"/>
      <c r="R1181" s="33"/>
      <c r="S1181" s="34"/>
      <c r="T1181" s="33"/>
      <c r="U1181" s="33"/>
      <c r="V1181" s="33"/>
      <c r="W1181" s="33"/>
      <c r="X1181" s="33"/>
      <c r="Y1181" s="33"/>
      <c r="Z1181" s="33"/>
      <c r="AA1181" s="33"/>
      <c r="AB1181" s="33"/>
      <c r="AC1181" s="34"/>
      <c r="AD1181" s="33"/>
      <c r="AE1181" s="33"/>
      <c r="AF1181" s="33"/>
      <c r="AG1181" s="34"/>
      <c r="AH1181" s="33"/>
      <c r="AI1181" s="36"/>
      <c r="AJ1181" s="35"/>
      <c r="AK1181" s="35"/>
      <c r="AL1181" s="35"/>
      <c r="AM1181" s="35"/>
    </row>
    <row r="1182" spans="2:39" x14ac:dyDescent="0.25">
      <c r="B1182" s="31"/>
      <c r="C1182" s="32"/>
      <c r="D1182" s="32"/>
      <c r="E1182" s="32"/>
      <c r="F1182" s="33"/>
      <c r="G1182" s="33"/>
      <c r="H1182" s="37"/>
      <c r="I1182" s="33"/>
      <c r="J1182" s="33"/>
      <c r="K1182" s="33"/>
      <c r="L1182" s="33"/>
      <c r="M1182" s="33"/>
      <c r="N1182" s="33"/>
      <c r="O1182" s="33"/>
      <c r="P1182" s="33"/>
      <c r="Q1182" s="33"/>
      <c r="R1182" s="33"/>
      <c r="S1182" s="34"/>
      <c r="T1182" s="33"/>
      <c r="U1182" s="33"/>
      <c r="V1182" s="33"/>
      <c r="W1182" s="33"/>
      <c r="X1182" s="33"/>
      <c r="Y1182" s="33"/>
      <c r="Z1182" s="33"/>
      <c r="AA1182" s="33"/>
      <c r="AB1182" s="33"/>
      <c r="AC1182" s="34"/>
      <c r="AD1182" s="33"/>
      <c r="AE1182" s="33"/>
      <c r="AF1182" s="33"/>
      <c r="AG1182" s="34"/>
      <c r="AH1182" s="33"/>
      <c r="AI1182" s="36"/>
      <c r="AJ1182" s="35"/>
      <c r="AK1182" s="35"/>
      <c r="AL1182" s="35"/>
      <c r="AM1182" s="35"/>
    </row>
    <row r="1183" spans="2:39" x14ac:dyDescent="0.25">
      <c r="B1183" s="31"/>
      <c r="C1183" s="32"/>
      <c r="D1183" s="32"/>
      <c r="E1183" s="32"/>
      <c r="F1183" s="33"/>
      <c r="G1183" s="33"/>
      <c r="H1183" s="37"/>
      <c r="I1183" s="33"/>
      <c r="J1183" s="33"/>
      <c r="K1183" s="33"/>
      <c r="L1183" s="33"/>
      <c r="M1183" s="33"/>
      <c r="N1183" s="33"/>
      <c r="O1183" s="33"/>
      <c r="P1183" s="33"/>
      <c r="Q1183" s="33"/>
      <c r="R1183" s="33"/>
      <c r="S1183" s="34"/>
      <c r="T1183" s="33"/>
      <c r="U1183" s="33"/>
      <c r="V1183" s="33"/>
      <c r="W1183" s="33"/>
      <c r="X1183" s="33"/>
      <c r="Y1183" s="33"/>
      <c r="Z1183" s="33"/>
      <c r="AA1183" s="33"/>
      <c r="AB1183" s="33"/>
      <c r="AC1183" s="34"/>
      <c r="AD1183" s="33"/>
      <c r="AE1183" s="33"/>
      <c r="AF1183" s="33"/>
      <c r="AG1183" s="34"/>
      <c r="AH1183" s="33"/>
      <c r="AI1183" s="36"/>
      <c r="AJ1183" s="35"/>
      <c r="AK1183" s="35"/>
      <c r="AL1183" s="35"/>
      <c r="AM1183" s="35"/>
    </row>
    <row r="1184" spans="2:39" x14ac:dyDescent="0.25">
      <c r="B1184" s="31"/>
      <c r="C1184" s="32"/>
      <c r="D1184" s="32"/>
      <c r="E1184" s="32"/>
      <c r="F1184" s="33"/>
      <c r="G1184" s="33"/>
      <c r="H1184" s="37"/>
      <c r="I1184" s="33"/>
      <c r="J1184" s="33"/>
      <c r="K1184" s="33"/>
      <c r="L1184" s="33"/>
      <c r="M1184" s="33"/>
      <c r="N1184" s="33"/>
      <c r="O1184" s="33"/>
      <c r="P1184" s="33"/>
      <c r="Q1184" s="33"/>
      <c r="R1184" s="33"/>
      <c r="S1184" s="34"/>
      <c r="T1184" s="33"/>
      <c r="U1184" s="33"/>
      <c r="V1184" s="33"/>
      <c r="W1184" s="33"/>
      <c r="X1184" s="33"/>
      <c r="Y1184" s="33"/>
      <c r="Z1184" s="33"/>
      <c r="AA1184" s="33"/>
      <c r="AB1184" s="33"/>
      <c r="AC1184" s="34"/>
      <c r="AD1184" s="33"/>
      <c r="AE1184" s="33"/>
      <c r="AF1184" s="33"/>
      <c r="AG1184" s="34"/>
      <c r="AH1184" s="33"/>
      <c r="AI1184" s="36"/>
      <c r="AJ1184" s="35"/>
      <c r="AK1184" s="35"/>
      <c r="AL1184" s="35"/>
      <c r="AM1184" s="35"/>
    </row>
    <row r="1185" spans="2:39" x14ac:dyDescent="0.25">
      <c r="B1185" s="31"/>
      <c r="C1185" s="32"/>
      <c r="D1185" s="32"/>
      <c r="E1185" s="32"/>
      <c r="F1185" s="33"/>
      <c r="G1185" s="33"/>
      <c r="H1185" s="37"/>
      <c r="I1185" s="33"/>
      <c r="J1185" s="33"/>
      <c r="K1185" s="33"/>
      <c r="L1185" s="33"/>
      <c r="M1185" s="33"/>
      <c r="N1185" s="33"/>
      <c r="O1185" s="33"/>
      <c r="P1185" s="33"/>
      <c r="Q1185" s="33"/>
      <c r="R1185" s="33"/>
      <c r="S1185" s="34"/>
      <c r="T1185" s="33"/>
      <c r="U1185" s="33"/>
      <c r="V1185" s="33"/>
      <c r="W1185" s="33"/>
      <c r="X1185" s="33"/>
      <c r="Y1185" s="33"/>
      <c r="Z1185" s="33"/>
      <c r="AA1185" s="33"/>
      <c r="AB1185" s="33"/>
      <c r="AC1185" s="34"/>
      <c r="AD1185" s="33"/>
      <c r="AE1185" s="33"/>
      <c r="AF1185" s="33"/>
      <c r="AG1185" s="34"/>
      <c r="AH1185" s="33"/>
      <c r="AI1185" s="36"/>
      <c r="AJ1185" s="35"/>
      <c r="AK1185" s="35"/>
      <c r="AL1185" s="35"/>
      <c r="AM1185" s="35"/>
    </row>
    <row r="1186" spans="2:39" x14ac:dyDescent="0.25">
      <c r="B1186" s="31"/>
      <c r="C1186" s="32"/>
      <c r="D1186" s="32"/>
      <c r="E1186" s="32"/>
      <c r="F1186" s="33"/>
      <c r="G1186" s="33"/>
      <c r="H1186" s="37"/>
      <c r="I1186" s="33"/>
      <c r="J1186" s="33"/>
      <c r="K1186" s="33"/>
      <c r="L1186" s="33"/>
      <c r="M1186" s="33"/>
      <c r="N1186" s="33"/>
      <c r="O1186" s="33"/>
      <c r="P1186" s="33"/>
      <c r="Q1186" s="33"/>
      <c r="R1186" s="33"/>
      <c r="S1186" s="34"/>
      <c r="T1186" s="33"/>
      <c r="U1186" s="33"/>
      <c r="V1186" s="33"/>
      <c r="W1186" s="33"/>
      <c r="X1186" s="33"/>
      <c r="Y1186" s="33"/>
      <c r="Z1186" s="33"/>
      <c r="AA1186" s="33"/>
      <c r="AB1186" s="33"/>
      <c r="AC1186" s="34"/>
      <c r="AD1186" s="33"/>
      <c r="AE1186" s="33"/>
      <c r="AF1186" s="33"/>
      <c r="AG1186" s="34"/>
      <c r="AH1186" s="33"/>
      <c r="AI1186" s="36"/>
      <c r="AJ1186" s="35"/>
      <c r="AK1186" s="35"/>
      <c r="AL1186" s="35"/>
      <c r="AM1186" s="35"/>
    </row>
    <row r="1187" spans="2:39" x14ac:dyDescent="0.25">
      <c r="B1187" s="31"/>
      <c r="C1187" s="32"/>
      <c r="D1187" s="32"/>
      <c r="E1187" s="32"/>
      <c r="F1187" s="33"/>
      <c r="G1187" s="33"/>
      <c r="H1187" s="37"/>
      <c r="I1187" s="33"/>
      <c r="J1187" s="33"/>
      <c r="K1187" s="33"/>
      <c r="L1187" s="33"/>
      <c r="M1187" s="33"/>
      <c r="N1187" s="33"/>
      <c r="O1187" s="33"/>
      <c r="P1187" s="33"/>
      <c r="Q1187" s="33"/>
      <c r="R1187" s="33"/>
      <c r="S1187" s="34"/>
      <c r="T1187" s="33"/>
      <c r="U1187" s="33"/>
      <c r="V1187" s="33"/>
      <c r="W1187" s="33"/>
      <c r="X1187" s="33"/>
      <c r="Y1187" s="33"/>
      <c r="Z1187" s="33"/>
      <c r="AA1187" s="33"/>
      <c r="AB1187" s="33"/>
      <c r="AC1187" s="34"/>
      <c r="AD1187" s="33"/>
      <c r="AE1187" s="33"/>
      <c r="AF1187" s="33"/>
      <c r="AG1187" s="34"/>
      <c r="AH1187" s="33"/>
      <c r="AI1187" s="36"/>
      <c r="AJ1187" s="35"/>
      <c r="AK1187" s="35"/>
      <c r="AL1187" s="35"/>
      <c r="AM1187" s="35"/>
    </row>
    <row r="1188" spans="2:39" x14ac:dyDescent="0.25">
      <c r="B1188" s="31"/>
      <c r="C1188" s="32"/>
      <c r="D1188" s="32"/>
      <c r="E1188" s="32"/>
      <c r="F1188" s="33"/>
      <c r="G1188" s="33"/>
      <c r="H1188" s="37"/>
      <c r="I1188" s="33"/>
      <c r="J1188" s="33"/>
      <c r="K1188" s="33"/>
      <c r="L1188" s="33"/>
      <c r="M1188" s="33"/>
      <c r="N1188" s="33"/>
      <c r="O1188" s="33"/>
      <c r="P1188" s="33"/>
      <c r="Q1188" s="33"/>
      <c r="R1188" s="33"/>
      <c r="S1188" s="34"/>
      <c r="T1188" s="33"/>
      <c r="U1188" s="33"/>
      <c r="V1188" s="33"/>
      <c r="W1188" s="33"/>
      <c r="X1188" s="33"/>
      <c r="Y1188" s="33"/>
      <c r="Z1188" s="33"/>
      <c r="AA1188" s="33"/>
      <c r="AB1188" s="33"/>
      <c r="AC1188" s="34"/>
      <c r="AD1188" s="33"/>
      <c r="AE1188" s="33"/>
      <c r="AF1188" s="33"/>
      <c r="AG1188" s="34"/>
      <c r="AH1188" s="33"/>
      <c r="AI1188" s="36"/>
      <c r="AJ1188" s="35"/>
      <c r="AK1188" s="35"/>
      <c r="AL1188" s="35"/>
      <c r="AM1188" s="35"/>
    </row>
    <row r="1189" spans="2:39" x14ac:dyDescent="0.25">
      <c r="B1189" s="31"/>
      <c r="C1189" s="32"/>
      <c r="D1189" s="32"/>
      <c r="E1189" s="32"/>
      <c r="F1189" s="33"/>
      <c r="G1189" s="33"/>
      <c r="H1189" s="37"/>
      <c r="I1189" s="33"/>
      <c r="J1189" s="33"/>
      <c r="K1189" s="33"/>
      <c r="L1189" s="33"/>
      <c r="M1189" s="33"/>
      <c r="N1189" s="33"/>
      <c r="O1189" s="33"/>
      <c r="P1189" s="33"/>
      <c r="Q1189" s="33"/>
      <c r="R1189" s="33"/>
      <c r="S1189" s="34"/>
      <c r="T1189" s="33"/>
      <c r="U1189" s="33"/>
      <c r="V1189" s="33"/>
      <c r="W1189" s="33"/>
      <c r="X1189" s="33"/>
      <c r="Y1189" s="33"/>
      <c r="Z1189" s="33"/>
      <c r="AA1189" s="33"/>
      <c r="AB1189" s="33"/>
      <c r="AC1189" s="34"/>
      <c r="AD1189" s="33"/>
      <c r="AE1189" s="33"/>
      <c r="AF1189" s="33"/>
      <c r="AG1189" s="34"/>
      <c r="AH1189" s="33"/>
      <c r="AI1189" s="36"/>
      <c r="AJ1189" s="35"/>
      <c r="AK1189" s="35"/>
      <c r="AL1189" s="35"/>
      <c r="AM1189" s="35"/>
    </row>
    <row r="1190" spans="2:39" x14ac:dyDescent="0.25">
      <c r="B1190" s="31"/>
      <c r="C1190" s="32"/>
      <c r="D1190" s="32"/>
      <c r="E1190" s="32"/>
      <c r="F1190" s="33"/>
      <c r="G1190" s="33"/>
      <c r="H1190" s="37"/>
      <c r="I1190" s="33"/>
      <c r="J1190" s="33"/>
      <c r="K1190" s="33"/>
      <c r="L1190" s="33"/>
      <c r="M1190" s="33"/>
      <c r="N1190" s="33"/>
      <c r="O1190" s="33"/>
      <c r="P1190" s="33"/>
      <c r="Q1190" s="33"/>
      <c r="R1190" s="33"/>
      <c r="S1190" s="34"/>
      <c r="T1190" s="33"/>
      <c r="U1190" s="33"/>
      <c r="V1190" s="33"/>
      <c r="W1190" s="33"/>
      <c r="X1190" s="33"/>
      <c r="Y1190" s="33"/>
      <c r="Z1190" s="33"/>
      <c r="AA1190" s="33"/>
      <c r="AB1190" s="33"/>
      <c r="AC1190" s="34"/>
      <c r="AD1190" s="33"/>
      <c r="AE1190" s="33"/>
      <c r="AF1190" s="33"/>
      <c r="AG1190" s="34"/>
      <c r="AH1190" s="33"/>
      <c r="AI1190" s="36"/>
      <c r="AJ1190" s="35"/>
      <c r="AK1190" s="35"/>
      <c r="AL1190" s="35"/>
      <c r="AM1190" s="35"/>
    </row>
    <row r="1191" spans="2:39" x14ac:dyDescent="0.25">
      <c r="B1191" s="31"/>
      <c r="C1191" s="32"/>
      <c r="D1191" s="32"/>
      <c r="E1191" s="32"/>
      <c r="F1191" s="33"/>
      <c r="G1191" s="33"/>
      <c r="H1191" s="37"/>
      <c r="I1191" s="33"/>
      <c r="J1191" s="33"/>
      <c r="K1191" s="33"/>
      <c r="L1191" s="33"/>
      <c r="M1191" s="33"/>
      <c r="N1191" s="33"/>
      <c r="O1191" s="33"/>
      <c r="P1191" s="33"/>
      <c r="Q1191" s="33"/>
      <c r="R1191" s="33"/>
      <c r="S1191" s="34"/>
      <c r="T1191" s="33"/>
      <c r="U1191" s="33"/>
      <c r="V1191" s="33"/>
      <c r="W1191" s="33"/>
      <c r="X1191" s="33"/>
      <c r="Y1191" s="33"/>
      <c r="Z1191" s="33"/>
      <c r="AA1191" s="33"/>
      <c r="AB1191" s="33"/>
      <c r="AC1191" s="34"/>
      <c r="AD1191" s="33"/>
      <c r="AE1191" s="33"/>
      <c r="AF1191" s="33"/>
      <c r="AG1191" s="34"/>
      <c r="AH1191" s="33"/>
      <c r="AI1191" s="36"/>
      <c r="AJ1191" s="35"/>
      <c r="AK1191" s="35"/>
      <c r="AL1191" s="35"/>
      <c r="AM1191" s="35"/>
    </row>
    <row r="1192" spans="2:39" x14ac:dyDescent="0.25">
      <c r="B1192" s="31"/>
      <c r="C1192" s="32"/>
      <c r="D1192" s="32"/>
      <c r="E1192" s="32"/>
      <c r="F1192" s="33"/>
      <c r="G1192" s="33"/>
      <c r="H1192" s="37"/>
      <c r="I1192" s="33"/>
      <c r="J1192" s="33"/>
      <c r="K1192" s="33"/>
      <c r="L1192" s="33"/>
      <c r="M1192" s="33"/>
      <c r="N1192" s="33"/>
      <c r="O1192" s="33"/>
      <c r="P1192" s="33"/>
      <c r="Q1192" s="33"/>
      <c r="R1192" s="33"/>
      <c r="S1192" s="34"/>
      <c r="T1192" s="33"/>
      <c r="U1192" s="33"/>
      <c r="V1192" s="33"/>
      <c r="W1192" s="33"/>
      <c r="X1192" s="33"/>
      <c r="Y1192" s="33"/>
      <c r="Z1192" s="33"/>
      <c r="AA1192" s="33"/>
      <c r="AB1192" s="33"/>
      <c r="AC1192" s="34"/>
      <c r="AD1192" s="33"/>
      <c r="AE1192" s="33"/>
      <c r="AF1192" s="33"/>
      <c r="AG1192" s="34"/>
      <c r="AH1192" s="33"/>
      <c r="AI1192" s="36"/>
      <c r="AJ1192" s="35"/>
      <c r="AK1192" s="35"/>
      <c r="AL1192" s="35"/>
      <c r="AM1192" s="35"/>
    </row>
    <row r="1193" spans="2:39" x14ac:dyDescent="0.25">
      <c r="B1193" s="31"/>
      <c r="C1193" s="32"/>
      <c r="D1193" s="32"/>
      <c r="E1193" s="32"/>
      <c r="F1193" s="33"/>
      <c r="G1193" s="33"/>
      <c r="H1193" s="37"/>
      <c r="I1193" s="33"/>
      <c r="J1193" s="33"/>
      <c r="K1193" s="33"/>
      <c r="L1193" s="33"/>
      <c r="M1193" s="33"/>
      <c r="N1193" s="33"/>
      <c r="O1193" s="33"/>
      <c r="P1193" s="33"/>
      <c r="Q1193" s="33"/>
      <c r="R1193" s="33"/>
      <c r="S1193" s="34"/>
      <c r="T1193" s="33"/>
      <c r="U1193" s="33"/>
      <c r="V1193" s="33"/>
      <c r="W1193" s="33"/>
      <c r="X1193" s="33"/>
      <c r="Y1193" s="33"/>
      <c r="Z1193" s="33"/>
      <c r="AA1193" s="33"/>
      <c r="AB1193" s="33"/>
      <c r="AC1193" s="34"/>
      <c r="AD1193" s="33"/>
      <c r="AE1193" s="33"/>
      <c r="AF1193" s="33"/>
      <c r="AG1193" s="34"/>
      <c r="AH1193" s="33"/>
      <c r="AI1193" s="36"/>
      <c r="AJ1193" s="35"/>
      <c r="AK1193" s="35"/>
      <c r="AL1193" s="35"/>
      <c r="AM1193" s="35"/>
    </row>
    <row r="1194" spans="2:39" x14ac:dyDescent="0.25">
      <c r="B1194" s="31"/>
      <c r="C1194" s="32"/>
      <c r="D1194" s="32"/>
      <c r="E1194" s="32"/>
      <c r="F1194" s="33"/>
      <c r="G1194" s="33"/>
      <c r="H1194" s="37"/>
      <c r="I1194" s="33"/>
      <c r="J1194" s="33"/>
      <c r="K1194" s="33"/>
      <c r="L1194" s="33"/>
      <c r="M1194" s="33"/>
      <c r="N1194" s="33"/>
      <c r="O1194" s="33"/>
      <c r="P1194" s="33"/>
      <c r="Q1194" s="33"/>
      <c r="R1194" s="33"/>
      <c r="S1194" s="34"/>
      <c r="T1194" s="33"/>
      <c r="U1194" s="33"/>
      <c r="V1194" s="33"/>
      <c r="W1194" s="33"/>
      <c r="X1194" s="33"/>
      <c r="Y1194" s="33"/>
      <c r="Z1194" s="33"/>
      <c r="AA1194" s="33"/>
      <c r="AB1194" s="33"/>
      <c r="AC1194" s="34"/>
      <c r="AD1194" s="33"/>
      <c r="AE1194" s="33"/>
      <c r="AF1194" s="33"/>
      <c r="AG1194" s="34"/>
      <c r="AH1194" s="33"/>
      <c r="AI1194" s="36"/>
      <c r="AJ1194" s="35"/>
      <c r="AK1194" s="35"/>
      <c r="AL1194" s="35"/>
      <c r="AM1194" s="35"/>
    </row>
    <row r="1195" spans="2:39" x14ac:dyDescent="0.25">
      <c r="B1195" s="31"/>
      <c r="C1195" s="32"/>
      <c r="D1195" s="32"/>
      <c r="E1195" s="32"/>
      <c r="F1195" s="33"/>
      <c r="G1195" s="33"/>
      <c r="H1195" s="37"/>
      <c r="I1195" s="33"/>
      <c r="J1195" s="33"/>
      <c r="K1195" s="33"/>
      <c r="L1195" s="33"/>
      <c r="M1195" s="33"/>
      <c r="N1195" s="33"/>
      <c r="O1195" s="33"/>
      <c r="P1195" s="33"/>
      <c r="Q1195" s="33"/>
      <c r="R1195" s="33"/>
      <c r="S1195" s="34"/>
      <c r="T1195" s="33"/>
      <c r="U1195" s="33"/>
      <c r="V1195" s="33"/>
      <c r="W1195" s="33"/>
      <c r="X1195" s="33"/>
      <c r="Y1195" s="33"/>
      <c r="Z1195" s="33"/>
      <c r="AA1195" s="33"/>
      <c r="AB1195" s="33"/>
      <c r="AC1195" s="34"/>
      <c r="AD1195" s="33"/>
      <c r="AE1195" s="33"/>
      <c r="AF1195" s="33"/>
      <c r="AG1195" s="34"/>
      <c r="AH1195" s="33"/>
      <c r="AI1195" s="36"/>
      <c r="AJ1195" s="35"/>
      <c r="AK1195" s="35"/>
      <c r="AL1195" s="35"/>
      <c r="AM1195" s="35"/>
    </row>
    <row r="1196" spans="2:39" x14ac:dyDescent="0.25">
      <c r="B1196" s="31"/>
      <c r="C1196" s="32"/>
      <c r="D1196" s="32"/>
      <c r="E1196" s="32"/>
      <c r="F1196" s="33"/>
      <c r="G1196" s="33"/>
      <c r="H1196" s="37"/>
      <c r="I1196" s="33"/>
      <c r="J1196" s="33"/>
      <c r="K1196" s="33"/>
      <c r="L1196" s="33"/>
      <c r="M1196" s="33"/>
      <c r="N1196" s="33"/>
      <c r="O1196" s="33"/>
      <c r="P1196" s="33"/>
      <c r="Q1196" s="33"/>
      <c r="R1196" s="33"/>
      <c r="S1196" s="34"/>
      <c r="T1196" s="33"/>
      <c r="U1196" s="33"/>
      <c r="V1196" s="33"/>
      <c r="W1196" s="33"/>
      <c r="X1196" s="33"/>
      <c r="Y1196" s="33"/>
      <c r="Z1196" s="33"/>
      <c r="AA1196" s="33"/>
      <c r="AB1196" s="33"/>
      <c r="AC1196" s="34"/>
      <c r="AD1196" s="33"/>
      <c r="AE1196" s="33"/>
      <c r="AF1196" s="33"/>
      <c r="AG1196" s="34"/>
      <c r="AH1196" s="33"/>
      <c r="AI1196" s="36"/>
      <c r="AJ1196" s="35"/>
      <c r="AK1196" s="35"/>
      <c r="AL1196" s="35"/>
      <c r="AM1196" s="35"/>
    </row>
    <row r="1197" spans="2:39" x14ac:dyDescent="0.25">
      <c r="B1197" s="31"/>
      <c r="C1197" s="32"/>
      <c r="D1197" s="32"/>
      <c r="E1197" s="32"/>
      <c r="F1197" s="33"/>
      <c r="G1197" s="33"/>
      <c r="H1197" s="37"/>
      <c r="I1197" s="33"/>
      <c r="J1197" s="33"/>
      <c r="K1197" s="33"/>
      <c r="L1197" s="33"/>
      <c r="M1197" s="33"/>
      <c r="N1197" s="33"/>
      <c r="O1197" s="33"/>
      <c r="P1197" s="33"/>
      <c r="Q1197" s="33"/>
      <c r="R1197" s="33"/>
      <c r="S1197" s="34"/>
      <c r="T1197" s="33"/>
      <c r="U1197" s="33"/>
      <c r="V1197" s="33"/>
      <c r="W1197" s="33"/>
      <c r="X1197" s="33"/>
      <c r="Y1197" s="33"/>
      <c r="Z1197" s="33"/>
      <c r="AA1197" s="33"/>
      <c r="AB1197" s="33"/>
      <c r="AC1197" s="34"/>
      <c r="AD1197" s="33"/>
      <c r="AE1197" s="33"/>
      <c r="AF1197" s="33"/>
      <c r="AG1197" s="34"/>
      <c r="AH1197" s="33"/>
      <c r="AI1197" s="36"/>
      <c r="AJ1197" s="35"/>
      <c r="AK1197" s="35"/>
      <c r="AL1197" s="35"/>
      <c r="AM1197" s="35"/>
    </row>
    <row r="1198" spans="2:39" x14ac:dyDescent="0.25">
      <c r="B1198" s="31"/>
      <c r="C1198" s="32"/>
      <c r="D1198" s="32"/>
      <c r="E1198" s="32"/>
      <c r="F1198" s="33"/>
      <c r="G1198" s="33"/>
      <c r="H1198" s="37"/>
      <c r="I1198" s="33"/>
      <c r="J1198" s="33"/>
      <c r="K1198" s="33"/>
      <c r="L1198" s="33"/>
      <c r="M1198" s="33"/>
      <c r="N1198" s="33"/>
      <c r="O1198" s="33"/>
      <c r="P1198" s="33"/>
      <c r="Q1198" s="33"/>
      <c r="R1198" s="33"/>
      <c r="S1198" s="34"/>
      <c r="T1198" s="33"/>
      <c r="U1198" s="33"/>
      <c r="V1198" s="33"/>
      <c r="W1198" s="33"/>
      <c r="X1198" s="33"/>
      <c r="Y1198" s="33"/>
      <c r="Z1198" s="33"/>
      <c r="AA1198" s="33"/>
      <c r="AB1198" s="33"/>
      <c r="AC1198" s="34"/>
      <c r="AD1198" s="33"/>
      <c r="AE1198" s="33"/>
      <c r="AF1198" s="33"/>
      <c r="AG1198" s="34"/>
      <c r="AH1198" s="33"/>
      <c r="AI1198" s="36"/>
      <c r="AJ1198" s="35"/>
      <c r="AK1198" s="35"/>
      <c r="AL1198" s="35"/>
      <c r="AM1198" s="35"/>
    </row>
    <row r="1199" spans="2:39" x14ac:dyDescent="0.25">
      <c r="B1199" s="31"/>
      <c r="C1199" s="32"/>
      <c r="D1199" s="32"/>
      <c r="E1199" s="32"/>
      <c r="F1199" s="33"/>
      <c r="G1199" s="33"/>
      <c r="H1199" s="37"/>
      <c r="I1199" s="33"/>
      <c r="J1199" s="33"/>
      <c r="K1199" s="33"/>
      <c r="L1199" s="33"/>
      <c r="M1199" s="33"/>
      <c r="N1199" s="33"/>
      <c r="O1199" s="33"/>
      <c r="P1199" s="33"/>
      <c r="Q1199" s="33"/>
      <c r="R1199" s="33"/>
      <c r="S1199" s="34"/>
      <c r="T1199" s="33"/>
      <c r="U1199" s="33"/>
      <c r="V1199" s="33"/>
      <c r="W1199" s="33"/>
      <c r="X1199" s="33"/>
      <c r="Y1199" s="33"/>
      <c r="Z1199" s="33"/>
      <c r="AA1199" s="33"/>
      <c r="AB1199" s="33"/>
      <c r="AC1199" s="34"/>
      <c r="AD1199" s="33"/>
      <c r="AE1199" s="33"/>
      <c r="AF1199" s="33"/>
      <c r="AG1199" s="34"/>
      <c r="AH1199" s="33"/>
      <c r="AI1199" s="36"/>
      <c r="AJ1199" s="35"/>
      <c r="AK1199" s="35"/>
      <c r="AL1199" s="35"/>
      <c r="AM1199" s="35"/>
    </row>
    <row r="1200" spans="2:39" x14ac:dyDescent="0.25">
      <c r="B1200" s="31"/>
      <c r="C1200" s="32"/>
      <c r="D1200" s="32"/>
      <c r="E1200" s="32"/>
      <c r="F1200" s="33"/>
      <c r="G1200" s="33"/>
      <c r="H1200" s="37"/>
      <c r="I1200" s="33"/>
      <c r="J1200" s="33"/>
      <c r="K1200" s="33"/>
      <c r="L1200" s="33"/>
      <c r="M1200" s="33"/>
      <c r="N1200" s="33"/>
      <c r="O1200" s="33"/>
      <c r="P1200" s="33"/>
      <c r="Q1200" s="33"/>
      <c r="R1200" s="33"/>
      <c r="S1200" s="34"/>
      <c r="T1200" s="33"/>
      <c r="U1200" s="33"/>
      <c r="V1200" s="33"/>
      <c r="W1200" s="33"/>
      <c r="X1200" s="33"/>
      <c r="Y1200" s="33"/>
      <c r="Z1200" s="33"/>
      <c r="AA1200" s="33"/>
      <c r="AB1200" s="33"/>
      <c r="AC1200" s="34"/>
      <c r="AD1200" s="33"/>
      <c r="AE1200" s="33"/>
      <c r="AF1200" s="33"/>
      <c r="AG1200" s="34"/>
      <c r="AH1200" s="33"/>
      <c r="AI1200" s="36"/>
      <c r="AJ1200" s="35"/>
      <c r="AK1200" s="35"/>
      <c r="AL1200" s="35"/>
      <c r="AM1200" s="35"/>
    </row>
    <row r="1201" spans="2:39" x14ac:dyDescent="0.25">
      <c r="B1201" s="31"/>
      <c r="C1201" s="32"/>
      <c r="D1201" s="32"/>
      <c r="E1201" s="32"/>
      <c r="F1201" s="33"/>
      <c r="G1201" s="33"/>
      <c r="H1201" s="37"/>
      <c r="I1201" s="33"/>
      <c r="J1201" s="33"/>
      <c r="K1201" s="33"/>
      <c r="L1201" s="33"/>
      <c r="M1201" s="33"/>
      <c r="N1201" s="33"/>
      <c r="O1201" s="33"/>
      <c r="P1201" s="33"/>
      <c r="Q1201" s="33"/>
      <c r="R1201" s="33"/>
      <c r="S1201" s="34"/>
      <c r="T1201" s="33"/>
      <c r="U1201" s="33"/>
      <c r="V1201" s="33"/>
      <c r="W1201" s="33"/>
      <c r="X1201" s="33"/>
      <c r="Y1201" s="33"/>
      <c r="Z1201" s="33"/>
      <c r="AA1201" s="33"/>
      <c r="AB1201" s="33"/>
      <c r="AC1201" s="34"/>
      <c r="AD1201" s="33"/>
      <c r="AE1201" s="33"/>
      <c r="AF1201" s="33"/>
      <c r="AG1201" s="34"/>
      <c r="AH1201" s="33"/>
      <c r="AI1201" s="36"/>
      <c r="AJ1201" s="35"/>
      <c r="AK1201" s="35"/>
      <c r="AL1201" s="35"/>
      <c r="AM1201" s="35"/>
    </row>
    <row r="1202" spans="2:39" x14ac:dyDescent="0.25">
      <c r="B1202" s="31"/>
      <c r="C1202" s="32"/>
      <c r="D1202" s="32"/>
      <c r="E1202" s="32"/>
      <c r="F1202" s="33"/>
      <c r="G1202" s="33"/>
      <c r="H1202" s="37"/>
      <c r="I1202" s="33"/>
      <c r="J1202" s="33"/>
      <c r="K1202" s="33"/>
      <c r="L1202" s="33"/>
      <c r="M1202" s="33"/>
      <c r="N1202" s="33"/>
      <c r="O1202" s="33"/>
      <c r="P1202" s="33"/>
      <c r="Q1202" s="33"/>
      <c r="R1202" s="33"/>
      <c r="S1202" s="34"/>
      <c r="T1202" s="33"/>
      <c r="U1202" s="33"/>
      <c r="V1202" s="33"/>
      <c r="W1202" s="33"/>
      <c r="X1202" s="33"/>
      <c r="Y1202" s="33"/>
      <c r="Z1202" s="33"/>
      <c r="AA1202" s="33"/>
      <c r="AB1202" s="33"/>
      <c r="AC1202" s="34"/>
      <c r="AD1202" s="33"/>
      <c r="AE1202" s="33"/>
      <c r="AF1202" s="33"/>
      <c r="AG1202" s="34"/>
      <c r="AH1202" s="33"/>
      <c r="AI1202" s="36"/>
      <c r="AJ1202" s="35"/>
      <c r="AK1202" s="35"/>
      <c r="AL1202" s="35"/>
      <c r="AM1202" s="35"/>
    </row>
    <row r="1203" spans="2:39" x14ac:dyDescent="0.25">
      <c r="B1203" s="31"/>
      <c r="C1203" s="32"/>
      <c r="D1203" s="32"/>
      <c r="E1203" s="32"/>
      <c r="F1203" s="33"/>
      <c r="G1203" s="33"/>
      <c r="H1203" s="37"/>
      <c r="I1203" s="33"/>
      <c r="J1203" s="33"/>
      <c r="K1203" s="33"/>
      <c r="L1203" s="33"/>
      <c r="M1203" s="33"/>
      <c r="N1203" s="33"/>
      <c r="O1203" s="33"/>
      <c r="P1203" s="33"/>
      <c r="Q1203" s="33"/>
      <c r="R1203" s="33"/>
      <c r="S1203" s="34"/>
      <c r="T1203" s="33"/>
      <c r="U1203" s="33"/>
      <c r="V1203" s="33"/>
      <c r="W1203" s="33"/>
      <c r="X1203" s="33"/>
      <c r="Y1203" s="33"/>
      <c r="Z1203" s="33"/>
      <c r="AA1203" s="33"/>
      <c r="AB1203" s="33"/>
      <c r="AC1203" s="34"/>
      <c r="AD1203" s="33"/>
      <c r="AE1203" s="33"/>
      <c r="AF1203" s="33"/>
      <c r="AG1203" s="34"/>
      <c r="AH1203" s="33"/>
      <c r="AI1203" s="36"/>
      <c r="AJ1203" s="35"/>
      <c r="AK1203" s="35"/>
      <c r="AL1203" s="35"/>
      <c r="AM1203" s="35"/>
    </row>
    <row r="1204" spans="2:39" x14ac:dyDescent="0.25">
      <c r="B1204" s="31"/>
      <c r="C1204" s="32"/>
      <c r="D1204" s="32"/>
      <c r="E1204" s="32"/>
      <c r="F1204" s="33"/>
      <c r="G1204" s="33"/>
      <c r="H1204" s="37"/>
      <c r="I1204" s="33"/>
      <c r="J1204" s="33"/>
      <c r="K1204" s="33"/>
      <c r="L1204" s="33"/>
      <c r="M1204" s="33"/>
      <c r="N1204" s="33"/>
      <c r="O1204" s="33"/>
      <c r="P1204" s="33"/>
      <c r="Q1204" s="33"/>
      <c r="R1204" s="33"/>
      <c r="S1204" s="34"/>
      <c r="T1204" s="33"/>
      <c r="U1204" s="33"/>
      <c r="V1204" s="33"/>
      <c r="W1204" s="33"/>
      <c r="X1204" s="33"/>
      <c r="Y1204" s="33"/>
      <c r="Z1204" s="33"/>
      <c r="AA1204" s="33"/>
      <c r="AB1204" s="33"/>
      <c r="AC1204" s="34"/>
      <c r="AD1204" s="33"/>
      <c r="AE1204" s="33"/>
      <c r="AF1204" s="33"/>
      <c r="AG1204" s="34"/>
      <c r="AH1204" s="33"/>
      <c r="AI1204" s="36"/>
      <c r="AJ1204" s="35"/>
      <c r="AK1204" s="35"/>
      <c r="AL1204" s="35"/>
      <c r="AM1204" s="35"/>
    </row>
    <row r="1205" spans="2:39" x14ac:dyDescent="0.25">
      <c r="B1205" s="31"/>
      <c r="C1205" s="32"/>
      <c r="D1205" s="32"/>
      <c r="E1205" s="32"/>
      <c r="F1205" s="33"/>
      <c r="G1205" s="33"/>
      <c r="H1205" s="37"/>
      <c r="I1205" s="33"/>
      <c r="J1205" s="33"/>
      <c r="K1205" s="33"/>
      <c r="L1205" s="33"/>
      <c r="M1205" s="33"/>
      <c r="N1205" s="33"/>
      <c r="O1205" s="33"/>
      <c r="P1205" s="33"/>
      <c r="Q1205" s="33"/>
      <c r="R1205" s="33"/>
      <c r="S1205" s="34"/>
      <c r="T1205" s="33"/>
      <c r="U1205" s="33"/>
      <c r="V1205" s="33"/>
      <c r="W1205" s="33"/>
      <c r="X1205" s="33"/>
      <c r="Y1205" s="33"/>
      <c r="Z1205" s="33"/>
      <c r="AA1205" s="33"/>
      <c r="AB1205" s="33"/>
      <c r="AC1205" s="34"/>
      <c r="AD1205" s="33"/>
      <c r="AE1205" s="33"/>
      <c r="AF1205" s="33"/>
      <c r="AG1205" s="34"/>
      <c r="AH1205" s="33"/>
      <c r="AI1205" s="36"/>
      <c r="AJ1205" s="35"/>
      <c r="AK1205" s="35"/>
      <c r="AL1205" s="35"/>
      <c r="AM1205" s="35"/>
    </row>
    <row r="1206" spans="2:39" x14ac:dyDescent="0.25">
      <c r="B1206" s="31"/>
      <c r="C1206" s="32"/>
      <c r="D1206" s="32"/>
      <c r="E1206" s="32"/>
      <c r="F1206" s="33"/>
      <c r="G1206" s="33"/>
      <c r="H1206" s="37"/>
      <c r="I1206" s="33"/>
      <c r="J1206" s="33"/>
      <c r="K1206" s="33"/>
      <c r="L1206" s="33"/>
      <c r="M1206" s="33"/>
      <c r="N1206" s="33"/>
      <c r="O1206" s="33"/>
      <c r="P1206" s="33"/>
      <c r="Q1206" s="33"/>
      <c r="R1206" s="33"/>
      <c r="S1206" s="34"/>
      <c r="T1206" s="33"/>
      <c r="U1206" s="33"/>
      <c r="V1206" s="33"/>
      <c r="W1206" s="33"/>
      <c r="X1206" s="33"/>
      <c r="Y1206" s="33"/>
      <c r="Z1206" s="33"/>
      <c r="AA1206" s="33"/>
      <c r="AB1206" s="33"/>
      <c r="AC1206" s="34"/>
      <c r="AD1206" s="33"/>
      <c r="AE1206" s="33"/>
      <c r="AF1206" s="33"/>
      <c r="AG1206" s="34"/>
      <c r="AH1206" s="33"/>
      <c r="AI1206" s="36"/>
      <c r="AJ1206" s="35"/>
      <c r="AK1206" s="35"/>
      <c r="AL1206" s="35"/>
      <c r="AM1206" s="35"/>
    </row>
    <row r="1207" spans="2:39" x14ac:dyDescent="0.25">
      <c r="B1207" s="31"/>
      <c r="C1207" s="32"/>
      <c r="D1207" s="32"/>
      <c r="E1207" s="32"/>
      <c r="F1207" s="33"/>
      <c r="G1207" s="33"/>
      <c r="H1207" s="37"/>
      <c r="I1207" s="33"/>
      <c r="J1207" s="33"/>
      <c r="K1207" s="33"/>
      <c r="L1207" s="33"/>
      <c r="M1207" s="33"/>
      <c r="N1207" s="33"/>
      <c r="O1207" s="33"/>
      <c r="P1207" s="33"/>
      <c r="Q1207" s="33"/>
      <c r="R1207" s="33"/>
      <c r="S1207" s="34"/>
      <c r="T1207" s="33"/>
      <c r="U1207" s="33"/>
      <c r="V1207" s="33"/>
      <c r="W1207" s="33"/>
      <c r="X1207" s="33"/>
      <c r="Y1207" s="33"/>
      <c r="Z1207" s="33"/>
      <c r="AA1207" s="33"/>
      <c r="AB1207" s="33"/>
      <c r="AC1207" s="34"/>
      <c r="AD1207" s="33"/>
      <c r="AE1207" s="33"/>
      <c r="AF1207" s="33"/>
      <c r="AG1207" s="34"/>
      <c r="AH1207" s="33"/>
      <c r="AI1207" s="36"/>
      <c r="AJ1207" s="35"/>
      <c r="AK1207" s="35"/>
      <c r="AL1207" s="35"/>
      <c r="AM1207" s="35"/>
    </row>
    <row r="1208" spans="2:39" x14ac:dyDescent="0.25">
      <c r="B1208" s="31"/>
      <c r="C1208" s="32"/>
      <c r="D1208" s="32"/>
      <c r="E1208" s="32"/>
      <c r="F1208" s="33"/>
      <c r="G1208" s="33"/>
      <c r="H1208" s="37"/>
      <c r="I1208" s="33"/>
      <c r="J1208" s="33"/>
      <c r="K1208" s="33"/>
      <c r="L1208" s="33"/>
      <c r="M1208" s="33"/>
      <c r="N1208" s="33"/>
      <c r="O1208" s="33"/>
      <c r="P1208" s="33"/>
      <c r="Q1208" s="33"/>
      <c r="R1208" s="33"/>
      <c r="S1208" s="34"/>
      <c r="T1208" s="33"/>
      <c r="U1208" s="33"/>
      <c r="V1208" s="33"/>
      <c r="W1208" s="33"/>
      <c r="X1208" s="33"/>
      <c r="Y1208" s="33"/>
      <c r="Z1208" s="33"/>
      <c r="AA1208" s="33"/>
      <c r="AB1208" s="33"/>
      <c r="AC1208" s="34"/>
      <c r="AD1208" s="33"/>
      <c r="AE1208" s="33"/>
      <c r="AF1208" s="33"/>
      <c r="AG1208" s="34"/>
      <c r="AH1208" s="33"/>
      <c r="AI1208" s="36"/>
      <c r="AJ1208" s="35"/>
      <c r="AK1208" s="35"/>
      <c r="AL1208" s="35"/>
      <c r="AM1208" s="35"/>
    </row>
    <row r="1209" spans="2:39" x14ac:dyDescent="0.25">
      <c r="B1209" s="31"/>
      <c r="C1209" s="32"/>
      <c r="D1209" s="32"/>
      <c r="E1209" s="32"/>
      <c r="F1209" s="33"/>
      <c r="G1209" s="33"/>
      <c r="H1209" s="37"/>
      <c r="I1209" s="33"/>
      <c r="J1209" s="33"/>
      <c r="K1209" s="33"/>
      <c r="L1209" s="33"/>
      <c r="M1209" s="33"/>
      <c r="N1209" s="33"/>
      <c r="O1209" s="33"/>
      <c r="P1209" s="33"/>
      <c r="Q1209" s="33"/>
      <c r="R1209" s="33"/>
      <c r="S1209" s="34"/>
      <c r="T1209" s="33"/>
      <c r="U1209" s="33"/>
      <c r="V1209" s="33"/>
      <c r="W1209" s="33"/>
      <c r="X1209" s="33"/>
      <c r="Y1209" s="33"/>
      <c r="Z1209" s="33"/>
      <c r="AA1209" s="33"/>
      <c r="AB1209" s="33"/>
      <c r="AC1209" s="34"/>
      <c r="AD1209" s="33"/>
      <c r="AE1209" s="33"/>
      <c r="AF1209" s="33"/>
      <c r="AG1209" s="34"/>
      <c r="AH1209" s="33"/>
      <c r="AI1209" s="36"/>
      <c r="AJ1209" s="35"/>
      <c r="AK1209" s="35"/>
      <c r="AL1209" s="35"/>
      <c r="AM1209" s="35"/>
    </row>
    <row r="1210" spans="2:39" x14ac:dyDescent="0.25">
      <c r="B1210" s="31"/>
      <c r="C1210" s="32"/>
      <c r="D1210" s="32"/>
      <c r="E1210" s="32"/>
      <c r="F1210" s="33"/>
      <c r="G1210" s="33"/>
      <c r="H1210" s="37"/>
      <c r="I1210" s="33"/>
      <c r="J1210" s="33"/>
      <c r="K1210" s="33"/>
      <c r="L1210" s="33"/>
      <c r="M1210" s="33"/>
      <c r="N1210" s="33"/>
      <c r="O1210" s="33"/>
      <c r="P1210" s="33"/>
      <c r="Q1210" s="33"/>
      <c r="R1210" s="33"/>
      <c r="S1210" s="34"/>
      <c r="T1210" s="33"/>
      <c r="U1210" s="33"/>
      <c r="V1210" s="33"/>
      <c r="W1210" s="33"/>
      <c r="X1210" s="33"/>
      <c r="Y1210" s="33"/>
      <c r="Z1210" s="33"/>
      <c r="AA1210" s="33"/>
      <c r="AB1210" s="33"/>
      <c r="AC1210" s="34"/>
      <c r="AD1210" s="33"/>
      <c r="AE1210" s="33"/>
      <c r="AF1210" s="33"/>
      <c r="AG1210" s="34"/>
      <c r="AH1210" s="33"/>
      <c r="AI1210" s="36"/>
      <c r="AJ1210" s="35"/>
      <c r="AK1210" s="35"/>
      <c r="AL1210" s="35"/>
      <c r="AM1210" s="35"/>
    </row>
    <row r="1211" spans="2:39" x14ac:dyDescent="0.25">
      <c r="B1211" s="31"/>
      <c r="C1211" s="32"/>
      <c r="D1211" s="32"/>
      <c r="E1211" s="32"/>
      <c r="F1211" s="33"/>
      <c r="G1211" s="33"/>
      <c r="H1211" s="37"/>
      <c r="I1211" s="33"/>
      <c r="J1211" s="33"/>
      <c r="K1211" s="33"/>
      <c r="L1211" s="33"/>
      <c r="M1211" s="33"/>
      <c r="N1211" s="33"/>
      <c r="O1211" s="33"/>
      <c r="P1211" s="33"/>
      <c r="Q1211" s="33"/>
      <c r="R1211" s="33"/>
      <c r="S1211" s="34"/>
      <c r="T1211" s="33"/>
      <c r="U1211" s="33"/>
      <c r="V1211" s="33"/>
      <c r="W1211" s="33"/>
      <c r="X1211" s="33"/>
      <c r="Y1211" s="33"/>
      <c r="Z1211" s="33"/>
      <c r="AA1211" s="33"/>
      <c r="AB1211" s="33"/>
      <c r="AC1211" s="34"/>
      <c r="AD1211" s="33"/>
      <c r="AE1211" s="33"/>
      <c r="AF1211" s="33"/>
      <c r="AG1211" s="34"/>
      <c r="AH1211" s="33"/>
      <c r="AI1211" s="36"/>
      <c r="AJ1211" s="35"/>
      <c r="AK1211" s="35"/>
      <c r="AL1211" s="35"/>
      <c r="AM1211" s="35"/>
    </row>
    <row r="1212" spans="2:39" x14ac:dyDescent="0.25">
      <c r="B1212" s="31"/>
      <c r="C1212" s="32"/>
      <c r="D1212" s="32"/>
      <c r="E1212" s="32"/>
      <c r="F1212" s="33"/>
      <c r="G1212" s="33"/>
      <c r="H1212" s="37"/>
      <c r="I1212" s="33"/>
      <c r="J1212" s="33"/>
      <c r="K1212" s="33"/>
      <c r="L1212" s="33"/>
      <c r="M1212" s="33"/>
      <c r="N1212" s="33"/>
      <c r="O1212" s="33"/>
      <c r="P1212" s="33"/>
      <c r="Q1212" s="33"/>
      <c r="R1212" s="33"/>
      <c r="S1212" s="34"/>
      <c r="T1212" s="33"/>
      <c r="U1212" s="33"/>
      <c r="V1212" s="33"/>
      <c r="W1212" s="33"/>
      <c r="X1212" s="33"/>
      <c r="Y1212" s="33"/>
      <c r="Z1212" s="33"/>
      <c r="AA1212" s="33"/>
      <c r="AB1212" s="33"/>
      <c r="AC1212" s="34"/>
      <c r="AD1212" s="33"/>
      <c r="AE1212" s="33"/>
      <c r="AF1212" s="33"/>
      <c r="AG1212" s="34"/>
      <c r="AH1212" s="33"/>
      <c r="AI1212" s="36"/>
      <c r="AJ1212" s="35"/>
      <c r="AK1212" s="35"/>
      <c r="AL1212" s="35"/>
      <c r="AM1212" s="35"/>
    </row>
    <row r="1213" spans="2:39" x14ac:dyDescent="0.25">
      <c r="B1213" s="31"/>
      <c r="C1213" s="32"/>
      <c r="D1213" s="32"/>
      <c r="E1213" s="32"/>
      <c r="F1213" s="33"/>
      <c r="G1213" s="33"/>
      <c r="H1213" s="37"/>
      <c r="I1213" s="33"/>
      <c r="J1213" s="33"/>
      <c r="K1213" s="33"/>
      <c r="L1213" s="33"/>
      <c r="M1213" s="33"/>
      <c r="N1213" s="33"/>
      <c r="O1213" s="33"/>
      <c r="P1213" s="33"/>
      <c r="Q1213" s="33"/>
      <c r="R1213" s="33"/>
      <c r="S1213" s="34"/>
      <c r="T1213" s="33"/>
      <c r="U1213" s="33"/>
      <c r="V1213" s="33"/>
      <c r="W1213" s="33"/>
      <c r="X1213" s="33"/>
      <c r="Y1213" s="33"/>
      <c r="Z1213" s="33"/>
      <c r="AA1213" s="33"/>
      <c r="AB1213" s="33"/>
      <c r="AC1213" s="34"/>
      <c r="AD1213" s="33"/>
      <c r="AE1213" s="33"/>
      <c r="AF1213" s="33"/>
      <c r="AG1213" s="34"/>
      <c r="AH1213" s="33"/>
      <c r="AI1213" s="36"/>
      <c r="AJ1213" s="35"/>
      <c r="AK1213" s="35"/>
      <c r="AL1213" s="35"/>
      <c r="AM1213" s="35"/>
    </row>
    <row r="1214" spans="2:39" x14ac:dyDescent="0.25">
      <c r="B1214" s="31"/>
      <c r="C1214" s="32"/>
      <c r="D1214" s="32"/>
      <c r="E1214" s="32"/>
      <c r="F1214" s="33"/>
      <c r="G1214" s="33"/>
      <c r="H1214" s="37"/>
      <c r="I1214" s="33"/>
      <c r="J1214" s="33"/>
      <c r="K1214" s="33"/>
      <c r="L1214" s="33"/>
      <c r="M1214" s="33"/>
      <c r="N1214" s="33"/>
      <c r="O1214" s="33"/>
      <c r="P1214" s="33"/>
      <c r="Q1214" s="33"/>
      <c r="R1214" s="33"/>
      <c r="S1214" s="34"/>
      <c r="T1214" s="33"/>
      <c r="U1214" s="33"/>
      <c r="V1214" s="33"/>
      <c r="W1214" s="33"/>
      <c r="X1214" s="33"/>
      <c r="Y1214" s="33"/>
      <c r="Z1214" s="33"/>
      <c r="AA1214" s="33"/>
      <c r="AB1214" s="33"/>
      <c r="AC1214" s="34"/>
      <c r="AD1214" s="33"/>
      <c r="AE1214" s="33"/>
      <c r="AF1214" s="33"/>
      <c r="AG1214" s="34"/>
      <c r="AH1214" s="33"/>
      <c r="AI1214" s="36"/>
      <c r="AJ1214" s="35"/>
      <c r="AK1214" s="35"/>
      <c r="AL1214" s="35"/>
      <c r="AM1214" s="35"/>
    </row>
    <row r="1215" spans="2:39" x14ac:dyDescent="0.25">
      <c r="B1215" s="31"/>
      <c r="C1215" s="32"/>
      <c r="D1215" s="32"/>
      <c r="E1215" s="32"/>
      <c r="F1215" s="33"/>
      <c r="G1215" s="33"/>
      <c r="H1215" s="37"/>
      <c r="I1215" s="33"/>
      <c r="J1215" s="33"/>
      <c r="K1215" s="33"/>
      <c r="L1215" s="33"/>
      <c r="M1215" s="33"/>
      <c r="N1215" s="33"/>
      <c r="O1215" s="33"/>
      <c r="P1215" s="33"/>
      <c r="Q1215" s="33"/>
      <c r="R1215" s="33"/>
      <c r="S1215" s="34"/>
      <c r="T1215" s="33"/>
      <c r="U1215" s="33"/>
      <c r="V1215" s="33"/>
      <c r="W1215" s="33"/>
      <c r="X1215" s="33"/>
      <c r="Y1215" s="33"/>
      <c r="Z1215" s="33"/>
      <c r="AA1215" s="33"/>
      <c r="AB1215" s="33"/>
      <c r="AC1215" s="34"/>
      <c r="AD1215" s="33"/>
      <c r="AE1215" s="33"/>
      <c r="AF1215" s="33"/>
      <c r="AG1215" s="34"/>
      <c r="AH1215" s="33"/>
      <c r="AI1215" s="36"/>
      <c r="AJ1215" s="35"/>
      <c r="AK1215" s="35"/>
      <c r="AL1215" s="35"/>
      <c r="AM1215" s="35"/>
    </row>
    <row r="1216" spans="2:39" x14ac:dyDescent="0.25">
      <c r="B1216" s="31"/>
      <c r="C1216" s="32"/>
      <c r="D1216" s="32"/>
      <c r="E1216" s="32"/>
      <c r="F1216" s="33"/>
      <c r="G1216" s="33"/>
      <c r="H1216" s="37"/>
      <c r="I1216" s="33"/>
      <c r="J1216" s="33"/>
      <c r="K1216" s="33"/>
      <c r="L1216" s="33"/>
      <c r="M1216" s="33"/>
      <c r="N1216" s="33"/>
      <c r="O1216" s="33"/>
      <c r="P1216" s="33"/>
      <c r="Q1216" s="33"/>
      <c r="R1216" s="33"/>
      <c r="S1216" s="34"/>
      <c r="T1216" s="33"/>
      <c r="U1216" s="33"/>
      <c r="V1216" s="33"/>
      <c r="W1216" s="33"/>
      <c r="X1216" s="33"/>
      <c r="Y1216" s="33"/>
      <c r="Z1216" s="33"/>
      <c r="AA1216" s="33"/>
      <c r="AB1216" s="33"/>
      <c r="AC1216" s="34"/>
      <c r="AD1216" s="33"/>
      <c r="AE1216" s="33"/>
      <c r="AF1216" s="33"/>
      <c r="AG1216" s="34"/>
      <c r="AH1216" s="33"/>
      <c r="AI1216" s="36"/>
      <c r="AJ1216" s="35"/>
      <c r="AK1216" s="35"/>
      <c r="AL1216" s="35"/>
      <c r="AM1216" s="35"/>
    </row>
    <row r="1217" spans="2:39" x14ac:dyDescent="0.25">
      <c r="B1217" s="31"/>
      <c r="C1217" s="32"/>
      <c r="D1217" s="32"/>
      <c r="E1217" s="32"/>
      <c r="F1217" s="33"/>
      <c r="G1217" s="33"/>
      <c r="H1217" s="37"/>
      <c r="I1217" s="33"/>
      <c r="J1217" s="33"/>
      <c r="K1217" s="33"/>
      <c r="L1217" s="33"/>
      <c r="M1217" s="33"/>
      <c r="N1217" s="33"/>
      <c r="O1217" s="33"/>
      <c r="P1217" s="33"/>
      <c r="Q1217" s="33"/>
      <c r="R1217" s="33"/>
      <c r="S1217" s="34"/>
      <c r="T1217" s="33"/>
      <c r="U1217" s="33"/>
      <c r="V1217" s="33"/>
      <c r="W1217" s="33"/>
      <c r="X1217" s="33"/>
      <c r="Y1217" s="33"/>
      <c r="Z1217" s="33"/>
      <c r="AA1217" s="33"/>
      <c r="AB1217" s="33"/>
      <c r="AC1217" s="34"/>
      <c r="AD1217" s="33"/>
      <c r="AE1217" s="33"/>
      <c r="AF1217" s="33"/>
      <c r="AG1217" s="34"/>
      <c r="AH1217" s="33"/>
      <c r="AI1217" s="36"/>
      <c r="AJ1217" s="35"/>
      <c r="AK1217" s="35"/>
      <c r="AL1217" s="35"/>
      <c r="AM1217" s="35"/>
    </row>
    <row r="1218" spans="2:39" x14ac:dyDescent="0.25">
      <c r="B1218" s="31"/>
      <c r="C1218" s="32"/>
      <c r="D1218" s="32"/>
      <c r="E1218" s="32"/>
      <c r="F1218" s="33"/>
      <c r="G1218" s="33"/>
      <c r="H1218" s="37"/>
      <c r="I1218" s="33"/>
      <c r="J1218" s="33"/>
      <c r="K1218" s="33"/>
      <c r="L1218" s="33"/>
      <c r="M1218" s="33"/>
      <c r="N1218" s="33"/>
      <c r="O1218" s="33"/>
      <c r="P1218" s="33"/>
      <c r="Q1218" s="33"/>
      <c r="R1218" s="33"/>
      <c r="S1218" s="34"/>
      <c r="T1218" s="33"/>
      <c r="U1218" s="33"/>
      <c r="V1218" s="33"/>
      <c r="W1218" s="33"/>
      <c r="X1218" s="33"/>
      <c r="Y1218" s="33"/>
      <c r="Z1218" s="33"/>
      <c r="AA1218" s="33"/>
      <c r="AB1218" s="33"/>
      <c r="AC1218" s="34"/>
      <c r="AD1218" s="33"/>
      <c r="AE1218" s="33"/>
      <c r="AF1218" s="33"/>
      <c r="AG1218" s="34"/>
      <c r="AH1218" s="33"/>
      <c r="AI1218" s="36"/>
      <c r="AJ1218" s="35"/>
      <c r="AK1218" s="35"/>
      <c r="AL1218" s="35"/>
      <c r="AM1218" s="35"/>
    </row>
    <row r="1219" spans="2:39" x14ac:dyDescent="0.25">
      <c r="B1219" s="31"/>
      <c r="C1219" s="32"/>
      <c r="D1219" s="32"/>
      <c r="E1219" s="32"/>
      <c r="F1219" s="33"/>
      <c r="G1219" s="33"/>
      <c r="H1219" s="37"/>
      <c r="I1219" s="33"/>
      <c r="J1219" s="33"/>
      <c r="K1219" s="33"/>
      <c r="L1219" s="33"/>
      <c r="M1219" s="33"/>
      <c r="N1219" s="33"/>
      <c r="O1219" s="33"/>
      <c r="P1219" s="33"/>
      <c r="Q1219" s="33"/>
      <c r="R1219" s="33"/>
      <c r="S1219" s="34"/>
      <c r="T1219" s="33"/>
      <c r="U1219" s="33"/>
      <c r="V1219" s="33"/>
      <c r="W1219" s="33"/>
      <c r="X1219" s="33"/>
      <c r="Y1219" s="33"/>
      <c r="Z1219" s="33"/>
      <c r="AA1219" s="33"/>
      <c r="AB1219" s="33"/>
      <c r="AC1219" s="34"/>
      <c r="AD1219" s="33"/>
      <c r="AE1219" s="33"/>
      <c r="AF1219" s="33"/>
      <c r="AG1219" s="34"/>
      <c r="AH1219" s="33"/>
      <c r="AI1219" s="36"/>
      <c r="AJ1219" s="35"/>
      <c r="AK1219" s="35"/>
      <c r="AL1219" s="35"/>
      <c r="AM1219" s="35"/>
    </row>
    <row r="1220" spans="2:39" x14ac:dyDescent="0.25">
      <c r="B1220" s="31"/>
      <c r="C1220" s="32"/>
      <c r="D1220" s="32"/>
      <c r="E1220" s="32"/>
      <c r="F1220" s="33"/>
      <c r="G1220" s="33"/>
      <c r="H1220" s="37"/>
      <c r="I1220" s="33"/>
      <c r="J1220" s="33"/>
      <c r="K1220" s="33"/>
      <c r="L1220" s="33"/>
      <c r="M1220" s="33"/>
      <c r="N1220" s="33"/>
      <c r="O1220" s="33"/>
      <c r="P1220" s="33"/>
      <c r="Q1220" s="33"/>
      <c r="R1220" s="33"/>
      <c r="S1220" s="34"/>
      <c r="T1220" s="33"/>
      <c r="U1220" s="33"/>
      <c r="V1220" s="33"/>
      <c r="W1220" s="33"/>
      <c r="X1220" s="33"/>
      <c r="Y1220" s="33"/>
      <c r="Z1220" s="33"/>
      <c r="AA1220" s="33"/>
      <c r="AB1220" s="33"/>
      <c r="AC1220" s="34"/>
      <c r="AD1220" s="33"/>
      <c r="AE1220" s="33"/>
      <c r="AF1220" s="33"/>
      <c r="AG1220" s="34"/>
      <c r="AH1220" s="33"/>
      <c r="AI1220" s="36"/>
      <c r="AJ1220" s="35"/>
      <c r="AK1220" s="35"/>
      <c r="AL1220" s="35"/>
      <c r="AM1220" s="35"/>
    </row>
    <row r="1221" spans="2:39" x14ac:dyDescent="0.25">
      <c r="B1221" s="31"/>
      <c r="C1221" s="32"/>
      <c r="D1221" s="32"/>
      <c r="E1221" s="32"/>
      <c r="F1221" s="33"/>
      <c r="G1221" s="33"/>
      <c r="H1221" s="37"/>
      <c r="I1221" s="33"/>
      <c r="J1221" s="33"/>
      <c r="K1221" s="33"/>
      <c r="L1221" s="33"/>
      <c r="M1221" s="33"/>
      <c r="N1221" s="33"/>
      <c r="O1221" s="33"/>
      <c r="P1221" s="33"/>
      <c r="Q1221" s="33"/>
      <c r="R1221" s="33"/>
      <c r="S1221" s="34"/>
      <c r="T1221" s="33"/>
      <c r="U1221" s="33"/>
      <c r="V1221" s="33"/>
      <c r="W1221" s="33"/>
      <c r="X1221" s="33"/>
      <c r="Y1221" s="33"/>
      <c r="Z1221" s="33"/>
      <c r="AA1221" s="33"/>
      <c r="AB1221" s="33"/>
      <c r="AC1221" s="34"/>
      <c r="AD1221" s="33"/>
      <c r="AE1221" s="33"/>
      <c r="AF1221" s="33"/>
      <c r="AG1221" s="34"/>
      <c r="AH1221" s="33"/>
      <c r="AI1221" s="36"/>
      <c r="AJ1221" s="35"/>
      <c r="AK1221" s="35"/>
      <c r="AL1221" s="35"/>
      <c r="AM1221" s="35"/>
    </row>
    <row r="1222" spans="2:39" x14ac:dyDescent="0.25">
      <c r="B1222" s="31"/>
      <c r="C1222" s="32"/>
      <c r="D1222" s="32"/>
      <c r="E1222" s="32"/>
      <c r="F1222" s="33"/>
      <c r="G1222" s="33"/>
      <c r="H1222" s="37"/>
      <c r="I1222" s="33"/>
      <c r="J1222" s="33"/>
      <c r="K1222" s="33"/>
      <c r="L1222" s="33"/>
      <c r="M1222" s="33"/>
      <c r="N1222" s="33"/>
      <c r="O1222" s="33"/>
      <c r="P1222" s="33"/>
      <c r="Q1222" s="33"/>
      <c r="R1222" s="33"/>
      <c r="S1222" s="34"/>
      <c r="T1222" s="33"/>
      <c r="U1222" s="33"/>
      <c r="V1222" s="33"/>
      <c r="W1222" s="33"/>
      <c r="X1222" s="33"/>
      <c r="Y1222" s="33"/>
      <c r="Z1222" s="33"/>
      <c r="AA1222" s="33"/>
      <c r="AB1222" s="33"/>
      <c r="AC1222" s="34"/>
      <c r="AD1222" s="33"/>
      <c r="AE1222" s="33"/>
      <c r="AF1222" s="33"/>
      <c r="AG1222" s="34"/>
      <c r="AH1222" s="33"/>
      <c r="AI1222" s="36"/>
      <c r="AJ1222" s="35"/>
      <c r="AK1222" s="35"/>
      <c r="AL1222" s="35"/>
      <c r="AM1222" s="35"/>
    </row>
    <row r="1223" spans="2:39" x14ac:dyDescent="0.25">
      <c r="B1223" s="31"/>
      <c r="C1223" s="32"/>
      <c r="D1223" s="32"/>
      <c r="E1223" s="32"/>
      <c r="F1223" s="33"/>
      <c r="G1223" s="33"/>
      <c r="H1223" s="37"/>
      <c r="I1223" s="33"/>
      <c r="J1223" s="33"/>
      <c r="K1223" s="33"/>
      <c r="L1223" s="33"/>
      <c r="M1223" s="33"/>
      <c r="N1223" s="33"/>
      <c r="O1223" s="33"/>
      <c r="P1223" s="33"/>
      <c r="Q1223" s="33"/>
      <c r="R1223" s="33"/>
      <c r="S1223" s="34"/>
      <c r="T1223" s="33"/>
      <c r="U1223" s="33"/>
      <c r="V1223" s="33"/>
      <c r="W1223" s="33"/>
      <c r="X1223" s="33"/>
      <c r="Y1223" s="33"/>
      <c r="Z1223" s="33"/>
      <c r="AA1223" s="33"/>
      <c r="AB1223" s="33"/>
      <c r="AC1223" s="34"/>
      <c r="AD1223" s="33"/>
      <c r="AE1223" s="33"/>
      <c r="AF1223" s="33"/>
      <c r="AG1223" s="34"/>
      <c r="AH1223" s="33"/>
      <c r="AI1223" s="36"/>
      <c r="AJ1223" s="35"/>
      <c r="AK1223" s="35"/>
      <c r="AL1223" s="35"/>
      <c r="AM1223" s="35"/>
    </row>
    <row r="1224" spans="2:39" x14ac:dyDescent="0.25">
      <c r="B1224" s="31"/>
      <c r="C1224" s="32"/>
      <c r="D1224" s="32"/>
      <c r="E1224" s="32"/>
      <c r="F1224" s="33"/>
      <c r="G1224" s="33"/>
      <c r="H1224" s="37"/>
      <c r="I1224" s="33"/>
      <c r="J1224" s="33"/>
      <c r="K1224" s="33"/>
      <c r="L1224" s="33"/>
      <c r="M1224" s="33"/>
      <c r="N1224" s="33"/>
      <c r="O1224" s="33"/>
      <c r="P1224" s="33"/>
      <c r="Q1224" s="33"/>
      <c r="R1224" s="33"/>
      <c r="S1224" s="34"/>
      <c r="T1224" s="33"/>
      <c r="U1224" s="33"/>
      <c r="V1224" s="33"/>
      <c r="W1224" s="33"/>
      <c r="X1224" s="33"/>
      <c r="Y1224" s="33"/>
      <c r="Z1224" s="33"/>
      <c r="AA1224" s="33"/>
      <c r="AB1224" s="33"/>
      <c r="AC1224" s="34"/>
      <c r="AD1224" s="33"/>
      <c r="AE1224" s="33"/>
      <c r="AF1224" s="33"/>
      <c r="AG1224" s="34"/>
      <c r="AH1224" s="33"/>
      <c r="AI1224" s="36"/>
      <c r="AJ1224" s="35"/>
      <c r="AK1224" s="35"/>
      <c r="AL1224" s="35"/>
      <c r="AM1224" s="35"/>
    </row>
    <row r="1225" spans="2:39" x14ac:dyDescent="0.25">
      <c r="B1225" s="31"/>
      <c r="C1225" s="32"/>
      <c r="D1225" s="32"/>
      <c r="E1225" s="32"/>
      <c r="F1225" s="33"/>
      <c r="G1225" s="33"/>
      <c r="H1225" s="37"/>
      <c r="I1225" s="33"/>
      <c r="J1225" s="33"/>
      <c r="K1225" s="33"/>
      <c r="L1225" s="33"/>
      <c r="M1225" s="33"/>
      <c r="N1225" s="33"/>
      <c r="O1225" s="33"/>
      <c r="P1225" s="33"/>
      <c r="Q1225" s="33"/>
      <c r="R1225" s="33"/>
      <c r="S1225" s="34"/>
      <c r="T1225" s="33"/>
      <c r="U1225" s="33"/>
      <c r="V1225" s="33"/>
      <c r="W1225" s="33"/>
      <c r="X1225" s="33"/>
      <c r="Y1225" s="33"/>
      <c r="Z1225" s="33"/>
      <c r="AA1225" s="33"/>
      <c r="AB1225" s="33"/>
      <c r="AC1225" s="34"/>
      <c r="AD1225" s="33"/>
      <c r="AE1225" s="33"/>
      <c r="AF1225" s="33"/>
      <c r="AG1225" s="34"/>
      <c r="AH1225" s="33"/>
      <c r="AI1225" s="36"/>
      <c r="AJ1225" s="35"/>
      <c r="AK1225" s="35"/>
      <c r="AL1225" s="35"/>
      <c r="AM1225" s="35"/>
    </row>
    <row r="1226" spans="2:39" x14ac:dyDescent="0.25">
      <c r="B1226" s="31"/>
      <c r="C1226" s="32"/>
      <c r="D1226" s="32"/>
      <c r="E1226" s="32"/>
      <c r="F1226" s="33"/>
      <c r="G1226" s="33"/>
      <c r="H1226" s="37"/>
      <c r="I1226" s="33"/>
      <c r="J1226" s="33"/>
      <c r="K1226" s="33"/>
      <c r="L1226" s="33"/>
      <c r="M1226" s="33"/>
      <c r="N1226" s="33"/>
      <c r="O1226" s="33"/>
      <c r="P1226" s="33"/>
      <c r="Q1226" s="33"/>
      <c r="R1226" s="33"/>
      <c r="S1226" s="34"/>
      <c r="T1226" s="33"/>
      <c r="U1226" s="33"/>
      <c r="V1226" s="33"/>
      <c r="W1226" s="33"/>
      <c r="X1226" s="33"/>
      <c r="Y1226" s="33"/>
      <c r="Z1226" s="33"/>
      <c r="AA1226" s="33"/>
      <c r="AB1226" s="33"/>
      <c r="AC1226" s="34"/>
      <c r="AD1226" s="33"/>
      <c r="AE1226" s="33"/>
      <c r="AF1226" s="33"/>
      <c r="AG1226" s="34"/>
      <c r="AH1226" s="33"/>
      <c r="AI1226" s="36"/>
      <c r="AJ1226" s="35"/>
      <c r="AK1226" s="35"/>
      <c r="AL1226" s="35"/>
      <c r="AM1226" s="35"/>
    </row>
    <row r="1227" spans="2:39" x14ac:dyDescent="0.25">
      <c r="B1227" s="31"/>
      <c r="C1227" s="32"/>
      <c r="D1227" s="32"/>
      <c r="E1227" s="32"/>
      <c r="F1227" s="33"/>
      <c r="G1227" s="33"/>
      <c r="H1227" s="37"/>
      <c r="I1227" s="33"/>
      <c r="J1227" s="33"/>
      <c r="K1227" s="33"/>
      <c r="L1227" s="33"/>
      <c r="M1227" s="33"/>
      <c r="N1227" s="33"/>
      <c r="O1227" s="33"/>
      <c r="P1227" s="33"/>
      <c r="Q1227" s="33"/>
      <c r="R1227" s="33"/>
      <c r="S1227" s="34"/>
      <c r="T1227" s="33"/>
      <c r="U1227" s="33"/>
      <c r="V1227" s="33"/>
      <c r="W1227" s="33"/>
      <c r="X1227" s="33"/>
      <c r="Y1227" s="33"/>
      <c r="Z1227" s="33"/>
      <c r="AA1227" s="33"/>
      <c r="AB1227" s="33"/>
      <c r="AC1227" s="34"/>
      <c r="AD1227" s="33"/>
      <c r="AE1227" s="33"/>
      <c r="AF1227" s="33"/>
      <c r="AG1227" s="34"/>
      <c r="AH1227" s="33"/>
      <c r="AI1227" s="36"/>
      <c r="AJ1227" s="35"/>
      <c r="AK1227" s="35"/>
      <c r="AL1227" s="35"/>
      <c r="AM1227" s="35"/>
    </row>
    <row r="1228" spans="2:39" x14ac:dyDescent="0.25">
      <c r="B1228" s="31"/>
      <c r="C1228" s="32"/>
      <c r="D1228" s="32"/>
      <c r="E1228" s="32"/>
      <c r="F1228" s="33"/>
      <c r="G1228" s="33"/>
      <c r="H1228" s="37"/>
      <c r="I1228" s="33"/>
      <c r="J1228" s="33"/>
      <c r="K1228" s="33"/>
      <c r="L1228" s="33"/>
      <c r="M1228" s="33"/>
      <c r="N1228" s="33"/>
      <c r="O1228" s="33"/>
      <c r="P1228" s="33"/>
      <c r="Q1228" s="33"/>
      <c r="R1228" s="33"/>
      <c r="S1228" s="34"/>
      <c r="T1228" s="33"/>
      <c r="U1228" s="33"/>
      <c r="V1228" s="33"/>
      <c r="W1228" s="33"/>
      <c r="X1228" s="33"/>
      <c r="Y1228" s="33"/>
      <c r="Z1228" s="33"/>
      <c r="AA1228" s="33"/>
      <c r="AB1228" s="33"/>
      <c r="AC1228" s="34"/>
      <c r="AD1228" s="33"/>
      <c r="AE1228" s="33"/>
      <c r="AF1228" s="33"/>
      <c r="AG1228" s="34"/>
      <c r="AH1228" s="33"/>
      <c r="AI1228" s="36"/>
      <c r="AJ1228" s="35"/>
      <c r="AK1228" s="35"/>
      <c r="AL1228" s="35"/>
      <c r="AM1228" s="35"/>
    </row>
    <row r="1229" spans="2:39" x14ac:dyDescent="0.25">
      <c r="B1229" s="31"/>
      <c r="C1229" s="32"/>
      <c r="D1229" s="32"/>
      <c r="E1229" s="32"/>
      <c r="F1229" s="33"/>
      <c r="G1229" s="33"/>
      <c r="H1229" s="37"/>
      <c r="I1229" s="33"/>
      <c r="J1229" s="33"/>
      <c r="K1229" s="33"/>
      <c r="L1229" s="33"/>
      <c r="M1229" s="33"/>
      <c r="N1229" s="33"/>
      <c r="O1229" s="33"/>
      <c r="P1229" s="33"/>
      <c r="Q1229" s="33"/>
      <c r="R1229" s="33"/>
      <c r="S1229" s="34"/>
      <c r="T1229" s="33"/>
      <c r="U1229" s="33"/>
      <c r="V1229" s="33"/>
      <c r="W1229" s="33"/>
      <c r="X1229" s="33"/>
      <c r="Y1229" s="33"/>
      <c r="Z1229" s="33"/>
      <c r="AA1229" s="33"/>
      <c r="AB1229" s="33"/>
      <c r="AC1229" s="34"/>
      <c r="AD1229" s="33"/>
      <c r="AE1229" s="33"/>
      <c r="AF1229" s="33"/>
      <c r="AG1229" s="34"/>
      <c r="AH1229" s="33"/>
      <c r="AI1229" s="36"/>
      <c r="AJ1229" s="35"/>
      <c r="AK1229" s="35"/>
      <c r="AL1229" s="35"/>
      <c r="AM1229" s="35"/>
    </row>
    <row r="1230" spans="2:39" x14ac:dyDescent="0.25">
      <c r="B1230" s="31"/>
      <c r="C1230" s="32"/>
      <c r="D1230" s="32"/>
      <c r="E1230" s="32"/>
      <c r="F1230" s="33"/>
      <c r="G1230" s="33"/>
      <c r="H1230" s="37"/>
      <c r="I1230" s="33"/>
      <c r="J1230" s="33"/>
      <c r="K1230" s="33"/>
      <c r="L1230" s="33"/>
      <c r="M1230" s="33"/>
      <c r="N1230" s="33"/>
      <c r="O1230" s="33"/>
      <c r="P1230" s="33"/>
      <c r="Q1230" s="33"/>
      <c r="R1230" s="33"/>
      <c r="S1230" s="34"/>
      <c r="T1230" s="33"/>
      <c r="U1230" s="33"/>
      <c r="V1230" s="33"/>
      <c r="W1230" s="33"/>
      <c r="X1230" s="33"/>
      <c r="Y1230" s="33"/>
      <c r="Z1230" s="33"/>
      <c r="AA1230" s="33"/>
      <c r="AB1230" s="33"/>
      <c r="AC1230" s="34"/>
      <c r="AD1230" s="33"/>
      <c r="AE1230" s="33"/>
      <c r="AF1230" s="33"/>
      <c r="AG1230" s="34"/>
      <c r="AH1230" s="33"/>
      <c r="AI1230" s="36"/>
      <c r="AJ1230" s="35"/>
      <c r="AK1230" s="35"/>
      <c r="AL1230" s="35"/>
      <c r="AM1230" s="35"/>
    </row>
    <row r="1231" spans="2:39" x14ac:dyDescent="0.25">
      <c r="B1231" s="31"/>
      <c r="C1231" s="32"/>
      <c r="D1231" s="32"/>
      <c r="E1231" s="32"/>
      <c r="F1231" s="33"/>
      <c r="G1231" s="33"/>
      <c r="H1231" s="37"/>
      <c r="I1231" s="33"/>
      <c r="J1231" s="33"/>
      <c r="K1231" s="33"/>
      <c r="L1231" s="33"/>
      <c r="M1231" s="33"/>
      <c r="N1231" s="33"/>
      <c r="O1231" s="33"/>
      <c r="P1231" s="33"/>
      <c r="Q1231" s="33"/>
      <c r="R1231" s="33"/>
      <c r="S1231" s="34"/>
      <c r="T1231" s="33"/>
      <c r="U1231" s="33"/>
      <c r="V1231" s="33"/>
      <c r="W1231" s="33"/>
      <c r="X1231" s="33"/>
      <c r="Y1231" s="33"/>
      <c r="Z1231" s="33"/>
      <c r="AA1231" s="33"/>
      <c r="AB1231" s="33"/>
      <c r="AC1231" s="34"/>
      <c r="AD1231" s="33"/>
      <c r="AE1231" s="33"/>
      <c r="AF1231" s="33"/>
      <c r="AG1231" s="34"/>
      <c r="AH1231" s="33"/>
      <c r="AI1231" s="36"/>
      <c r="AJ1231" s="35"/>
      <c r="AK1231" s="35"/>
      <c r="AL1231" s="35"/>
      <c r="AM1231" s="35"/>
    </row>
    <row r="1232" spans="2:39" x14ac:dyDescent="0.25">
      <c r="B1232" s="31"/>
      <c r="C1232" s="32"/>
      <c r="D1232" s="32"/>
      <c r="E1232" s="32"/>
      <c r="F1232" s="33"/>
      <c r="G1232" s="33"/>
      <c r="H1232" s="37"/>
      <c r="I1232" s="33"/>
      <c r="J1232" s="33"/>
      <c r="K1232" s="33"/>
      <c r="L1232" s="33"/>
      <c r="M1232" s="33"/>
      <c r="N1232" s="33"/>
      <c r="O1232" s="33"/>
      <c r="P1232" s="33"/>
      <c r="Q1232" s="33"/>
      <c r="R1232" s="33"/>
      <c r="S1232" s="34"/>
      <c r="T1232" s="33"/>
      <c r="U1232" s="33"/>
      <c r="V1232" s="33"/>
      <c r="W1232" s="33"/>
      <c r="X1232" s="33"/>
      <c r="Y1232" s="33"/>
      <c r="Z1232" s="33"/>
      <c r="AA1232" s="33"/>
      <c r="AB1232" s="33"/>
      <c r="AC1232" s="34"/>
      <c r="AD1232" s="33"/>
      <c r="AE1232" s="33"/>
      <c r="AF1232" s="33"/>
      <c r="AG1232" s="34"/>
      <c r="AH1232" s="33"/>
      <c r="AI1232" s="36"/>
      <c r="AJ1232" s="35"/>
      <c r="AK1232" s="35"/>
      <c r="AL1232" s="35"/>
      <c r="AM1232" s="35"/>
    </row>
    <row r="1233" spans="2:39" x14ac:dyDescent="0.25">
      <c r="B1233" s="31"/>
      <c r="C1233" s="32"/>
      <c r="D1233" s="32"/>
      <c r="E1233" s="32"/>
      <c r="F1233" s="33"/>
      <c r="G1233" s="33"/>
      <c r="H1233" s="37"/>
      <c r="I1233" s="33"/>
      <c r="J1233" s="33"/>
      <c r="K1233" s="33"/>
      <c r="L1233" s="33"/>
      <c r="M1233" s="33"/>
      <c r="N1233" s="33"/>
      <c r="O1233" s="33"/>
      <c r="P1233" s="33"/>
      <c r="Q1233" s="33"/>
      <c r="R1233" s="33"/>
      <c r="S1233" s="34"/>
      <c r="T1233" s="33"/>
      <c r="U1233" s="33"/>
      <c r="V1233" s="33"/>
      <c r="W1233" s="33"/>
      <c r="X1233" s="33"/>
      <c r="Y1233" s="33"/>
      <c r="Z1233" s="33"/>
      <c r="AA1233" s="33"/>
      <c r="AB1233" s="33"/>
      <c r="AC1233" s="34"/>
      <c r="AD1233" s="33"/>
      <c r="AE1233" s="33"/>
      <c r="AF1233" s="33"/>
      <c r="AG1233" s="34"/>
      <c r="AH1233" s="33"/>
      <c r="AI1233" s="36"/>
      <c r="AJ1233" s="35"/>
      <c r="AK1233" s="35"/>
      <c r="AL1233" s="35"/>
      <c r="AM1233" s="35"/>
    </row>
    <row r="1234" spans="2:39" x14ac:dyDescent="0.25">
      <c r="B1234" s="31"/>
      <c r="C1234" s="32"/>
      <c r="D1234" s="32"/>
      <c r="E1234" s="32"/>
      <c r="F1234" s="33"/>
      <c r="G1234" s="33"/>
      <c r="H1234" s="37"/>
      <c r="I1234" s="33"/>
      <c r="J1234" s="33"/>
      <c r="K1234" s="33"/>
      <c r="L1234" s="33"/>
      <c r="M1234" s="33"/>
      <c r="N1234" s="33"/>
      <c r="O1234" s="33"/>
      <c r="P1234" s="33"/>
      <c r="Q1234" s="33"/>
      <c r="R1234" s="33"/>
      <c r="S1234" s="34"/>
      <c r="T1234" s="33"/>
      <c r="U1234" s="33"/>
      <c r="V1234" s="33"/>
      <c r="W1234" s="33"/>
      <c r="X1234" s="33"/>
      <c r="Y1234" s="33"/>
      <c r="Z1234" s="33"/>
      <c r="AA1234" s="33"/>
      <c r="AB1234" s="33"/>
      <c r="AC1234" s="34"/>
      <c r="AD1234" s="33"/>
      <c r="AE1234" s="33"/>
      <c r="AF1234" s="33"/>
      <c r="AG1234" s="34"/>
      <c r="AH1234" s="33"/>
      <c r="AI1234" s="36"/>
      <c r="AJ1234" s="35"/>
      <c r="AK1234" s="35"/>
      <c r="AL1234" s="35"/>
      <c r="AM1234" s="35"/>
    </row>
    <row r="1235" spans="2:39" x14ac:dyDescent="0.25">
      <c r="B1235" s="31"/>
      <c r="C1235" s="32"/>
      <c r="D1235" s="32"/>
      <c r="E1235" s="32"/>
      <c r="F1235" s="33"/>
      <c r="G1235" s="33"/>
      <c r="H1235" s="37"/>
      <c r="I1235" s="33"/>
      <c r="J1235" s="33"/>
      <c r="K1235" s="33"/>
      <c r="L1235" s="33"/>
      <c r="M1235" s="33"/>
      <c r="N1235" s="33"/>
      <c r="O1235" s="33"/>
      <c r="P1235" s="33"/>
      <c r="Q1235" s="33"/>
      <c r="R1235" s="33"/>
      <c r="S1235" s="34"/>
      <c r="T1235" s="33"/>
      <c r="U1235" s="33"/>
      <c r="V1235" s="33"/>
      <c r="W1235" s="33"/>
      <c r="X1235" s="33"/>
      <c r="Y1235" s="33"/>
      <c r="Z1235" s="33"/>
      <c r="AA1235" s="33"/>
      <c r="AB1235" s="33"/>
      <c r="AC1235" s="34"/>
      <c r="AD1235" s="33"/>
      <c r="AE1235" s="33"/>
      <c r="AF1235" s="33"/>
      <c r="AG1235" s="34"/>
      <c r="AH1235" s="33"/>
      <c r="AI1235" s="36"/>
      <c r="AJ1235" s="35"/>
      <c r="AK1235" s="35"/>
      <c r="AL1235" s="35"/>
      <c r="AM1235" s="35"/>
    </row>
    <row r="1236" spans="2:39" x14ac:dyDescent="0.25">
      <c r="B1236" s="31"/>
      <c r="C1236" s="32"/>
      <c r="D1236" s="32"/>
      <c r="E1236" s="32"/>
      <c r="F1236" s="33"/>
      <c r="G1236" s="33"/>
      <c r="H1236" s="37"/>
      <c r="I1236" s="33"/>
      <c r="J1236" s="33"/>
      <c r="K1236" s="33"/>
      <c r="L1236" s="33"/>
      <c r="M1236" s="33"/>
      <c r="N1236" s="33"/>
      <c r="O1236" s="33"/>
      <c r="P1236" s="33"/>
      <c r="Q1236" s="33"/>
      <c r="R1236" s="33"/>
      <c r="S1236" s="34"/>
      <c r="T1236" s="33"/>
      <c r="U1236" s="33"/>
      <c r="V1236" s="33"/>
      <c r="W1236" s="33"/>
      <c r="X1236" s="33"/>
      <c r="Y1236" s="33"/>
      <c r="Z1236" s="33"/>
      <c r="AA1236" s="33"/>
      <c r="AB1236" s="33"/>
      <c r="AC1236" s="34"/>
      <c r="AD1236" s="33"/>
      <c r="AE1236" s="33"/>
      <c r="AF1236" s="33"/>
      <c r="AG1236" s="34"/>
      <c r="AH1236" s="33"/>
      <c r="AI1236" s="36"/>
      <c r="AJ1236" s="35"/>
      <c r="AK1236" s="35"/>
      <c r="AL1236" s="35"/>
      <c r="AM1236" s="35"/>
    </row>
    <row r="1237" spans="2:39" x14ac:dyDescent="0.25">
      <c r="B1237" s="31"/>
      <c r="C1237" s="32"/>
      <c r="D1237" s="32"/>
      <c r="E1237" s="32"/>
      <c r="F1237" s="33"/>
      <c r="G1237" s="33"/>
      <c r="H1237" s="37"/>
      <c r="I1237" s="33"/>
      <c r="J1237" s="33"/>
      <c r="K1237" s="33"/>
      <c r="L1237" s="33"/>
      <c r="M1237" s="33"/>
      <c r="N1237" s="33"/>
      <c r="O1237" s="33"/>
      <c r="P1237" s="33"/>
      <c r="Q1237" s="33"/>
      <c r="R1237" s="33"/>
      <c r="S1237" s="34"/>
      <c r="T1237" s="33"/>
      <c r="U1237" s="33"/>
      <c r="V1237" s="33"/>
      <c r="W1237" s="33"/>
      <c r="X1237" s="33"/>
      <c r="Y1237" s="33"/>
      <c r="Z1237" s="33"/>
      <c r="AA1237" s="33"/>
      <c r="AB1237" s="33"/>
      <c r="AC1237" s="34"/>
      <c r="AD1237" s="33"/>
      <c r="AE1237" s="33"/>
      <c r="AF1237" s="33"/>
      <c r="AG1237" s="34"/>
      <c r="AH1237" s="33"/>
      <c r="AI1237" s="36"/>
      <c r="AJ1237" s="35"/>
      <c r="AK1237" s="35"/>
      <c r="AL1237" s="35"/>
      <c r="AM1237" s="35"/>
    </row>
    <row r="1238" spans="2:39" x14ac:dyDescent="0.25">
      <c r="B1238" s="31"/>
      <c r="C1238" s="32"/>
      <c r="D1238" s="32"/>
      <c r="E1238" s="32"/>
      <c r="F1238" s="33"/>
      <c r="G1238" s="33"/>
      <c r="H1238" s="37"/>
      <c r="I1238" s="33"/>
      <c r="J1238" s="33"/>
      <c r="K1238" s="33"/>
      <c r="L1238" s="33"/>
      <c r="M1238" s="33"/>
      <c r="N1238" s="33"/>
      <c r="O1238" s="33"/>
      <c r="P1238" s="33"/>
      <c r="Q1238" s="33"/>
      <c r="R1238" s="33"/>
      <c r="S1238" s="34"/>
      <c r="T1238" s="33"/>
      <c r="U1238" s="33"/>
      <c r="V1238" s="33"/>
      <c r="W1238" s="33"/>
      <c r="X1238" s="33"/>
      <c r="Y1238" s="33"/>
      <c r="Z1238" s="33"/>
      <c r="AA1238" s="33"/>
      <c r="AB1238" s="33"/>
      <c r="AC1238" s="34"/>
      <c r="AD1238" s="33"/>
      <c r="AE1238" s="33"/>
      <c r="AF1238" s="33"/>
      <c r="AG1238" s="34"/>
      <c r="AH1238" s="33"/>
      <c r="AI1238" s="36"/>
      <c r="AJ1238" s="35"/>
      <c r="AK1238" s="35"/>
      <c r="AL1238" s="35"/>
      <c r="AM1238" s="35"/>
    </row>
    <row r="1239" spans="2:39" x14ac:dyDescent="0.25">
      <c r="B1239" s="31"/>
      <c r="C1239" s="32"/>
      <c r="D1239" s="32"/>
      <c r="E1239" s="32"/>
      <c r="F1239" s="33"/>
      <c r="G1239" s="33"/>
      <c r="H1239" s="37"/>
      <c r="I1239" s="33"/>
      <c r="J1239" s="33"/>
      <c r="K1239" s="33"/>
      <c r="L1239" s="33"/>
      <c r="M1239" s="33"/>
      <c r="N1239" s="33"/>
      <c r="O1239" s="33"/>
      <c r="P1239" s="33"/>
      <c r="Q1239" s="33"/>
      <c r="R1239" s="33"/>
      <c r="S1239" s="34"/>
      <c r="T1239" s="33"/>
      <c r="U1239" s="33"/>
      <c r="V1239" s="33"/>
      <c r="W1239" s="33"/>
      <c r="X1239" s="33"/>
      <c r="Y1239" s="33"/>
      <c r="Z1239" s="33"/>
      <c r="AA1239" s="33"/>
      <c r="AB1239" s="33"/>
      <c r="AC1239" s="34"/>
      <c r="AD1239" s="33"/>
      <c r="AE1239" s="33"/>
      <c r="AF1239" s="33"/>
      <c r="AG1239" s="34"/>
      <c r="AH1239" s="33"/>
      <c r="AI1239" s="36"/>
      <c r="AJ1239" s="35"/>
      <c r="AK1239" s="35"/>
      <c r="AL1239" s="35"/>
      <c r="AM1239" s="35"/>
    </row>
    <row r="1240" spans="2:39" x14ac:dyDescent="0.25">
      <c r="B1240" s="31"/>
      <c r="C1240" s="32"/>
      <c r="D1240" s="32"/>
      <c r="E1240" s="32"/>
      <c r="F1240" s="33"/>
      <c r="G1240" s="33"/>
      <c r="H1240" s="37"/>
      <c r="I1240" s="33"/>
      <c r="J1240" s="33"/>
      <c r="K1240" s="33"/>
      <c r="L1240" s="33"/>
      <c r="M1240" s="33"/>
      <c r="N1240" s="33"/>
      <c r="O1240" s="33"/>
      <c r="P1240" s="33"/>
      <c r="Q1240" s="33"/>
      <c r="R1240" s="33"/>
      <c r="S1240" s="34"/>
      <c r="T1240" s="33"/>
      <c r="U1240" s="33"/>
      <c r="V1240" s="33"/>
      <c r="W1240" s="33"/>
      <c r="X1240" s="33"/>
      <c r="Y1240" s="33"/>
      <c r="Z1240" s="33"/>
      <c r="AA1240" s="33"/>
      <c r="AB1240" s="33"/>
      <c r="AC1240" s="34"/>
      <c r="AD1240" s="33"/>
      <c r="AE1240" s="33"/>
      <c r="AF1240" s="33"/>
      <c r="AG1240" s="34"/>
      <c r="AH1240" s="33"/>
      <c r="AI1240" s="36"/>
      <c r="AJ1240" s="35"/>
      <c r="AK1240" s="35"/>
      <c r="AL1240" s="35"/>
      <c r="AM1240" s="35"/>
    </row>
    <row r="1241" spans="2:39" x14ac:dyDescent="0.25">
      <c r="B1241" s="31"/>
      <c r="C1241" s="32"/>
      <c r="D1241" s="32"/>
      <c r="E1241" s="32"/>
      <c r="F1241" s="33"/>
      <c r="G1241" s="33"/>
      <c r="H1241" s="37"/>
      <c r="I1241" s="33"/>
      <c r="J1241" s="33"/>
      <c r="K1241" s="33"/>
      <c r="L1241" s="33"/>
      <c r="M1241" s="33"/>
      <c r="N1241" s="33"/>
      <c r="O1241" s="33"/>
      <c r="P1241" s="33"/>
      <c r="Q1241" s="33"/>
      <c r="R1241" s="33"/>
      <c r="S1241" s="34"/>
      <c r="T1241" s="33"/>
      <c r="U1241" s="33"/>
      <c r="V1241" s="33"/>
      <c r="W1241" s="33"/>
      <c r="X1241" s="33"/>
      <c r="Y1241" s="33"/>
      <c r="Z1241" s="33"/>
      <c r="AA1241" s="33"/>
      <c r="AB1241" s="33"/>
      <c r="AC1241" s="34"/>
      <c r="AD1241" s="33"/>
      <c r="AE1241" s="33"/>
      <c r="AF1241" s="33"/>
      <c r="AG1241" s="34"/>
      <c r="AH1241" s="33"/>
      <c r="AI1241" s="36"/>
      <c r="AJ1241" s="35"/>
      <c r="AK1241" s="35"/>
      <c r="AL1241" s="35"/>
      <c r="AM1241" s="35"/>
    </row>
    <row r="1242" spans="2:39" x14ac:dyDescent="0.25">
      <c r="B1242" s="31"/>
      <c r="C1242" s="32"/>
      <c r="D1242" s="32"/>
      <c r="E1242" s="32"/>
      <c r="F1242" s="33"/>
      <c r="G1242" s="33"/>
      <c r="H1242" s="37"/>
      <c r="I1242" s="33"/>
      <c r="J1242" s="33"/>
      <c r="K1242" s="33"/>
      <c r="L1242" s="33"/>
      <c r="M1242" s="33"/>
      <c r="N1242" s="33"/>
      <c r="O1242" s="33"/>
      <c r="P1242" s="33"/>
      <c r="Q1242" s="33"/>
      <c r="R1242" s="33"/>
      <c r="S1242" s="34"/>
      <c r="T1242" s="33"/>
      <c r="U1242" s="33"/>
      <c r="V1242" s="33"/>
      <c r="W1242" s="33"/>
      <c r="X1242" s="33"/>
      <c r="Y1242" s="33"/>
      <c r="Z1242" s="33"/>
      <c r="AA1242" s="33"/>
      <c r="AB1242" s="33"/>
      <c r="AC1242" s="34"/>
      <c r="AD1242" s="33"/>
      <c r="AE1242" s="33"/>
      <c r="AF1242" s="33"/>
      <c r="AG1242" s="34"/>
      <c r="AH1242" s="33"/>
      <c r="AI1242" s="36"/>
      <c r="AJ1242" s="35"/>
      <c r="AK1242" s="35"/>
      <c r="AL1242" s="35"/>
      <c r="AM1242" s="35"/>
    </row>
    <row r="1243" spans="2:39" x14ac:dyDescent="0.25">
      <c r="B1243" s="31"/>
      <c r="C1243" s="32"/>
      <c r="D1243" s="32"/>
      <c r="E1243" s="32"/>
      <c r="F1243" s="33"/>
      <c r="G1243" s="33"/>
      <c r="H1243" s="37"/>
      <c r="I1243" s="33"/>
      <c r="J1243" s="33"/>
      <c r="K1243" s="33"/>
      <c r="L1243" s="33"/>
      <c r="M1243" s="33"/>
      <c r="N1243" s="33"/>
      <c r="O1243" s="33"/>
      <c r="P1243" s="33"/>
      <c r="Q1243" s="33"/>
      <c r="R1243" s="33"/>
      <c r="S1243" s="34"/>
      <c r="T1243" s="33"/>
      <c r="U1243" s="33"/>
      <c r="V1243" s="33"/>
      <c r="W1243" s="33"/>
      <c r="X1243" s="33"/>
      <c r="Y1243" s="33"/>
      <c r="Z1243" s="33"/>
      <c r="AA1243" s="33"/>
      <c r="AB1243" s="33"/>
      <c r="AC1243" s="34"/>
      <c r="AD1243" s="33"/>
      <c r="AE1243" s="33"/>
      <c r="AF1243" s="33"/>
      <c r="AG1243" s="34"/>
      <c r="AH1243" s="33"/>
      <c r="AI1243" s="36"/>
      <c r="AJ1243" s="35"/>
      <c r="AK1243" s="35"/>
      <c r="AL1243" s="35"/>
      <c r="AM1243" s="35"/>
    </row>
    <row r="1244" spans="2:39" x14ac:dyDescent="0.25">
      <c r="B1244" s="31"/>
      <c r="C1244" s="32"/>
      <c r="D1244" s="32"/>
      <c r="E1244" s="32"/>
      <c r="F1244" s="33"/>
      <c r="G1244" s="33"/>
      <c r="H1244" s="37"/>
      <c r="I1244" s="33"/>
      <c r="J1244" s="33"/>
      <c r="K1244" s="33"/>
      <c r="L1244" s="33"/>
      <c r="M1244" s="33"/>
      <c r="N1244" s="33"/>
      <c r="O1244" s="33"/>
      <c r="P1244" s="33"/>
      <c r="Q1244" s="33"/>
      <c r="R1244" s="33"/>
      <c r="S1244" s="34"/>
      <c r="T1244" s="33"/>
      <c r="U1244" s="33"/>
      <c r="V1244" s="33"/>
      <c r="W1244" s="33"/>
      <c r="X1244" s="33"/>
      <c r="Y1244" s="33"/>
      <c r="Z1244" s="33"/>
      <c r="AA1244" s="33"/>
      <c r="AB1244" s="33"/>
      <c r="AC1244" s="34"/>
      <c r="AD1244" s="33"/>
      <c r="AE1244" s="33"/>
      <c r="AF1244" s="33"/>
      <c r="AG1244" s="34"/>
      <c r="AH1244" s="33"/>
      <c r="AI1244" s="36"/>
      <c r="AJ1244" s="35"/>
      <c r="AK1244" s="35"/>
      <c r="AL1244" s="35"/>
      <c r="AM1244" s="35"/>
    </row>
    <row r="1245" spans="2:39" x14ac:dyDescent="0.25">
      <c r="B1245" s="31"/>
      <c r="C1245" s="32"/>
      <c r="D1245" s="32"/>
      <c r="E1245" s="32"/>
      <c r="F1245" s="33"/>
      <c r="G1245" s="33"/>
      <c r="H1245" s="37"/>
      <c r="I1245" s="33"/>
      <c r="J1245" s="33"/>
      <c r="K1245" s="33"/>
      <c r="L1245" s="33"/>
      <c r="M1245" s="33"/>
      <c r="N1245" s="33"/>
      <c r="O1245" s="33"/>
      <c r="P1245" s="33"/>
      <c r="Q1245" s="33"/>
      <c r="R1245" s="33"/>
      <c r="S1245" s="34"/>
      <c r="T1245" s="33"/>
      <c r="U1245" s="33"/>
      <c r="V1245" s="33"/>
      <c r="W1245" s="33"/>
      <c r="X1245" s="33"/>
      <c r="Y1245" s="33"/>
      <c r="Z1245" s="33"/>
      <c r="AA1245" s="33"/>
      <c r="AB1245" s="33"/>
      <c r="AC1245" s="34"/>
      <c r="AD1245" s="33"/>
      <c r="AE1245" s="33"/>
      <c r="AF1245" s="33"/>
      <c r="AG1245" s="34"/>
      <c r="AH1245" s="33"/>
      <c r="AI1245" s="36"/>
      <c r="AJ1245" s="35"/>
      <c r="AK1245" s="35"/>
      <c r="AL1245" s="35"/>
      <c r="AM1245" s="35"/>
    </row>
    <row r="1246" spans="2:39" x14ac:dyDescent="0.25">
      <c r="B1246" s="31"/>
      <c r="C1246" s="32"/>
      <c r="D1246" s="32"/>
      <c r="E1246" s="32"/>
      <c r="F1246" s="33"/>
      <c r="G1246" s="33"/>
      <c r="H1246" s="37"/>
      <c r="I1246" s="33"/>
      <c r="J1246" s="33"/>
      <c r="K1246" s="33"/>
      <c r="L1246" s="33"/>
      <c r="M1246" s="33"/>
      <c r="N1246" s="33"/>
      <c r="O1246" s="33"/>
      <c r="P1246" s="33"/>
      <c r="Q1246" s="33"/>
      <c r="R1246" s="33"/>
      <c r="S1246" s="34"/>
      <c r="T1246" s="33"/>
      <c r="U1246" s="33"/>
      <c r="V1246" s="33"/>
      <c r="W1246" s="33"/>
      <c r="X1246" s="33"/>
      <c r="Y1246" s="33"/>
      <c r="Z1246" s="33"/>
      <c r="AA1246" s="33"/>
      <c r="AB1246" s="33"/>
      <c r="AC1246" s="34"/>
      <c r="AD1246" s="33"/>
      <c r="AE1246" s="33"/>
      <c r="AF1246" s="33"/>
      <c r="AG1246" s="34"/>
      <c r="AH1246" s="33"/>
      <c r="AI1246" s="36"/>
      <c r="AJ1246" s="35"/>
      <c r="AK1246" s="35"/>
      <c r="AL1246" s="35"/>
      <c r="AM1246" s="35"/>
    </row>
    <row r="1247" spans="2:39" x14ac:dyDescent="0.25">
      <c r="B1247" s="31"/>
      <c r="C1247" s="32"/>
      <c r="D1247" s="32"/>
      <c r="E1247" s="32"/>
      <c r="F1247" s="33"/>
      <c r="G1247" s="33"/>
      <c r="H1247" s="37"/>
      <c r="I1247" s="33"/>
      <c r="J1247" s="33"/>
      <c r="K1247" s="33"/>
      <c r="L1247" s="33"/>
      <c r="M1247" s="33"/>
      <c r="N1247" s="33"/>
      <c r="O1247" s="33"/>
      <c r="P1247" s="33"/>
      <c r="Q1247" s="33"/>
      <c r="R1247" s="33"/>
      <c r="S1247" s="34"/>
      <c r="T1247" s="33"/>
      <c r="U1247" s="33"/>
      <c r="V1247" s="33"/>
      <c r="W1247" s="33"/>
      <c r="X1247" s="33"/>
      <c r="Y1247" s="33"/>
      <c r="Z1247" s="33"/>
      <c r="AA1247" s="33"/>
      <c r="AB1247" s="33"/>
      <c r="AC1247" s="34"/>
      <c r="AD1247" s="33"/>
      <c r="AE1247" s="33"/>
      <c r="AF1247" s="33"/>
      <c r="AG1247" s="34"/>
      <c r="AH1247" s="33"/>
      <c r="AI1247" s="36"/>
      <c r="AJ1247" s="35"/>
      <c r="AK1247" s="35"/>
      <c r="AL1247" s="35"/>
      <c r="AM1247" s="35"/>
    </row>
    <row r="1248" spans="2:39" x14ac:dyDescent="0.25">
      <c r="B1248" s="31"/>
      <c r="C1248" s="32"/>
      <c r="D1248" s="32"/>
      <c r="E1248" s="32"/>
      <c r="F1248" s="33"/>
      <c r="G1248" s="33"/>
      <c r="H1248" s="37"/>
      <c r="I1248" s="33"/>
      <c r="J1248" s="33"/>
      <c r="K1248" s="33"/>
      <c r="L1248" s="33"/>
      <c r="M1248" s="33"/>
      <c r="N1248" s="33"/>
      <c r="O1248" s="33"/>
      <c r="P1248" s="33"/>
      <c r="Q1248" s="33"/>
      <c r="R1248" s="33"/>
      <c r="S1248" s="34"/>
      <c r="T1248" s="33"/>
      <c r="U1248" s="33"/>
      <c r="V1248" s="33"/>
      <c r="W1248" s="33"/>
      <c r="X1248" s="33"/>
      <c r="Y1248" s="33"/>
      <c r="Z1248" s="33"/>
      <c r="AA1248" s="33"/>
      <c r="AB1248" s="33"/>
      <c r="AC1248" s="34"/>
      <c r="AD1248" s="33"/>
      <c r="AE1248" s="33"/>
      <c r="AF1248" s="33"/>
      <c r="AG1248" s="34"/>
      <c r="AH1248" s="33"/>
      <c r="AI1248" s="36"/>
      <c r="AJ1248" s="35"/>
      <c r="AK1248" s="35"/>
      <c r="AL1248" s="35"/>
      <c r="AM1248" s="35"/>
    </row>
    <row r="1249" spans="2:39" x14ac:dyDescent="0.25">
      <c r="B1249" s="31"/>
      <c r="C1249" s="32"/>
      <c r="D1249" s="32"/>
      <c r="E1249" s="32"/>
      <c r="F1249" s="33"/>
      <c r="G1249" s="33"/>
      <c r="H1249" s="37"/>
      <c r="I1249" s="33"/>
      <c r="J1249" s="33"/>
      <c r="K1249" s="33"/>
      <c r="L1249" s="33"/>
      <c r="M1249" s="33"/>
      <c r="N1249" s="33"/>
      <c r="O1249" s="33"/>
      <c r="P1249" s="33"/>
      <c r="Q1249" s="33"/>
      <c r="R1249" s="33"/>
      <c r="S1249" s="34"/>
      <c r="T1249" s="33"/>
      <c r="U1249" s="33"/>
      <c r="V1249" s="33"/>
      <c r="W1249" s="33"/>
      <c r="X1249" s="33"/>
      <c r="Y1249" s="33"/>
      <c r="Z1249" s="33"/>
      <c r="AA1249" s="33"/>
      <c r="AB1249" s="33"/>
      <c r="AC1249" s="34"/>
      <c r="AD1249" s="33"/>
      <c r="AE1249" s="33"/>
      <c r="AF1249" s="33"/>
      <c r="AG1249" s="34"/>
      <c r="AH1249" s="33"/>
      <c r="AI1249" s="36"/>
      <c r="AJ1249" s="35"/>
      <c r="AK1249" s="35"/>
      <c r="AL1249" s="35"/>
      <c r="AM1249" s="35"/>
    </row>
    <row r="1250" spans="2:39" x14ac:dyDescent="0.25">
      <c r="B1250" s="31"/>
      <c r="C1250" s="32"/>
      <c r="D1250" s="32"/>
      <c r="E1250" s="32"/>
      <c r="F1250" s="33"/>
      <c r="G1250" s="33"/>
      <c r="H1250" s="37"/>
      <c r="I1250" s="33"/>
      <c r="J1250" s="33"/>
      <c r="K1250" s="33"/>
      <c r="L1250" s="33"/>
      <c r="M1250" s="33"/>
      <c r="N1250" s="33"/>
      <c r="O1250" s="33"/>
      <c r="P1250" s="33"/>
      <c r="Q1250" s="33"/>
      <c r="R1250" s="33"/>
      <c r="S1250" s="34"/>
      <c r="T1250" s="33"/>
      <c r="U1250" s="33"/>
      <c r="V1250" s="33"/>
      <c r="W1250" s="33"/>
      <c r="X1250" s="33"/>
      <c r="Y1250" s="33"/>
      <c r="Z1250" s="33"/>
      <c r="AA1250" s="33"/>
      <c r="AB1250" s="33"/>
      <c r="AC1250" s="34"/>
      <c r="AD1250" s="33"/>
      <c r="AE1250" s="33"/>
      <c r="AF1250" s="33"/>
      <c r="AG1250" s="34"/>
      <c r="AH1250" s="33"/>
      <c r="AI1250" s="36"/>
      <c r="AJ1250" s="35"/>
      <c r="AK1250" s="35"/>
      <c r="AL1250" s="35"/>
      <c r="AM1250" s="35"/>
    </row>
    <row r="1251" spans="2:39" x14ac:dyDescent="0.25">
      <c r="B1251" s="31"/>
      <c r="C1251" s="32"/>
      <c r="D1251" s="32"/>
      <c r="E1251" s="32"/>
      <c r="F1251" s="33"/>
      <c r="G1251" s="33"/>
      <c r="H1251" s="37"/>
      <c r="I1251" s="33"/>
      <c r="J1251" s="33"/>
      <c r="K1251" s="33"/>
      <c r="L1251" s="33"/>
      <c r="M1251" s="33"/>
      <c r="N1251" s="33"/>
      <c r="O1251" s="33"/>
      <c r="P1251" s="33"/>
      <c r="Q1251" s="33"/>
      <c r="R1251" s="33"/>
      <c r="S1251" s="34"/>
      <c r="T1251" s="33"/>
      <c r="U1251" s="33"/>
      <c r="V1251" s="33"/>
      <c r="W1251" s="33"/>
      <c r="X1251" s="33"/>
      <c r="Y1251" s="33"/>
      <c r="Z1251" s="33"/>
      <c r="AA1251" s="33"/>
      <c r="AB1251" s="33"/>
      <c r="AC1251" s="34"/>
      <c r="AD1251" s="33"/>
      <c r="AE1251" s="33"/>
      <c r="AF1251" s="33"/>
      <c r="AG1251" s="34"/>
      <c r="AH1251" s="33"/>
      <c r="AI1251" s="36"/>
      <c r="AJ1251" s="35"/>
      <c r="AK1251" s="35"/>
      <c r="AL1251" s="35"/>
      <c r="AM1251" s="35"/>
    </row>
    <row r="1252" spans="2:39" x14ac:dyDescent="0.25">
      <c r="B1252" s="31"/>
      <c r="C1252" s="32"/>
      <c r="D1252" s="32"/>
      <c r="E1252" s="32"/>
      <c r="F1252" s="33"/>
      <c r="G1252" s="33"/>
      <c r="H1252" s="37"/>
      <c r="I1252" s="33"/>
      <c r="J1252" s="33"/>
      <c r="K1252" s="33"/>
      <c r="L1252" s="33"/>
      <c r="M1252" s="33"/>
      <c r="N1252" s="33"/>
      <c r="O1252" s="33"/>
      <c r="P1252" s="33"/>
      <c r="Q1252" s="33"/>
      <c r="R1252" s="33"/>
      <c r="S1252" s="34"/>
      <c r="T1252" s="33"/>
      <c r="U1252" s="33"/>
      <c r="V1252" s="33"/>
      <c r="W1252" s="33"/>
      <c r="X1252" s="33"/>
      <c r="Y1252" s="33"/>
      <c r="Z1252" s="33"/>
      <c r="AA1252" s="33"/>
      <c r="AB1252" s="33"/>
      <c r="AC1252" s="34"/>
      <c r="AD1252" s="33"/>
      <c r="AE1252" s="33"/>
      <c r="AF1252" s="33"/>
      <c r="AG1252" s="34"/>
      <c r="AH1252" s="33"/>
      <c r="AI1252" s="36"/>
      <c r="AJ1252" s="35"/>
      <c r="AK1252" s="35"/>
      <c r="AL1252" s="35"/>
      <c r="AM1252" s="35"/>
    </row>
    <row r="1253" spans="2:39" x14ac:dyDescent="0.25">
      <c r="B1253" s="31"/>
      <c r="C1253" s="32"/>
      <c r="D1253" s="32"/>
      <c r="E1253" s="32"/>
      <c r="F1253" s="33"/>
      <c r="G1253" s="33"/>
      <c r="H1253" s="37"/>
      <c r="I1253" s="33"/>
      <c r="J1253" s="33"/>
      <c r="K1253" s="33"/>
      <c r="L1253" s="33"/>
      <c r="M1253" s="33"/>
      <c r="N1253" s="33"/>
      <c r="O1253" s="33"/>
      <c r="P1253" s="33"/>
      <c r="Q1253" s="33"/>
      <c r="R1253" s="33"/>
      <c r="S1253" s="34"/>
      <c r="T1253" s="33"/>
      <c r="U1253" s="33"/>
      <c r="V1253" s="33"/>
      <c r="W1253" s="33"/>
      <c r="X1253" s="33"/>
      <c r="Y1253" s="33"/>
      <c r="Z1253" s="33"/>
      <c r="AA1253" s="33"/>
      <c r="AB1253" s="33"/>
      <c r="AC1253" s="34"/>
      <c r="AD1253" s="33"/>
      <c r="AE1253" s="33"/>
      <c r="AF1253" s="33"/>
      <c r="AG1253" s="34"/>
      <c r="AH1253" s="33"/>
      <c r="AI1253" s="36"/>
      <c r="AJ1253" s="35"/>
      <c r="AK1253" s="35"/>
      <c r="AL1253" s="35"/>
      <c r="AM1253" s="35"/>
    </row>
    <row r="1254" spans="2:39" x14ac:dyDescent="0.25">
      <c r="B1254" s="31"/>
      <c r="C1254" s="32"/>
      <c r="D1254" s="32"/>
      <c r="E1254" s="32"/>
      <c r="F1254" s="33"/>
      <c r="G1254" s="33"/>
      <c r="H1254" s="37"/>
      <c r="I1254" s="33"/>
      <c r="J1254" s="33"/>
      <c r="K1254" s="33"/>
      <c r="L1254" s="33"/>
      <c r="M1254" s="33"/>
      <c r="N1254" s="33"/>
      <c r="O1254" s="33"/>
      <c r="P1254" s="33"/>
      <c r="Q1254" s="33"/>
      <c r="R1254" s="33"/>
      <c r="S1254" s="34"/>
      <c r="T1254" s="33"/>
      <c r="U1254" s="33"/>
      <c r="V1254" s="33"/>
      <c r="W1254" s="33"/>
      <c r="X1254" s="33"/>
      <c r="Y1254" s="33"/>
      <c r="Z1254" s="33"/>
      <c r="AA1254" s="33"/>
      <c r="AB1254" s="33"/>
      <c r="AC1254" s="34"/>
      <c r="AD1254" s="33"/>
      <c r="AE1254" s="33"/>
      <c r="AF1254" s="33"/>
      <c r="AG1254" s="34"/>
      <c r="AH1254" s="33"/>
      <c r="AI1254" s="36"/>
      <c r="AJ1254" s="35"/>
      <c r="AK1254" s="35"/>
      <c r="AL1254" s="35"/>
      <c r="AM1254" s="35"/>
    </row>
    <row r="1255" spans="2:39" x14ac:dyDescent="0.25">
      <c r="B1255" s="31"/>
      <c r="C1255" s="32"/>
      <c r="D1255" s="32"/>
      <c r="E1255" s="32"/>
      <c r="F1255" s="33"/>
      <c r="G1255" s="33"/>
      <c r="H1255" s="37"/>
      <c r="I1255" s="33"/>
      <c r="J1255" s="33"/>
      <c r="K1255" s="33"/>
      <c r="L1255" s="33"/>
      <c r="M1255" s="33"/>
      <c r="N1255" s="33"/>
      <c r="O1255" s="33"/>
      <c r="P1255" s="33"/>
      <c r="Q1255" s="33"/>
      <c r="R1255" s="33"/>
      <c r="S1255" s="34"/>
      <c r="T1255" s="33"/>
      <c r="U1255" s="33"/>
      <c r="V1255" s="33"/>
      <c r="W1255" s="33"/>
      <c r="X1255" s="33"/>
      <c r="Y1255" s="33"/>
      <c r="Z1255" s="33"/>
      <c r="AA1255" s="33"/>
      <c r="AB1255" s="33"/>
      <c r="AC1255" s="34"/>
      <c r="AD1255" s="33"/>
      <c r="AE1255" s="33"/>
      <c r="AF1255" s="33"/>
      <c r="AG1255" s="34"/>
      <c r="AH1255" s="33"/>
      <c r="AI1255" s="36"/>
      <c r="AJ1255" s="35"/>
      <c r="AK1255" s="35"/>
      <c r="AL1255" s="35"/>
      <c r="AM1255" s="35"/>
    </row>
    <row r="1256" spans="2:39" x14ac:dyDescent="0.25">
      <c r="B1256" s="31"/>
      <c r="C1256" s="32"/>
      <c r="D1256" s="32"/>
      <c r="E1256" s="32"/>
      <c r="F1256" s="33"/>
      <c r="G1256" s="33"/>
      <c r="H1256" s="37"/>
      <c r="I1256" s="33"/>
      <c r="J1256" s="33"/>
      <c r="K1256" s="33"/>
      <c r="L1256" s="33"/>
      <c r="M1256" s="33"/>
      <c r="N1256" s="33"/>
      <c r="O1256" s="33"/>
      <c r="P1256" s="33"/>
      <c r="Q1256" s="33"/>
      <c r="R1256" s="33"/>
      <c r="S1256" s="34"/>
      <c r="T1256" s="33"/>
      <c r="U1256" s="33"/>
      <c r="V1256" s="33"/>
      <c r="W1256" s="33"/>
      <c r="X1256" s="33"/>
      <c r="Y1256" s="33"/>
      <c r="Z1256" s="33"/>
      <c r="AA1256" s="33"/>
      <c r="AB1256" s="33"/>
      <c r="AC1256" s="34"/>
      <c r="AD1256" s="33"/>
      <c r="AE1256" s="33"/>
      <c r="AF1256" s="33"/>
      <c r="AG1256" s="34"/>
      <c r="AH1256" s="33"/>
      <c r="AI1256" s="36"/>
      <c r="AJ1256" s="35"/>
      <c r="AK1256" s="35"/>
      <c r="AL1256" s="35"/>
      <c r="AM1256" s="35"/>
    </row>
    <row r="1257" spans="2:39" x14ac:dyDescent="0.25">
      <c r="B1257" s="31"/>
      <c r="C1257" s="32"/>
      <c r="D1257" s="32"/>
      <c r="E1257" s="32"/>
      <c r="F1257" s="33"/>
      <c r="G1257" s="33"/>
      <c r="H1257" s="37"/>
      <c r="I1257" s="33"/>
      <c r="J1257" s="33"/>
      <c r="K1257" s="33"/>
      <c r="L1257" s="33"/>
      <c r="M1257" s="33"/>
      <c r="N1257" s="33"/>
      <c r="O1257" s="33"/>
      <c r="P1257" s="33"/>
      <c r="Q1257" s="33"/>
      <c r="R1257" s="33"/>
      <c r="S1257" s="34"/>
      <c r="T1257" s="33"/>
      <c r="U1257" s="33"/>
      <c r="V1257" s="33"/>
      <c r="W1257" s="33"/>
      <c r="X1257" s="33"/>
      <c r="Y1257" s="33"/>
      <c r="Z1257" s="33"/>
      <c r="AA1257" s="33"/>
      <c r="AB1257" s="33"/>
      <c r="AC1257" s="34"/>
      <c r="AD1257" s="33"/>
      <c r="AE1257" s="33"/>
      <c r="AF1257" s="33"/>
      <c r="AG1257" s="34"/>
      <c r="AH1257" s="33"/>
      <c r="AI1257" s="36"/>
      <c r="AJ1257" s="35"/>
      <c r="AK1257" s="35"/>
      <c r="AL1257" s="35"/>
      <c r="AM1257" s="35"/>
    </row>
    <row r="1258" spans="2:39" x14ac:dyDescent="0.25">
      <c r="B1258" s="31"/>
      <c r="C1258" s="32"/>
      <c r="D1258" s="32"/>
      <c r="E1258" s="32"/>
      <c r="F1258" s="33"/>
      <c r="G1258" s="33"/>
      <c r="H1258" s="37"/>
      <c r="I1258" s="33"/>
      <c r="J1258" s="33"/>
      <c r="K1258" s="33"/>
      <c r="L1258" s="33"/>
      <c r="M1258" s="33"/>
      <c r="N1258" s="33"/>
      <c r="O1258" s="33"/>
      <c r="P1258" s="33"/>
      <c r="Q1258" s="33"/>
      <c r="R1258" s="33"/>
      <c r="S1258" s="34"/>
      <c r="T1258" s="33"/>
      <c r="U1258" s="33"/>
      <c r="V1258" s="33"/>
      <c r="W1258" s="33"/>
      <c r="X1258" s="33"/>
      <c r="Y1258" s="33"/>
      <c r="Z1258" s="33"/>
      <c r="AA1258" s="33"/>
      <c r="AB1258" s="33"/>
      <c r="AC1258" s="34"/>
      <c r="AD1258" s="33"/>
      <c r="AE1258" s="33"/>
      <c r="AF1258" s="33"/>
      <c r="AG1258" s="34"/>
      <c r="AH1258" s="33"/>
      <c r="AI1258" s="36"/>
      <c r="AJ1258" s="35"/>
      <c r="AK1258" s="35"/>
      <c r="AL1258" s="35"/>
      <c r="AM1258" s="35"/>
    </row>
    <row r="1259" spans="2:39" x14ac:dyDescent="0.25">
      <c r="B1259" s="31"/>
      <c r="C1259" s="32"/>
      <c r="D1259" s="32"/>
      <c r="E1259" s="32"/>
      <c r="F1259" s="33"/>
      <c r="G1259" s="33"/>
      <c r="H1259" s="37"/>
      <c r="I1259" s="33"/>
      <c r="J1259" s="33"/>
      <c r="K1259" s="33"/>
      <c r="L1259" s="33"/>
      <c r="M1259" s="33"/>
      <c r="N1259" s="33"/>
      <c r="O1259" s="33"/>
      <c r="P1259" s="33"/>
      <c r="Q1259" s="33"/>
      <c r="R1259" s="33"/>
      <c r="S1259" s="34"/>
      <c r="T1259" s="33"/>
      <c r="U1259" s="33"/>
      <c r="V1259" s="33"/>
      <c r="W1259" s="33"/>
      <c r="X1259" s="33"/>
      <c r="Y1259" s="33"/>
      <c r="Z1259" s="33"/>
      <c r="AA1259" s="33"/>
      <c r="AB1259" s="33"/>
      <c r="AC1259" s="34"/>
      <c r="AD1259" s="33"/>
      <c r="AE1259" s="33"/>
      <c r="AF1259" s="33"/>
      <c r="AG1259" s="34"/>
      <c r="AH1259" s="33"/>
      <c r="AI1259" s="36"/>
      <c r="AJ1259" s="35"/>
      <c r="AK1259" s="35"/>
      <c r="AL1259" s="35"/>
      <c r="AM1259" s="35"/>
    </row>
    <row r="1260" spans="2:39" x14ac:dyDescent="0.25">
      <c r="B1260" s="31"/>
      <c r="C1260" s="32"/>
      <c r="D1260" s="32"/>
      <c r="E1260" s="32"/>
      <c r="F1260" s="33"/>
      <c r="G1260" s="33"/>
      <c r="H1260" s="37"/>
      <c r="I1260" s="33"/>
      <c r="J1260" s="33"/>
      <c r="K1260" s="33"/>
      <c r="L1260" s="33"/>
      <c r="M1260" s="33"/>
      <c r="N1260" s="33"/>
      <c r="O1260" s="33"/>
      <c r="P1260" s="33"/>
      <c r="Q1260" s="33"/>
      <c r="R1260" s="33"/>
      <c r="S1260" s="34"/>
      <c r="T1260" s="33"/>
      <c r="U1260" s="33"/>
      <c r="V1260" s="33"/>
      <c r="W1260" s="33"/>
      <c r="X1260" s="33"/>
      <c r="Y1260" s="33"/>
      <c r="Z1260" s="33"/>
      <c r="AA1260" s="33"/>
      <c r="AB1260" s="33"/>
      <c r="AC1260" s="34"/>
      <c r="AD1260" s="33"/>
      <c r="AE1260" s="33"/>
      <c r="AF1260" s="33"/>
      <c r="AG1260" s="34"/>
      <c r="AH1260" s="33"/>
      <c r="AI1260" s="36"/>
      <c r="AJ1260" s="35"/>
      <c r="AK1260" s="35"/>
      <c r="AL1260" s="35"/>
      <c r="AM1260" s="35"/>
    </row>
    <row r="1261" spans="2:39" x14ac:dyDescent="0.25">
      <c r="B1261" s="31"/>
      <c r="C1261" s="32"/>
      <c r="D1261" s="32"/>
      <c r="E1261" s="32"/>
      <c r="F1261" s="33"/>
      <c r="G1261" s="33"/>
      <c r="H1261" s="37"/>
      <c r="I1261" s="33"/>
      <c r="J1261" s="33"/>
      <c r="K1261" s="33"/>
      <c r="L1261" s="33"/>
      <c r="M1261" s="33"/>
      <c r="N1261" s="33"/>
      <c r="O1261" s="33"/>
      <c r="P1261" s="33"/>
      <c r="Q1261" s="33"/>
      <c r="R1261" s="33"/>
      <c r="S1261" s="34"/>
      <c r="T1261" s="33"/>
      <c r="U1261" s="33"/>
      <c r="V1261" s="33"/>
      <c r="W1261" s="33"/>
      <c r="X1261" s="33"/>
      <c r="Y1261" s="33"/>
      <c r="Z1261" s="33"/>
      <c r="AA1261" s="33"/>
      <c r="AB1261" s="33"/>
      <c r="AC1261" s="34"/>
      <c r="AD1261" s="33"/>
      <c r="AE1261" s="33"/>
      <c r="AF1261" s="33"/>
      <c r="AG1261" s="34"/>
      <c r="AH1261" s="33"/>
      <c r="AI1261" s="36"/>
      <c r="AJ1261" s="35"/>
      <c r="AK1261" s="35"/>
      <c r="AL1261" s="35"/>
      <c r="AM1261" s="35"/>
    </row>
    <row r="1262" spans="2:39" x14ac:dyDescent="0.25">
      <c r="B1262" s="31"/>
      <c r="C1262" s="32"/>
      <c r="D1262" s="32"/>
      <c r="E1262" s="32"/>
      <c r="F1262" s="33"/>
      <c r="G1262" s="33"/>
      <c r="H1262" s="37"/>
      <c r="I1262" s="33"/>
      <c r="J1262" s="33"/>
      <c r="K1262" s="33"/>
      <c r="L1262" s="33"/>
      <c r="M1262" s="33"/>
      <c r="N1262" s="33"/>
      <c r="O1262" s="33"/>
      <c r="P1262" s="33"/>
      <c r="Q1262" s="33"/>
      <c r="R1262" s="33"/>
      <c r="S1262" s="34"/>
      <c r="T1262" s="33"/>
      <c r="U1262" s="33"/>
      <c r="V1262" s="33"/>
      <c r="W1262" s="33"/>
      <c r="X1262" s="33"/>
      <c r="Y1262" s="33"/>
      <c r="Z1262" s="33"/>
      <c r="AA1262" s="33"/>
      <c r="AB1262" s="33"/>
      <c r="AC1262" s="34"/>
      <c r="AD1262" s="33"/>
      <c r="AE1262" s="33"/>
      <c r="AF1262" s="33"/>
      <c r="AG1262" s="34"/>
      <c r="AH1262" s="33"/>
      <c r="AI1262" s="36"/>
      <c r="AJ1262" s="35"/>
      <c r="AK1262" s="35"/>
      <c r="AL1262" s="35"/>
      <c r="AM1262" s="35"/>
    </row>
    <row r="1263" spans="2:39" x14ac:dyDescent="0.25">
      <c r="B1263" s="31"/>
      <c r="C1263" s="32"/>
      <c r="D1263" s="32"/>
      <c r="E1263" s="32"/>
      <c r="F1263" s="33"/>
      <c r="G1263" s="33"/>
      <c r="H1263" s="37"/>
      <c r="I1263" s="33"/>
      <c r="J1263" s="33"/>
      <c r="K1263" s="33"/>
      <c r="L1263" s="33"/>
      <c r="M1263" s="33"/>
      <c r="N1263" s="33"/>
      <c r="O1263" s="33"/>
      <c r="P1263" s="33"/>
      <c r="Q1263" s="33"/>
      <c r="R1263" s="33"/>
      <c r="S1263" s="34"/>
      <c r="T1263" s="33"/>
      <c r="U1263" s="33"/>
      <c r="V1263" s="33"/>
      <c r="W1263" s="33"/>
      <c r="X1263" s="33"/>
      <c r="Y1263" s="33"/>
      <c r="Z1263" s="33"/>
      <c r="AA1263" s="33"/>
      <c r="AB1263" s="33"/>
      <c r="AC1263" s="34"/>
      <c r="AD1263" s="33"/>
      <c r="AE1263" s="33"/>
      <c r="AF1263" s="33"/>
      <c r="AG1263" s="34"/>
      <c r="AH1263" s="33"/>
      <c r="AI1263" s="36"/>
      <c r="AJ1263" s="35"/>
      <c r="AK1263" s="35"/>
      <c r="AL1263" s="35"/>
      <c r="AM1263" s="35"/>
    </row>
    <row r="1264" spans="2:39" x14ac:dyDescent="0.25">
      <c r="B1264" s="31"/>
      <c r="C1264" s="32"/>
      <c r="D1264" s="32"/>
      <c r="E1264" s="32"/>
      <c r="F1264" s="33"/>
      <c r="G1264" s="33"/>
      <c r="H1264" s="37"/>
      <c r="I1264" s="33"/>
      <c r="J1264" s="33"/>
      <c r="K1264" s="33"/>
      <c r="L1264" s="33"/>
      <c r="M1264" s="33"/>
      <c r="N1264" s="33"/>
      <c r="O1264" s="33"/>
      <c r="P1264" s="33"/>
      <c r="Q1264" s="33"/>
      <c r="R1264" s="33"/>
      <c r="S1264" s="34"/>
      <c r="T1264" s="33"/>
      <c r="U1264" s="33"/>
      <c r="V1264" s="33"/>
      <c r="W1264" s="33"/>
      <c r="X1264" s="33"/>
      <c r="Y1264" s="33"/>
      <c r="Z1264" s="33"/>
      <c r="AA1264" s="33"/>
      <c r="AB1264" s="33"/>
      <c r="AC1264" s="34"/>
      <c r="AD1264" s="33"/>
      <c r="AE1264" s="33"/>
      <c r="AF1264" s="33"/>
      <c r="AG1264" s="34"/>
      <c r="AH1264" s="33"/>
      <c r="AI1264" s="36"/>
      <c r="AJ1264" s="35"/>
      <c r="AK1264" s="35"/>
      <c r="AL1264" s="35"/>
      <c r="AM1264" s="35"/>
    </row>
    <row r="1265" spans="2:39" x14ac:dyDescent="0.25">
      <c r="B1265" s="31"/>
      <c r="C1265" s="32"/>
      <c r="D1265" s="32"/>
      <c r="E1265" s="32"/>
      <c r="F1265" s="33"/>
      <c r="G1265" s="33"/>
      <c r="H1265" s="37"/>
      <c r="I1265" s="33"/>
      <c r="J1265" s="33"/>
      <c r="K1265" s="33"/>
      <c r="L1265" s="33"/>
      <c r="M1265" s="33"/>
      <c r="N1265" s="33"/>
      <c r="O1265" s="33"/>
      <c r="P1265" s="33"/>
      <c r="Q1265" s="33"/>
      <c r="R1265" s="33"/>
      <c r="S1265" s="34"/>
      <c r="T1265" s="33"/>
      <c r="U1265" s="33"/>
      <c r="V1265" s="33"/>
      <c r="W1265" s="33"/>
      <c r="X1265" s="33"/>
      <c r="Y1265" s="33"/>
      <c r="Z1265" s="33"/>
      <c r="AA1265" s="33"/>
      <c r="AB1265" s="33"/>
      <c r="AC1265" s="34"/>
      <c r="AD1265" s="33"/>
      <c r="AE1265" s="33"/>
      <c r="AF1265" s="33"/>
      <c r="AG1265" s="34"/>
      <c r="AH1265" s="33"/>
      <c r="AI1265" s="36"/>
      <c r="AJ1265" s="35"/>
      <c r="AK1265" s="35"/>
      <c r="AL1265" s="35"/>
      <c r="AM1265" s="35"/>
    </row>
    <row r="1266" spans="2:39" x14ac:dyDescent="0.25">
      <c r="B1266" s="31"/>
      <c r="C1266" s="32"/>
      <c r="D1266" s="32"/>
      <c r="E1266" s="32"/>
      <c r="F1266" s="33"/>
      <c r="G1266" s="33"/>
      <c r="H1266" s="37"/>
      <c r="I1266" s="33"/>
      <c r="J1266" s="33"/>
      <c r="K1266" s="33"/>
      <c r="L1266" s="33"/>
      <c r="M1266" s="33"/>
      <c r="N1266" s="33"/>
      <c r="O1266" s="33"/>
      <c r="P1266" s="33"/>
      <c r="Q1266" s="33"/>
      <c r="R1266" s="33"/>
      <c r="S1266" s="34"/>
      <c r="T1266" s="33"/>
      <c r="U1266" s="33"/>
      <c r="V1266" s="33"/>
      <c r="W1266" s="33"/>
      <c r="X1266" s="33"/>
      <c r="Y1266" s="33"/>
      <c r="Z1266" s="33"/>
      <c r="AA1266" s="33"/>
      <c r="AB1266" s="33"/>
      <c r="AC1266" s="34"/>
      <c r="AD1266" s="33"/>
      <c r="AE1266" s="33"/>
      <c r="AF1266" s="33"/>
      <c r="AG1266" s="34"/>
      <c r="AH1266" s="33"/>
      <c r="AI1266" s="36"/>
      <c r="AJ1266" s="35"/>
      <c r="AK1266" s="35"/>
      <c r="AL1266" s="35"/>
      <c r="AM1266" s="35"/>
    </row>
    <row r="1267" spans="2:39" x14ac:dyDescent="0.25">
      <c r="B1267" s="31"/>
      <c r="C1267" s="32"/>
      <c r="D1267" s="32"/>
      <c r="E1267" s="32"/>
      <c r="F1267" s="33"/>
      <c r="G1267" s="33"/>
      <c r="H1267" s="37"/>
      <c r="I1267" s="33"/>
      <c r="J1267" s="33"/>
      <c r="K1267" s="33"/>
      <c r="L1267" s="33"/>
      <c r="M1267" s="33"/>
      <c r="N1267" s="33"/>
      <c r="O1267" s="33"/>
      <c r="P1267" s="33"/>
      <c r="Q1267" s="33"/>
      <c r="R1267" s="33"/>
      <c r="S1267" s="34"/>
      <c r="T1267" s="33"/>
      <c r="U1267" s="33"/>
      <c r="V1267" s="33"/>
      <c r="W1267" s="33"/>
      <c r="X1267" s="33"/>
      <c r="Y1267" s="33"/>
      <c r="Z1267" s="33"/>
      <c r="AA1267" s="33"/>
      <c r="AB1267" s="33"/>
      <c r="AC1267" s="34"/>
      <c r="AD1267" s="33"/>
      <c r="AE1267" s="33"/>
      <c r="AF1267" s="33"/>
      <c r="AG1267" s="34"/>
      <c r="AH1267" s="33"/>
      <c r="AI1267" s="36"/>
      <c r="AJ1267" s="35"/>
      <c r="AK1267" s="35"/>
      <c r="AL1267" s="35"/>
      <c r="AM1267" s="35"/>
    </row>
    <row r="1268" spans="2:39" x14ac:dyDescent="0.25">
      <c r="B1268" s="31"/>
      <c r="C1268" s="32"/>
      <c r="D1268" s="32"/>
      <c r="E1268" s="32"/>
      <c r="F1268" s="33"/>
      <c r="G1268" s="33"/>
      <c r="H1268" s="37"/>
      <c r="I1268" s="33"/>
      <c r="J1268" s="33"/>
      <c r="K1268" s="33"/>
      <c r="L1268" s="33"/>
      <c r="M1268" s="33"/>
      <c r="N1268" s="33"/>
      <c r="O1268" s="33"/>
      <c r="P1268" s="33"/>
      <c r="Q1268" s="33"/>
      <c r="R1268" s="33"/>
      <c r="S1268" s="34"/>
      <c r="T1268" s="33"/>
      <c r="U1268" s="33"/>
      <c r="V1268" s="33"/>
      <c r="W1268" s="33"/>
      <c r="X1268" s="33"/>
      <c r="Y1268" s="33"/>
      <c r="Z1268" s="33"/>
      <c r="AA1268" s="33"/>
      <c r="AB1268" s="33"/>
      <c r="AC1268" s="34"/>
      <c r="AD1268" s="33"/>
      <c r="AE1268" s="33"/>
      <c r="AF1268" s="33"/>
      <c r="AG1268" s="34"/>
      <c r="AH1268" s="33"/>
      <c r="AI1268" s="36"/>
      <c r="AJ1268" s="35"/>
      <c r="AK1268" s="35"/>
      <c r="AL1268" s="35"/>
      <c r="AM1268" s="35"/>
    </row>
    <row r="1269" spans="2:39" x14ac:dyDescent="0.25">
      <c r="B1269" s="31"/>
      <c r="C1269" s="32"/>
      <c r="D1269" s="32"/>
      <c r="E1269" s="32"/>
      <c r="F1269" s="33"/>
      <c r="G1269" s="33"/>
      <c r="H1269" s="37"/>
      <c r="I1269" s="33"/>
      <c r="J1269" s="33"/>
      <c r="K1269" s="33"/>
      <c r="L1269" s="33"/>
      <c r="M1269" s="33"/>
      <c r="N1269" s="33"/>
      <c r="O1269" s="33"/>
      <c r="P1269" s="33"/>
      <c r="Q1269" s="33"/>
      <c r="R1269" s="33"/>
      <c r="S1269" s="34"/>
      <c r="T1269" s="33"/>
      <c r="U1269" s="33"/>
      <c r="V1269" s="33"/>
      <c r="W1269" s="33"/>
      <c r="X1269" s="33"/>
      <c r="Y1269" s="33"/>
      <c r="Z1269" s="33"/>
      <c r="AA1269" s="33"/>
      <c r="AB1269" s="33"/>
      <c r="AC1269" s="34"/>
      <c r="AD1269" s="33"/>
      <c r="AE1269" s="33"/>
      <c r="AF1269" s="33"/>
      <c r="AG1269" s="34"/>
      <c r="AH1269" s="33"/>
      <c r="AI1269" s="36"/>
      <c r="AJ1269" s="35"/>
      <c r="AK1269" s="35"/>
      <c r="AL1269" s="35"/>
      <c r="AM1269" s="35"/>
    </row>
    <row r="1270" spans="2:39" x14ac:dyDescent="0.25">
      <c r="B1270" s="31"/>
      <c r="C1270" s="32"/>
      <c r="D1270" s="32"/>
      <c r="E1270" s="32"/>
      <c r="F1270" s="33"/>
      <c r="G1270" s="33"/>
      <c r="H1270" s="37"/>
      <c r="I1270" s="33"/>
      <c r="J1270" s="33"/>
      <c r="K1270" s="33"/>
      <c r="L1270" s="33"/>
      <c r="M1270" s="33"/>
      <c r="N1270" s="33"/>
      <c r="O1270" s="33"/>
      <c r="P1270" s="33"/>
      <c r="Q1270" s="33"/>
      <c r="R1270" s="33"/>
      <c r="S1270" s="34"/>
      <c r="T1270" s="33"/>
      <c r="U1270" s="33"/>
      <c r="V1270" s="33"/>
      <c r="W1270" s="33"/>
      <c r="X1270" s="33"/>
      <c r="Y1270" s="33"/>
      <c r="Z1270" s="33"/>
      <c r="AA1270" s="33"/>
      <c r="AB1270" s="33"/>
      <c r="AC1270" s="34"/>
      <c r="AD1270" s="33"/>
      <c r="AE1270" s="33"/>
      <c r="AF1270" s="33"/>
      <c r="AG1270" s="34"/>
      <c r="AH1270" s="33"/>
      <c r="AI1270" s="36"/>
      <c r="AJ1270" s="35"/>
      <c r="AK1270" s="35"/>
      <c r="AL1270" s="35"/>
      <c r="AM1270" s="35"/>
    </row>
    <row r="1271" spans="2:39" x14ac:dyDescent="0.25">
      <c r="B1271" s="31"/>
      <c r="C1271" s="32"/>
      <c r="D1271" s="32"/>
      <c r="E1271" s="32"/>
      <c r="F1271" s="33"/>
      <c r="G1271" s="33"/>
      <c r="H1271" s="37"/>
      <c r="I1271" s="33"/>
      <c r="J1271" s="33"/>
      <c r="K1271" s="33"/>
      <c r="L1271" s="33"/>
      <c r="M1271" s="33"/>
      <c r="N1271" s="33"/>
      <c r="O1271" s="33"/>
      <c r="P1271" s="33"/>
      <c r="Q1271" s="33"/>
      <c r="R1271" s="33"/>
      <c r="S1271" s="34"/>
      <c r="T1271" s="33"/>
      <c r="U1271" s="33"/>
      <c r="V1271" s="33"/>
      <c r="W1271" s="33"/>
      <c r="X1271" s="33"/>
      <c r="Y1271" s="33"/>
      <c r="Z1271" s="33"/>
      <c r="AA1271" s="33"/>
      <c r="AB1271" s="33"/>
      <c r="AC1271" s="34"/>
      <c r="AD1271" s="33"/>
      <c r="AE1271" s="33"/>
      <c r="AF1271" s="33"/>
      <c r="AG1271" s="34"/>
      <c r="AH1271" s="33"/>
      <c r="AI1271" s="36"/>
      <c r="AJ1271" s="35"/>
      <c r="AK1271" s="35"/>
      <c r="AL1271" s="35"/>
      <c r="AM1271" s="35"/>
    </row>
    <row r="1272" spans="2:39" x14ac:dyDescent="0.25">
      <c r="B1272" s="31"/>
      <c r="C1272" s="32"/>
      <c r="D1272" s="32"/>
      <c r="E1272" s="32"/>
      <c r="F1272" s="33"/>
      <c r="G1272" s="33"/>
      <c r="H1272" s="37"/>
      <c r="I1272" s="33"/>
      <c r="J1272" s="33"/>
      <c r="K1272" s="33"/>
      <c r="L1272" s="33"/>
      <c r="M1272" s="33"/>
      <c r="N1272" s="33"/>
      <c r="O1272" s="33"/>
      <c r="P1272" s="33"/>
      <c r="Q1272" s="33"/>
      <c r="R1272" s="33"/>
      <c r="S1272" s="34"/>
      <c r="T1272" s="33"/>
      <c r="U1272" s="33"/>
      <c r="V1272" s="33"/>
      <c r="W1272" s="33"/>
      <c r="X1272" s="33"/>
      <c r="Y1272" s="33"/>
      <c r="Z1272" s="33"/>
      <c r="AA1272" s="33"/>
      <c r="AB1272" s="33"/>
      <c r="AC1272" s="34"/>
      <c r="AD1272" s="33"/>
      <c r="AE1272" s="33"/>
      <c r="AF1272" s="33"/>
      <c r="AG1272" s="34"/>
      <c r="AH1272" s="33"/>
      <c r="AI1272" s="36"/>
      <c r="AJ1272" s="35"/>
      <c r="AK1272" s="35"/>
      <c r="AL1272" s="35"/>
      <c r="AM1272" s="35"/>
    </row>
    <row r="1273" spans="2:39" x14ac:dyDescent="0.25">
      <c r="B1273" s="31"/>
      <c r="C1273" s="32"/>
      <c r="D1273" s="32"/>
      <c r="E1273" s="32"/>
      <c r="F1273" s="33"/>
      <c r="G1273" s="33"/>
      <c r="H1273" s="37"/>
      <c r="I1273" s="33"/>
      <c r="J1273" s="33"/>
      <c r="K1273" s="33"/>
      <c r="L1273" s="33"/>
      <c r="M1273" s="33"/>
      <c r="N1273" s="33"/>
      <c r="O1273" s="33"/>
      <c r="P1273" s="33"/>
      <c r="Q1273" s="33"/>
      <c r="R1273" s="33"/>
      <c r="S1273" s="34"/>
      <c r="T1273" s="33"/>
      <c r="U1273" s="33"/>
      <c r="V1273" s="33"/>
      <c r="W1273" s="33"/>
      <c r="X1273" s="33"/>
      <c r="Y1273" s="33"/>
      <c r="Z1273" s="33"/>
      <c r="AA1273" s="33"/>
      <c r="AB1273" s="33"/>
      <c r="AC1273" s="34"/>
      <c r="AD1273" s="33"/>
      <c r="AE1273" s="33"/>
      <c r="AF1273" s="33"/>
      <c r="AG1273" s="34"/>
      <c r="AH1273" s="33"/>
      <c r="AI1273" s="36"/>
      <c r="AJ1273" s="35"/>
      <c r="AK1273" s="35"/>
      <c r="AL1273" s="35"/>
      <c r="AM1273" s="35"/>
    </row>
    <row r="1274" spans="2:39" x14ac:dyDescent="0.25">
      <c r="B1274" s="31"/>
      <c r="C1274" s="32"/>
      <c r="D1274" s="32"/>
      <c r="E1274" s="32"/>
      <c r="F1274" s="33"/>
      <c r="G1274" s="33"/>
      <c r="H1274" s="37"/>
      <c r="I1274" s="33"/>
      <c r="J1274" s="33"/>
      <c r="K1274" s="33"/>
      <c r="L1274" s="33"/>
      <c r="M1274" s="33"/>
      <c r="N1274" s="33"/>
      <c r="O1274" s="33"/>
      <c r="P1274" s="33"/>
      <c r="Q1274" s="33"/>
      <c r="R1274" s="33"/>
      <c r="S1274" s="34"/>
      <c r="T1274" s="33"/>
      <c r="U1274" s="33"/>
      <c r="V1274" s="33"/>
      <c r="W1274" s="33"/>
      <c r="X1274" s="33"/>
      <c r="Y1274" s="33"/>
      <c r="Z1274" s="33"/>
      <c r="AA1274" s="33"/>
      <c r="AB1274" s="33"/>
      <c r="AC1274" s="34"/>
      <c r="AD1274" s="33"/>
      <c r="AE1274" s="33"/>
      <c r="AF1274" s="33"/>
      <c r="AG1274" s="34"/>
      <c r="AH1274" s="33"/>
      <c r="AI1274" s="36"/>
      <c r="AJ1274" s="35"/>
      <c r="AK1274" s="35"/>
      <c r="AL1274" s="35"/>
      <c r="AM1274" s="35"/>
    </row>
    <row r="1275" spans="2:39" x14ac:dyDescent="0.25">
      <c r="B1275" s="31"/>
      <c r="C1275" s="32"/>
      <c r="D1275" s="32"/>
      <c r="E1275" s="32"/>
      <c r="F1275" s="33"/>
      <c r="G1275" s="33"/>
      <c r="H1275" s="37"/>
      <c r="I1275" s="33"/>
      <c r="J1275" s="33"/>
      <c r="K1275" s="33"/>
      <c r="L1275" s="33"/>
      <c r="M1275" s="33"/>
      <c r="N1275" s="33"/>
      <c r="O1275" s="33"/>
      <c r="P1275" s="33"/>
      <c r="Q1275" s="33"/>
      <c r="R1275" s="33"/>
      <c r="S1275" s="34"/>
      <c r="T1275" s="33"/>
      <c r="U1275" s="33"/>
      <c r="V1275" s="33"/>
      <c r="W1275" s="33"/>
      <c r="X1275" s="33"/>
      <c r="Y1275" s="33"/>
      <c r="Z1275" s="33"/>
      <c r="AA1275" s="33"/>
      <c r="AB1275" s="33"/>
      <c r="AC1275" s="34"/>
      <c r="AD1275" s="33"/>
      <c r="AE1275" s="33"/>
      <c r="AF1275" s="33"/>
      <c r="AG1275" s="34"/>
      <c r="AH1275" s="33"/>
      <c r="AI1275" s="36"/>
      <c r="AJ1275" s="35"/>
      <c r="AK1275" s="35"/>
      <c r="AL1275" s="35"/>
      <c r="AM1275" s="35"/>
    </row>
    <row r="1276" spans="2:39" x14ac:dyDescent="0.25">
      <c r="B1276" s="31"/>
      <c r="C1276" s="32"/>
      <c r="D1276" s="32"/>
      <c r="E1276" s="32"/>
      <c r="F1276" s="33"/>
      <c r="G1276" s="33"/>
      <c r="H1276" s="37"/>
      <c r="I1276" s="33"/>
      <c r="J1276" s="33"/>
      <c r="K1276" s="33"/>
      <c r="L1276" s="33"/>
      <c r="M1276" s="33"/>
      <c r="N1276" s="33"/>
      <c r="O1276" s="33"/>
      <c r="P1276" s="33"/>
      <c r="Q1276" s="33"/>
      <c r="R1276" s="33"/>
      <c r="S1276" s="34"/>
      <c r="T1276" s="33"/>
      <c r="U1276" s="33"/>
      <c r="V1276" s="33"/>
      <c r="W1276" s="33"/>
      <c r="X1276" s="33"/>
      <c r="Y1276" s="33"/>
      <c r="Z1276" s="33"/>
      <c r="AA1276" s="33"/>
      <c r="AB1276" s="33"/>
      <c r="AC1276" s="34"/>
      <c r="AD1276" s="33"/>
      <c r="AE1276" s="33"/>
      <c r="AF1276" s="33"/>
      <c r="AG1276" s="34"/>
      <c r="AH1276" s="33"/>
      <c r="AI1276" s="36"/>
      <c r="AJ1276" s="35"/>
      <c r="AK1276" s="35"/>
      <c r="AL1276" s="35"/>
      <c r="AM1276" s="35"/>
    </row>
    <row r="1277" spans="2:39" x14ac:dyDescent="0.25">
      <c r="B1277" s="31"/>
      <c r="C1277" s="32"/>
      <c r="D1277" s="32"/>
      <c r="E1277" s="32"/>
      <c r="F1277" s="33"/>
      <c r="G1277" s="33"/>
      <c r="H1277" s="37"/>
      <c r="I1277" s="33"/>
      <c r="J1277" s="33"/>
      <c r="K1277" s="33"/>
      <c r="L1277" s="33"/>
      <c r="M1277" s="33"/>
      <c r="N1277" s="33"/>
      <c r="O1277" s="33"/>
      <c r="P1277" s="33"/>
      <c r="Q1277" s="33"/>
      <c r="R1277" s="33"/>
      <c r="S1277" s="34"/>
      <c r="T1277" s="33"/>
      <c r="U1277" s="33"/>
      <c r="V1277" s="33"/>
      <c r="W1277" s="33"/>
      <c r="X1277" s="33"/>
      <c r="Y1277" s="33"/>
      <c r="Z1277" s="33"/>
      <c r="AA1277" s="33"/>
      <c r="AB1277" s="33"/>
      <c r="AC1277" s="34"/>
      <c r="AD1277" s="33"/>
      <c r="AE1277" s="33"/>
      <c r="AF1277" s="33"/>
      <c r="AG1277" s="34"/>
      <c r="AH1277" s="33"/>
      <c r="AI1277" s="36"/>
      <c r="AJ1277" s="35"/>
      <c r="AK1277" s="35"/>
      <c r="AL1277" s="35"/>
      <c r="AM1277" s="35"/>
    </row>
    <row r="1278" spans="2:39" x14ac:dyDescent="0.25">
      <c r="B1278" s="31"/>
      <c r="C1278" s="32"/>
      <c r="D1278" s="32"/>
      <c r="E1278" s="32"/>
      <c r="F1278" s="33"/>
      <c r="G1278" s="33"/>
      <c r="H1278" s="37"/>
      <c r="I1278" s="33"/>
      <c r="J1278" s="33"/>
      <c r="K1278" s="33"/>
      <c r="L1278" s="33"/>
      <c r="M1278" s="33"/>
      <c r="N1278" s="33"/>
      <c r="O1278" s="33"/>
      <c r="P1278" s="33"/>
      <c r="Q1278" s="33"/>
      <c r="R1278" s="33"/>
      <c r="S1278" s="34"/>
      <c r="T1278" s="33"/>
      <c r="U1278" s="33"/>
      <c r="V1278" s="33"/>
      <c r="W1278" s="33"/>
      <c r="X1278" s="33"/>
      <c r="Y1278" s="33"/>
      <c r="Z1278" s="33"/>
      <c r="AA1278" s="33"/>
      <c r="AB1278" s="33"/>
      <c r="AC1278" s="34"/>
      <c r="AD1278" s="33"/>
      <c r="AE1278" s="33"/>
      <c r="AF1278" s="33"/>
      <c r="AG1278" s="34"/>
      <c r="AH1278" s="33"/>
      <c r="AI1278" s="36"/>
      <c r="AJ1278" s="35"/>
      <c r="AK1278" s="35"/>
      <c r="AL1278" s="35"/>
      <c r="AM1278" s="35"/>
    </row>
    <row r="1279" spans="2:39" x14ac:dyDescent="0.25">
      <c r="B1279" s="31"/>
      <c r="C1279" s="32"/>
      <c r="D1279" s="32"/>
      <c r="E1279" s="32"/>
      <c r="F1279" s="33"/>
      <c r="G1279" s="33"/>
      <c r="H1279" s="37"/>
      <c r="I1279" s="33"/>
      <c r="J1279" s="33"/>
      <c r="K1279" s="33"/>
      <c r="L1279" s="33"/>
      <c r="M1279" s="33"/>
      <c r="N1279" s="33"/>
      <c r="O1279" s="33"/>
      <c r="P1279" s="33"/>
      <c r="Q1279" s="33"/>
      <c r="R1279" s="33"/>
      <c r="S1279" s="34"/>
      <c r="T1279" s="33"/>
      <c r="U1279" s="33"/>
      <c r="V1279" s="33"/>
      <c r="W1279" s="33"/>
      <c r="X1279" s="33"/>
      <c r="Y1279" s="33"/>
      <c r="Z1279" s="33"/>
      <c r="AA1279" s="33"/>
      <c r="AB1279" s="33"/>
      <c r="AC1279" s="34"/>
      <c r="AD1279" s="33"/>
      <c r="AE1279" s="33"/>
      <c r="AF1279" s="33"/>
      <c r="AG1279" s="34"/>
      <c r="AH1279" s="33"/>
      <c r="AI1279" s="36"/>
      <c r="AJ1279" s="35"/>
      <c r="AK1279" s="35"/>
      <c r="AL1279" s="35"/>
      <c r="AM1279" s="35"/>
    </row>
    <row r="1280" spans="2:39" x14ac:dyDescent="0.25">
      <c r="B1280" s="31"/>
      <c r="C1280" s="32"/>
      <c r="D1280" s="32"/>
      <c r="E1280" s="32"/>
      <c r="F1280" s="33"/>
      <c r="G1280" s="33"/>
      <c r="H1280" s="37"/>
      <c r="I1280" s="33"/>
      <c r="J1280" s="33"/>
      <c r="K1280" s="33"/>
      <c r="L1280" s="33"/>
      <c r="M1280" s="33"/>
      <c r="N1280" s="33"/>
      <c r="O1280" s="33"/>
      <c r="P1280" s="33"/>
      <c r="Q1280" s="33"/>
      <c r="R1280" s="33"/>
      <c r="S1280" s="34"/>
      <c r="T1280" s="33"/>
      <c r="U1280" s="33"/>
      <c r="V1280" s="33"/>
      <c r="W1280" s="33"/>
      <c r="X1280" s="33"/>
      <c r="Y1280" s="33"/>
      <c r="Z1280" s="33"/>
      <c r="AA1280" s="33"/>
      <c r="AB1280" s="33"/>
      <c r="AC1280" s="34"/>
      <c r="AD1280" s="33"/>
      <c r="AE1280" s="33"/>
      <c r="AF1280" s="33"/>
      <c r="AG1280" s="34"/>
      <c r="AH1280" s="33"/>
      <c r="AI1280" s="36"/>
      <c r="AJ1280" s="35"/>
      <c r="AK1280" s="35"/>
      <c r="AL1280" s="35"/>
      <c r="AM1280" s="35"/>
    </row>
    <row r="1281" spans="2:39" x14ac:dyDescent="0.25">
      <c r="B1281" s="31"/>
      <c r="C1281" s="32"/>
      <c r="D1281" s="32"/>
      <c r="E1281" s="32"/>
      <c r="F1281" s="33"/>
      <c r="G1281" s="33"/>
      <c r="H1281" s="37"/>
      <c r="I1281" s="33"/>
      <c r="J1281" s="33"/>
      <c r="K1281" s="33"/>
      <c r="L1281" s="33"/>
      <c r="M1281" s="33"/>
      <c r="N1281" s="33"/>
      <c r="O1281" s="33"/>
      <c r="P1281" s="33"/>
      <c r="Q1281" s="33"/>
      <c r="R1281" s="33"/>
      <c r="S1281" s="34"/>
      <c r="T1281" s="33"/>
      <c r="U1281" s="33"/>
      <c r="V1281" s="33"/>
      <c r="W1281" s="33"/>
      <c r="X1281" s="33"/>
      <c r="Y1281" s="33"/>
      <c r="Z1281" s="33"/>
      <c r="AA1281" s="33"/>
      <c r="AB1281" s="33"/>
      <c r="AC1281" s="34"/>
      <c r="AD1281" s="33"/>
      <c r="AE1281" s="33"/>
      <c r="AF1281" s="33"/>
      <c r="AG1281" s="34"/>
      <c r="AH1281" s="33"/>
      <c r="AI1281" s="36"/>
      <c r="AJ1281" s="35"/>
      <c r="AK1281" s="35"/>
      <c r="AL1281" s="35"/>
      <c r="AM1281" s="35"/>
    </row>
    <row r="1282" spans="2:39" x14ac:dyDescent="0.25">
      <c r="B1282" s="31"/>
      <c r="C1282" s="32"/>
      <c r="D1282" s="32"/>
      <c r="E1282" s="32"/>
      <c r="F1282" s="33"/>
      <c r="G1282" s="33"/>
      <c r="H1282" s="37"/>
      <c r="I1282" s="33"/>
      <c r="J1282" s="33"/>
      <c r="K1282" s="33"/>
      <c r="L1282" s="33"/>
      <c r="M1282" s="33"/>
      <c r="N1282" s="33"/>
      <c r="O1282" s="33"/>
      <c r="P1282" s="33"/>
      <c r="Q1282" s="33"/>
      <c r="R1282" s="33"/>
      <c r="S1282" s="34"/>
      <c r="T1282" s="33"/>
      <c r="U1282" s="33"/>
      <c r="V1282" s="33"/>
      <c r="W1282" s="33"/>
      <c r="X1282" s="33"/>
      <c r="Y1282" s="33"/>
      <c r="Z1282" s="33"/>
      <c r="AA1282" s="33"/>
      <c r="AB1282" s="33"/>
      <c r="AC1282" s="34"/>
      <c r="AD1282" s="33"/>
      <c r="AE1282" s="33"/>
      <c r="AF1282" s="33"/>
      <c r="AG1282" s="34"/>
      <c r="AH1282" s="33"/>
      <c r="AI1282" s="36"/>
      <c r="AJ1282" s="35"/>
      <c r="AK1282" s="35"/>
      <c r="AL1282" s="35"/>
      <c r="AM1282" s="35"/>
    </row>
    <row r="1283" spans="2:39" x14ac:dyDescent="0.25">
      <c r="B1283" s="31"/>
      <c r="C1283" s="32"/>
      <c r="D1283" s="32"/>
      <c r="E1283" s="32"/>
      <c r="F1283" s="33"/>
      <c r="G1283" s="33"/>
      <c r="H1283" s="37"/>
      <c r="I1283" s="33"/>
      <c r="J1283" s="33"/>
      <c r="K1283" s="33"/>
      <c r="L1283" s="33"/>
      <c r="M1283" s="33"/>
      <c r="N1283" s="33"/>
      <c r="O1283" s="33"/>
      <c r="P1283" s="33"/>
      <c r="Q1283" s="33"/>
      <c r="R1283" s="33"/>
      <c r="S1283" s="34"/>
      <c r="T1283" s="33"/>
      <c r="U1283" s="33"/>
      <c r="V1283" s="33"/>
      <c r="W1283" s="33"/>
      <c r="X1283" s="33"/>
      <c r="Y1283" s="33"/>
      <c r="Z1283" s="33"/>
      <c r="AA1283" s="33"/>
      <c r="AB1283" s="33"/>
      <c r="AC1283" s="34"/>
      <c r="AD1283" s="33"/>
      <c r="AE1283" s="33"/>
      <c r="AF1283" s="33"/>
      <c r="AG1283" s="34"/>
      <c r="AH1283" s="33"/>
      <c r="AI1283" s="36"/>
      <c r="AJ1283" s="35"/>
      <c r="AK1283" s="35"/>
      <c r="AL1283" s="35"/>
      <c r="AM1283" s="35"/>
    </row>
    <row r="1284" spans="2:39" x14ac:dyDescent="0.25">
      <c r="B1284" s="31"/>
      <c r="C1284" s="32"/>
      <c r="D1284" s="32"/>
      <c r="E1284" s="32"/>
      <c r="F1284" s="33"/>
      <c r="G1284" s="33"/>
      <c r="H1284" s="37"/>
      <c r="I1284" s="33"/>
      <c r="J1284" s="33"/>
      <c r="K1284" s="33"/>
      <c r="L1284" s="33"/>
      <c r="M1284" s="33"/>
      <c r="N1284" s="33"/>
      <c r="O1284" s="33"/>
      <c r="P1284" s="33"/>
      <c r="Q1284" s="33"/>
      <c r="R1284" s="33"/>
      <c r="S1284" s="34"/>
      <c r="T1284" s="33"/>
      <c r="U1284" s="33"/>
      <c r="V1284" s="33"/>
      <c r="W1284" s="33"/>
      <c r="X1284" s="33"/>
      <c r="Y1284" s="33"/>
      <c r="Z1284" s="33"/>
      <c r="AA1284" s="33"/>
      <c r="AB1284" s="33"/>
      <c r="AC1284" s="34"/>
      <c r="AD1284" s="33"/>
      <c r="AE1284" s="33"/>
      <c r="AF1284" s="33"/>
      <c r="AG1284" s="34"/>
      <c r="AH1284" s="33"/>
      <c r="AI1284" s="36"/>
      <c r="AJ1284" s="35"/>
      <c r="AK1284" s="35"/>
      <c r="AL1284" s="35"/>
      <c r="AM1284" s="35"/>
    </row>
    <row r="1285" spans="2:39" x14ac:dyDescent="0.25">
      <c r="B1285" s="31"/>
      <c r="C1285" s="32"/>
      <c r="D1285" s="32"/>
      <c r="E1285" s="32"/>
      <c r="F1285" s="33"/>
      <c r="G1285" s="33"/>
      <c r="H1285" s="37"/>
      <c r="I1285" s="33"/>
      <c r="J1285" s="33"/>
      <c r="K1285" s="33"/>
      <c r="L1285" s="33"/>
      <c r="M1285" s="33"/>
      <c r="N1285" s="33"/>
      <c r="O1285" s="33"/>
      <c r="P1285" s="33"/>
      <c r="Q1285" s="33"/>
      <c r="R1285" s="33"/>
      <c r="S1285" s="34"/>
      <c r="T1285" s="33"/>
      <c r="U1285" s="33"/>
      <c r="V1285" s="33"/>
      <c r="W1285" s="33"/>
      <c r="X1285" s="33"/>
      <c r="Y1285" s="33"/>
      <c r="Z1285" s="33"/>
      <c r="AA1285" s="33"/>
      <c r="AB1285" s="33"/>
      <c r="AC1285" s="34"/>
      <c r="AD1285" s="33"/>
      <c r="AE1285" s="33"/>
      <c r="AF1285" s="33"/>
      <c r="AG1285" s="34"/>
      <c r="AH1285" s="33"/>
      <c r="AI1285" s="36"/>
      <c r="AJ1285" s="35"/>
      <c r="AK1285" s="35"/>
      <c r="AL1285" s="35"/>
      <c r="AM1285" s="35"/>
    </row>
    <row r="1286" spans="2:39" x14ac:dyDescent="0.25">
      <c r="B1286" s="31"/>
      <c r="C1286" s="32"/>
      <c r="D1286" s="32"/>
      <c r="E1286" s="32"/>
      <c r="F1286" s="33"/>
      <c r="G1286" s="33"/>
      <c r="H1286" s="37"/>
      <c r="I1286" s="33"/>
      <c r="J1286" s="33"/>
      <c r="K1286" s="33"/>
      <c r="L1286" s="33"/>
      <c r="M1286" s="33"/>
      <c r="N1286" s="33"/>
      <c r="O1286" s="33"/>
      <c r="P1286" s="33"/>
      <c r="Q1286" s="33"/>
      <c r="R1286" s="33"/>
      <c r="S1286" s="34"/>
      <c r="T1286" s="33"/>
      <c r="U1286" s="33"/>
      <c r="V1286" s="33"/>
      <c r="W1286" s="33"/>
      <c r="X1286" s="33"/>
      <c r="Y1286" s="33"/>
      <c r="Z1286" s="33"/>
      <c r="AA1286" s="33"/>
      <c r="AB1286" s="33"/>
      <c r="AC1286" s="34"/>
      <c r="AD1286" s="33"/>
      <c r="AE1286" s="33"/>
      <c r="AF1286" s="33"/>
      <c r="AG1286" s="34"/>
      <c r="AH1286" s="33"/>
      <c r="AI1286" s="36"/>
      <c r="AJ1286" s="35"/>
      <c r="AK1286" s="35"/>
      <c r="AL1286" s="35"/>
      <c r="AM1286" s="35"/>
    </row>
    <row r="1287" spans="2:39" x14ac:dyDescent="0.25">
      <c r="B1287" s="31"/>
      <c r="C1287" s="32"/>
      <c r="D1287" s="32"/>
      <c r="E1287" s="32"/>
      <c r="F1287" s="33"/>
      <c r="G1287" s="33"/>
      <c r="H1287" s="37"/>
      <c r="I1287" s="33"/>
      <c r="J1287" s="33"/>
      <c r="K1287" s="33"/>
      <c r="L1287" s="33"/>
      <c r="M1287" s="33"/>
      <c r="N1287" s="33"/>
      <c r="O1287" s="33"/>
      <c r="P1287" s="33"/>
      <c r="Q1287" s="33"/>
      <c r="R1287" s="33"/>
      <c r="S1287" s="34"/>
      <c r="T1287" s="33"/>
      <c r="U1287" s="33"/>
      <c r="V1287" s="33"/>
      <c r="W1287" s="33"/>
      <c r="X1287" s="33"/>
      <c r="Y1287" s="33"/>
      <c r="Z1287" s="33"/>
      <c r="AA1287" s="33"/>
      <c r="AB1287" s="33"/>
      <c r="AC1287" s="34"/>
      <c r="AD1287" s="33"/>
      <c r="AE1287" s="33"/>
      <c r="AF1287" s="33"/>
      <c r="AG1287" s="34"/>
      <c r="AH1287" s="33"/>
      <c r="AI1287" s="36"/>
      <c r="AJ1287" s="35"/>
      <c r="AK1287" s="35"/>
      <c r="AL1287" s="35"/>
      <c r="AM1287" s="35"/>
    </row>
    <row r="1288" spans="2:39" x14ac:dyDescent="0.25">
      <c r="B1288" s="31"/>
      <c r="C1288" s="32"/>
      <c r="D1288" s="32"/>
      <c r="E1288" s="32"/>
      <c r="F1288" s="33"/>
      <c r="G1288" s="33"/>
      <c r="H1288" s="37"/>
      <c r="I1288" s="33"/>
      <c r="J1288" s="33"/>
      <c r="K1288" s="33"/>
      <c r="L1288" s="33"/>
      <c r="M1288" s="33"/>
      <c r="N1288" s="33"/>
      <c r="O1288" s="33"/>
      <c r="P1288" s="33"/>
      <c r="Q1288" s="33"/>
      <c r="R1288" s="33"/>
      <c r="S1288" s="34"/>
      <c r="T1288" s="33"/>
      <c r="U1288" s="33"/>
      <c r="V1288" s="33"/>
      <c r="W1288" s="33"/>
      <c r="X1288" s="33"/>
      <c r="Y1288" s="33"/>
      <c r="Z1288" s="33"/>
      <c r="AA1288" s="33"/>
      <c r="AB1288" s="33"/>
      <c r="AC1288" s="34"/>
      <c r="AD1288" s="33"/>
      <c r="AE1288" s="33"/>
      <c r="AF1288" s="33"/>
      <c r="AG1288" s="34"/>
      <c r="AH1288" s="33"/>
      <c r="AI1288" s="36"/>
      <c r="AJ1288" s="35"/>
      <c r="AK1288" s="35"/>
      <c r="AL1288" s="35"/>
      <c r="AM1288" s="35"/>
    </row>
    <row r="1289" spans="2:39" x14ac:dyDescent="0.25">
      <c r="B1289" s="31"/>
      <c r="C1289" s="32"/>
      <c r="D1289" s="32"/>
      <c r="E1289" s="32"/>
      <c r="F1289" s="33"/>
      <c r="G1289" s="33"/>
      <c r="H1289" s="37"/>
      <c r="I1289" s="33"/>
      <c r="J1289" s="33"/>
      <c r="K1289" s="33"/>
      <c r="L1289" s="33"/>
      <c r="M1289" s="33"/>
      <c r="N1289" s="33"/>
      <c r="O1289" s="33"/>
      <c r="P1289" s="33"/>
      <c r="Q1289" s="33"/>
      <c r="R1289" s="33"/>
      <c r="S1289" s="34"/>
      <c r="T1289" s="33"/>
      <c r="U1289" s="33"/>
      <c r="V1289" s="33"/>
      <c r="W1289" s="33"/>
      <c r="X1289" s="33"/>
      <c r="Y1289" s="33"/>
      <c r="Z1289" s="33"/>
      <c r="AA1289" s="33"/>
      <c r="AB1289" s="33"/>
      <c r="AC1289" s="34"/>
      <c r="AD1289" s="33"/>
      <c r="AE1289" s="33"/>
      <c r="AF1289" s="33"/>
      <c r="AG1289" s="34"/>
      <c r="AH1289" s="33"/>
      <c r="AI1289" s="36"/>
      <c r="AJ1289" s="35"/>
      <c r="AK1289" s="35"/>
      <c r="AL1289" s="35"/>
      <c r="AM1289" s="35"/>
    </row>
    <row r="1290" spans="2:39" x14ac:dyDescent="0.25">
      <c r="B1290" s="31"/>
      <c r="C1290" s="32"/>
      <c r="D1290" s="32"/>
      <c r="E1290" s="32"/>
      <c r="F1290" s="33"/>
      <c r="G1290" s="33"/>
      <c r="H1290" s="37"/>
      <c r="I1290" s="33"/>
      <c r="J1290" s="33"/>
      <c r="K1290" s="33"/>
      <c r="L1290" s="33"/>
      <c r="M1290" s="33"/>
      <c r="N1290" s="33"/>
      <c r="O1290" s="33"/>
      <c r="P1290" s="33"/>
      <c r="Q1290" s="33"/>
      <c r="R1290" s="33"/>
      <c r="S1290" s="34"/>
      <c r="T1290" s="33"/>
      <c r="U1290" s="33"/>
      <c r="V1290" s="33"/>
      <c r="W1290" s="33"/>
      <c r="X1290" s="33"/>
      <c r="Y1290" s="33"/>
      <c r="Z1290" s="33"/>
      <c r="AA1290" s="33"/>
      <c r="AB1290" s="33"/>
      <c r="AC1290" s="34"/>
      <c r="AD1290" s="33"/>
      <c r="AE1290" s="33"/>
      <c r="AF1290" s="33"/>
      <c r="AG1290" s="34"/>
      <c r="AH1290" s="33"/>
      <c r="AI1290" s="36"/>
      <c r="AJ1290" s="35"/>
      <c r="AK1290" s="35"/>
      <c r="AL1290" s="35"/>
      <c r="AM1290" s="35"/>
    </row>
    <row r="1291" spans="2:39" x14ac:dyDescent="0.25">
      <c r="B1291" s="31"/>
      <c r="C1291" s="32"/>
      <c r="D1291" s="32"/>
      <c r="E1291" s="32"/>
      <c r="F1291" s="33"/>
      <c r="G1291" s="33"/>
      <c r="H1291" s="37"/>
      <c r="I1291" s="33"/>
      <c r="J1291" s="33"/>
      <c r="K1291" s="33"/>
      <c r="L1291" s="33"/>
      <c r="M1291" s="33"/>
      <c r="N1291" s="33"/>
      <c r="O1291" s="33"/>
      <c r="P1291" s="33"/>
      <c r="Q1291" s="33"/>
      <c r="R1291" s="33"/>
      <c r="S1291" s="34"/>
      <c r="T1291" s="33"/>
      <c r="U1291" s="33"/>
      <c r="V1291" s="33"/>
      <c r="W1291" s="33"/>
      <c r="X1291" s="33"/>
      <c r="Y1291" s="33"/>
      <c r="Z1291" s="33"/>
      <c r="AA1291" s="33"/>
      <c r="AB1291" s="33"/>
      <c r="AC1291" s="34"/>
      <c r="AD1291" s="33"/>
      <c r="AE1291" s="33"/>
      <c r="AF1291" s="33"/>
      <c r="AG1291" s="34"/>
      <c r="AH1291" s="33"/>
      <c r="AI1291" s="36"/>
      <c r="AJ1291" s="35"/>
      <c r="AK1291" s="35"/>
      <c r="AL1291" s="35"/>
      <c r="AM1291" s="35"/>
    </row>
    <row r="1292" spans="2:39" x14ac:dyDescent="0.25">
      <c r="B1292" s="31"/>
      <c r="C1292" s="32"/>
      <c r="D1292" s="32"/>
      <c r="E1292" s="32"/>
      <c r="F1292" s="33"/>
      <c r="G1292" s="33"/>
      <c r="H1292" s="37"/>
      <c r="I1292" s="33"/>
      <c r="J1292" s="33"/>
      <c r="K1292" s="33"/>
      <c r="L1292" s="33"/>
      <c r="M1292" s="33"/>
      <c r="N1292" s="33"/>
      <c r="O1292" s="33"/>
      <c r="P1292" s="33"/>
      <c r="Q1292" s="33"/>
      <c r="R1292" s="33"/>
      <c r="S1292" s="34"/>
      <c r="T1292" s="33"/>
      <c r="U1292" s="33"/>
      <c r="V1292" s="33"/>
      <c r="W1292" s="33"/>
      <c r="X1292" s="33"/>
      <c r="Y1292" s="33"/>
      <c r="Z1292" s="33"/>
      <c r="AA1292" s="33"/>
      <c r="AB1292" s="33"/>
      <c r="AC1292" s="34"/>
      <c r="AD1292" s="33"/>
      <c r="AE1292" s="33"/>
      <c r="AF1292" s="33"/>
      <c r="AG1292" s="34"/>
      <c r="AH1292" s="33"/>
      <c r="AI1292" s="36"/>
      <c r="AJ1292" s="35"/>
      <c r="AK1292" s="35"/>
      <c r="AL1292" s="35"/>
      <c r="AM1292" s="35"/>
    </row>
    <row r="1293" spans="2:39" x14ac:dyDescent="0.25">
      <c r="B1293" s="31"/>
      <c r="C1293" s="32"/>
      <c r="D1293" s="32"/>
      <c r="E1293" s="32"/>
      <c r="F1293" s="33"/>
      <c r="G1293" s="33"/>
      <c r="H1293" s="37"/>
      <c r="I1293" s="33"/>
      <c r="J1293" s="33"/>
      <c r="K1293" s="33"/>
      <c r="L1293" s="33"/>
      <c r="M1293" s="33"/>
      <c r="N1293" s="33"/>
      <c r="O1293" s="33"/>
      <c r="P1293" s="33"/>
      <c r="Q1293" s="33"/>
      <c r="R1293" s="33"/>
      <c r="S1293" s="34"/>
      <c r="T1293" s="33"/>
      <c r="U1293" s="33"/>
      <c r="V1293" s="33"/>
      <c r="W1293" s="33"/>
      <c r="X1293" s="33"/>
      <c r="Y1293" s="33"/>
      <c r="Z1293" s="33"/>
      <c r="AA1293" s="33"/>
      <c r="AB1293" s="33"/>
      <c r="AC1293" s="34"/>
      <c r="AD1293" s="33"/>
      <c r="AE1293" s="33"/>
      <c r="AF1293" s="33"/>
      <c r="AG1293" s="34"/>
      <c r="AH1293" s="33"/>
      <c r="AI1293" s="36"/>
      <c r="AJ1293" s="35"/>
      <c r="AK1293" s="35"/>
      <c r="AL1293" s="35"/>
      <c r="AM1293" s="35"/>
    </row>
    <row r="1294" spans="2:39" x14ac:dyDescent="0.25">
      <c r="B1294" s="31"/>
      <c r="C1294" s="32"/>
      <c r="D1294" s="32"/>
      <c r="E1294" s="32"/>
      <c r="F1294" s="33"/>
      <c r="G1294" s="33"/>
      <c r="H1294" s="37"/>
      <c r="I1294" s="33"/>
      <c r="J1294" s="33"/>
      <c r="K1294" s="33"/>
      <c r="L1294" s="33"/>
      <c r="M1294" s="33"/>
      <c r="N1294" s="33"/>
      <c r="O1294" s="33"/>
      <c r="P1294" s="33"/>
      <c r="Q1294" s="33"/>
      <c r="R1294" s="33"/>
      <c r="S1294" s="34"/>
      <c r="T1294" s="33"/>
      <c r="U1294" s="33"/>
      <c r="V1294" s="33"/>
      <c r="W1294" s="33"/>
      <c r="X1294" s="33"/>
      <c r="Y1294" s="33"/>
      <c r="Z1294" s="33"/>
      <c r="AA1294" s="33"/>
      <c r="AB1294" s="33"/>
      <c r="AC1294" s="34"/>
      <c r="AD1294" s="33"/>
      <c r="AE1294" s="33"/>
      <c r="AF1294" s="33"/>
      <c r="AG1294" s="34"/>
      <c r="AH1294" s="33"/>
      <c r="AI1294" s="36"/>
      <c r="AJ1294" s="35"/>
      <c r="AK1294" s="35"/>
      <c r="AL1294" s="35"/>
      <c r="AM1294" s="35"/>
    </row>
    <row r="1295" spans="2:39" x14ac:dyDescent="0.25">
      <c r="B1295" s="31"/>
      <c r="C1295" s="32"/>
      <c r="D1295" s="32"/>
      <c r="E1295" s="32"/>
      <c r="F1295" s="33"/>
      <c r="G1295" s="33"/>
      <c r="H1295" s="37"/>
      <c r="I1295" s="33"/>
      <c r="J1295" s="33"/>
      <c r="K1295" s="33"/>
      <c r="L1295" s="33"/>
      <c r="M1295" s="33"/>
      <c r="N1295" s="33"/>
      <c r="O1295" s="33"/>
      <c r="P1295" s="33"/>
      <c r="Q1295" s="33"/>
      <c r="R1295" s="33"/>
      <c r="S1295" s="34"/>
      <c r="T1295" s="33"/>
      <c r="U1295" s="33"/>
      <c r="V1295" s="33"/>
      <c r="W1295" s="33"/>
      <c r="X1295" s="33"/>
      <c r="Y1295" s="33"/>
      <c r="Z1295" s="33"/>
      <c r="AA1295" s="33"/>
      <c r="AB1295" s="33"/>
      <c r="AC1295" s="34"/>
      <c r="AD1295" s="33"/>
      <c r="AE1295" s="33"/>
      <c r="AF1295" s="33"/>
      <c r="AG1295" s="34"/>
      <c r="AH1295" s="33"/>
      <c r="AI1295" s="36"/>
      <c r="AJ1295" s="35"/>
      <c r="AK1295" s="35"/>
      <c r="AL1295" s="35"/>
      <c r="AM1295" s="35"/>
    </row>
    <row r="1296" spans="2:39" x14ac:dyDescent="0.25">
      <c r="B1296" s="31"/>
      <c r="C1296" s="32"/>
      <c r="D1296" s="32"/>
      <c r="E1296" s="32"/>
      <c r="F1296" s="33"/>
      <c r="G1296" s="33"/>
      <c r="H1296" s="37"/>
      <c r="I1296" s="33"/>
      <c r="J1296" s="33"/>
      <c r="K1296" s="33"/>
      <c r="L1296" s="33"/>
      <c r="M1296" s="33"/>
      <c r="N1296" s="33"/>
      <c r="O1296" s="33"/>
      <c r="P1296" s="33"/>
      <c r="Q1296" s="33"/>
      <c r="R1296" s="33"/>
      <c r="S1296" s="34"/>
      <c r="T1296" s="33"/>
      <c r="U1296" s="33"/>
      <c r="V1296" s="33"/>
      <c r="W1296" s="33"/>
      <c r="X1296" s="33"/>
      <c r="Y1296" s="33"/>
      <c r="Z1296" s="33"/>
      <c r="AA1296" s="33"/>
      <c r="AB1296" s="33"/>
      <c r="AC1296" s="34"/>
      <c r="AD1296" s="33"/>
      <c r="AE1296" s="33"/>
      <c r="AF1296" s="33"/>
      <c r="AG1296" s="34"/>
      <c r="AH1296" s="33"/>
      <c r="AI1296" s="36"/>
      <c r="AJ1296" s="35"/>
      <c r="AK1296" s="35"/>
      <c r="AL1296" s="35"/>
      <c r="AM1296" s="35"/>
    </row>
    <row r="1297" spans="2:39" x14ac:dyDescent="0.25">
      <c r="B1297" s="31"/>
      <c r="C1297" s="32"/>
      <c r="D1297" s="32"/>
      <c r="E1297" s="32"/>
      <c r="F1297" s="33"/>
      <c r="G1297" s="33"/>
      <c r="H1297" s="37"/>
      <c r="I1297" s="33"/>
      <c r="J1297" s="33"/>
      <c r="K1297" s="33"/>
      <c r="L1297" s="33"/>
      <c r="M1297" s="33"/>
      <c r="N1297" s="33"/>
      <c r="O1297" s="33"/>
      <c r="P1297" s="33"/>
      <c r="Q1297" s="33"/>
      <c r="R1297" s="33"/>
      <c r="S1297" s="34"/>
      <c r="T1297" s="33"/>
      <c r="U1297" s="33"/>
      <c r="V1297" s="33"/>
      <c r="W1297" s="33"/>
      <c r="X1297" s="33"/>
      <c r="Y1297" s="33"/>
      <c r="Z1297" s="33"/>
      <c r="AA1297" s="33"/>
      <c r="AB1297" s="33"/>
      <c r="AC1297" s="34"/>
      <c r="AD1297" s="33"/>
      <c r="AE1297" s="33"/>
      <c r="AF1297" s="33"/>
      <c r="AG1297" s="34"/>
      <c r="AH1297" s="33"/>
      <c r="AI1297" s="36"/>
      <c r="AJ1297" s="35"/>
      <c r="AK1297" s="35"/>
      <c r="AL1297" s="35"/>
      <c r="AM1297" s="35"/>
    </row>
    <row r="1298" spans="2:39" x14ac:dyDescent="0.25">
      <c r="B1298" s="31"/>
      <c r="C1298" s="32"/>
      <c r="D1298" s="32"/>
      <c r="E1298" s="32"/>
      <c r="F1298" s="33"/>
      <c r="G1298" s="33"/>
      <c r="H1298" s="37"/>
      <c r="I1298" s="33"/>
      <c r="J1298" s="33"/>
      <c r="K1298" s="33"/>
      <c r="L1298" s="33"/>
      <c r="M1298" s="33"/>
      <c r="N1298" s="33"/>
      <c r="O1298" s="33"/>
      <c r="P1298" s="33"/>
      <c r="Q1298" s="33"/>
      <c r="R1298" s="33"/>
      <c r="S1298" s="34"/>
      <c r="T1298" s="33"/>
      <c r="U1298" s="33"/>
      <c r="V1298" s="33"/>
      <c r="W1298" s="33"/>
      <c r="X1298" s="33"/>
      <c r="Y1298" s="33"/>
      <c r="Z1298" s="33"/>
      <c r="AA1298" s="33"/>
      <c r="AB1298" s="33"/>
      <c r="AC1298" s="34"/>
      <c r="AD1298" s="33"/>
      <c r="AE1298" s="33"/>
      <c r="AF1298" s="33"/>
      <c r="AG1298" s="34"/>
      <c r="AH1298" s="33"/>
      <c r="AI1298" s="36"/>
      <c r="AJ1298" s="35"/>
      <c r="AK1298" s="35"/>
      <c r="AL1298" s="35"/>
      <c r="AM1298" s="35"/>
    </row>
    <row r="1299" spans="2:39" x14ac:dyDescent="0.25">
      <c r="B1299" s="31"/>
      <c r="C1299" s="32"/>
      <c r="D1299" s="32"/>
      <c r="E1299" s="32"/>
      <c r="F1299" s="33"/>
      <c r="G1299" s="33"/>
      <c r="H1299" s="37"/>
      <c r="I1299" s="33"/>
      <c r="J1299" s="33"/>
      <c r="K1299" s="33"/>
      <c r="L1299" s="33"/>
      <c r="M1299" s="33"/>
      <c r="N1299" s="33"/>
      <c r="O1299" s="33"/>
      <c r="P1299" s="33"/>
      <c r="Q1299" s="33"/>
      <c r="R1299" s="33"/>
      <c r="S1299" s="34"/>
      <c r="T1299" s="33"/>
      <c r="U1299" s="33"/>
      <c r="V1299" s="33"/>
      <c r="W1299" s="33"/>
      <c r="X1299" s="33"/>
      <c r="Y1299" s="33"/>
      <c r="Z1299" s="33"/>
      <c r="AA1299" s="33"/>
      <c r="AB1299" s="33"/>
      <c r="AC1299" s="34"/>
      <c r="AD1299" s="33"/>
      <c r="AE1299" s="33"/>
      <c r="AF1299" s="33"/>
      <c r="AG1299" s="34"/>
      <c r="AH1299" s="33"/>
      <c r="AI1299" s="36"/>
      <c r="AJ1299" s="35"/>
      <c r="AK1299" s="35"/>
      <c r="AL1299" s="35"/>
      <c r="AM1299" s="35"/>
    </row>
    <row r="1300" spans="2:39" x14ac:dyDescent="0.25">
      <c r="B1300" s="31"/>
      <c r="C1300" s="32"/>
      <c r="D1300" s="32"/>
      <c r="E1300" s="32"/>
      <c r="F1300" s="33"/>
      <c r="G1300" s="33"/>
      <c r="H1300" s="37"/>
      <c r="I1300" s="33"/>
      <c r="J1300" s="33"/>
      <c r="K1300" s="33"/>
      <c r="L1300" s="33"/>
      <c r="M1300" s="33"/>
      <c r="N1300" s="33"/>
      <c r="O1300" s="33"/>
      <c r="P1300" s="33"/>
      <c r="Q1300" s="33"/>
      <c r="R1300" s="33"/>
      <c r="S1300" s="34"/>
      <c r="T1300" s="33"/>
      <c r="U1300" s="33"/>
      <c r="V1300" s="33"/>
      <c r="W1300" s="33"/>
      <c r="X1300" s="33"/>
      <c r="Y1300" s="33"/>
      <c r="Z1300" s="33"/>
      <c r="AA1300" s="33"/>
      <c r="AB1300" s="33"/>
      <c r="AC1300" s="34"/>
      <c r="AD1300" s="33"/>
      <c r="AE1300" s="33"/>
      <c r="AF1300" s="33"/>
      <c r="AG1300" s="34"/>
      <c r="AH1300" s="33"/>
      <c r="AI1300" s="36"/>
      <c r="AJ1300" s="35"/>
      <c r="AK1300" s="35"/>
      <c r="AL1300" s="35"/>
      <c r="AM1300" s="35"/>
    </row>
    <row r="1301" spans="2:39" x14ac:dyDescent="0.25">
      <c r="B1301" s="31"/>
      <c r="C1301" s="32"/>
      <c r="D1301" s="32"/>
      <c r="E1301" s="32"/>
      <c r="F1301" s="33"/>
      <c r="G1301" s="33"/>
      <c r="H1301" s="37"/>
      <c r="I1301" s="33"/>
      <c r="J1301" s="33"/>
      <c r="K1301" s="33"/>
      <c r="L1301" s="33"/>
      <c r="M1301" s="33"/>
      <c r="N1301" s="33"/>
      <c r="O1301" s="33"/>
      <c r="P1301" s="33"/>
      <c r="Q1301" s="33"/>
      <c r="R1301" s="33"/>
      <c r="S1301" s="34"/>
      <c r="T1301" s="33"/>
      <c r="U1301" s="33"/>
      <c r="V1301" s="33"/>
      <c r="W1301" s="33"/>
      <c r="X1301" s="33"/>
      <c r="Y1301" s="33"/>
      <c r="Z1301" s="33"/>
      <c r="AA1301" s="33"/>
      <c r="AB1301" s="33"/>
      <c r="AC1301" s="34"/>
      <c r="AD1301" s="33"/>
      <c r="AE1301" s="33"/>
      <c r="AF1301" s="33"/>
      <c r="AG1301" s="34"/>
      <c r="AH1301" s="33"/>
      <c r="AI1301" s="36"/>
      <c r="AJ1301" s="35"/>
      <c r="AK1301" s="35"/>
      <c r="AL1301" s="35"/>
      <c r="AM1301" s="35"/>
    </row>
    <row r="1302" spans="2:39" x14ac:dyDescent="0.25">
      <c r="B1302" s="31"/>
      <c r="C1302" s="32"/>
      <c r="D1302" s="32"/>
      <c r="E1302" s="32"/>
      <c r="F1302" s="33"/>
      <c r="G1302" s="33"/>
      <c r="H1302" s="37"/>
      <c r="I1302" s="33"/>
      <c r="J1302" s="33"/>
      <c r="K1302" s="33"/>
      <c r="L1302" s="33"/>
      <c r="M1302" s="33"/>
      <c r="N1302" s="33"/>
      <c r="O1302" s="33"/>
      <c r="P1302" s="33"/>
      <c r="Q1302" s="33"/>
      <c r="R1302" s="33"/>
      <c r="S1302" s="34"/>
      <c r="T1302" s="33"/>
      <c r="U1302" s="33"/>
      <c r="V1302" s="33"/>
      <c r="W1302" s="33"/>
      <c r="X1302" s="33"/>
      <c r="Y1302" s="33"/>
      <c r="Z1302" s="33"/>
      <c r="AA1302" s="33"/>
      <c r="AB1302" s="33"/>
      <c r="AC1302" s="34"/>
      <c r="AD1302" s="33"/>
      <c r="AE1302" s="33"/>
      <c r="AF1302" s="33"/>
      <c r="AG1302" s="34"/>
      <c r="AH1302" s="33"/>
      <c r="AI1302" s="36"/>
      <c r="AJ1302" s="35"/>
      <c r="AK1302" s="35"/>
      <c r="AL1302" s="35"/>
      <c r="AM1302" s="35"/>
    </row>
    <row r="1303" spans="2:39" x14ac:dyDescent="0.25">
      <c r="B1303" s="31"/>
      <c r="C1303" s="32"/>
      <c r="D1303" s="32"/>
      <c r="E1303" s="32"/>
      <c r="F1303" s="33"/>
      <c r="G1303" s="33"/>
      <c r="H1303" s="37"/>
      <c r="I1303" s="33"/>
      <c r="J1303" s="33"/>
      <c r="K1303" s="33"/>
      <c r="L1303" s="33"/>
      <c r="M1303" s="33"/>
      <c r="N1303" s="33"/>
      <c r="O1303" s="33"/>
      <c r="P1303" s="33"/>
      <c r="Q1303" s="33"/>
      <c r="R1303" s="33"/>
      <c r="S1303" s="34"/>
      <c r="T1303" s="33"/>
      <c r="U1303" s="33"/>
      <c r="V1303" s="33"/>
      <c r="W1303" s="33"/>
      <c r="X1303" s="33"/>
      <c r="Y1303" s="33"/>
      <c r="Z1303" s="33"/>
      <c r="AA1303" s="33"/>
      <c r="AB1303" s="33"/>
      <c r="AC1303" s="34"/>
      <c r="AD1303" s="33"/>
      <c r="AE1303" s="33"/>
      <c r="AF1303" s="33"/>
      <c r="AG1303" s="34"/>
      <c r="AH1303" s="33"/>
      <c r="AI1303" s="36"/>
      <c r="AJ1303" s="35"/>
      <c r="AK1303" s="35"/>
      <c r="AL1303" s="35"/>
      <c r="AM1303" s="35"/>
    </row>
    <row r="1304" spans="2:39" x14ac:dyDescent="0.25">
      <c r="B1304" s="31"/>
      <c r="C1304" s="32"/>
      <c r="D1304" s="32"/>
      <c r="E1304" s="32"/>
      <c r="F1304" s="33"/>
      <c r="G1304" s="33"/>
      <c r="H1304" s="37"/>
      <c r="I1304" s="33"/>
      <c r="J1304" s="33"/>
      <c r="K1304" s="33"/>
      <c r="L1304" s="33"/>
      <c r="M1304" s="33"/>
      <c r="N1304" s="33"/>
      <c r="O1304" s="33"/>
      <c r="P1304" s="33"/>
      <c r="Q1304" s="33"/>
      <c r="R1304" s="33"/>
      <c r="S1304" s="34"/>
      <c r="T1304" s="33"/>
      <c r="U1304" s="33"/>
      <c r="V1304" s="33"/>
      <c r="W1304" s="33"/>
      <c r="X1304" s="33"/>
      <c r="Y1304" s="33"/>
      <c r="Z1304" s="33"/>
      <c r="AA1304" s="33"/>
      <c r="AB1304" s="33"/>
      <c r="AC1304" s="34"/>
      <c r="AD1304" s="33"/>
      <c r="AE1304" s="33"/>
      <c r="AF1304" s="33"/>
      <c r="AG1304" s="34"/>
      <c r="AH1304" s="33"/>
      <c r="AI1304" s="36"/>
      <c r="AJ1304" s="35"/>
      <c r="AK1304" s="35"/>
      <c r="AL1304" s="35"/>
      <c r="AM1304" s="35"/>
    </row>
    <row r="1305" spans="2:39" x14ac:dyDescent="0.25">
      <c r="B1305" s="31"/>
      <c r="C1305" s="32"/>
      <c r="D1305" s="32"/>
      <c r="E1305" s="32"/>
      <c r="F1305" s="33"/>
      <c r="G1305" s="33"/>
      <c r="H1305" s="37"/>
      <c r="I1305" s="33"/>
      <c r="J1305" s="33"/>
      <c r="K1305" s="33"/>
      <c r="L1305" s="33"/>
      <c r="M1305" s="33"/>
      <c r="N1305" s="33"/>
      <c r="O1305" s="33"/>
      <c r="P1305" s="33"/>
      <c r="Q1305" s="33"/>
      <c r="R1305" s="33"/>
      <c r="S1305" s="34"/>
      <c r="T1305" s="33"/>
      <c r="U1305" s="33"/>
      <c r="V1305" s="33"/>
      <c r="W1305" s="33"/>
      <c r="X1305" s="33"/>
      <c r="Y1305" s="33"/>
      <c r="Z1305" s="33"/>
      <c r="AA1305" s="33"/>
      <c r="AB1305" s="33"/>
      <c r="AC1305" s="34"/>
      <c r="AD1305" s="33"/>
      <c r="AE1305" s="33"/>
      <c r="AF1305" s="33"/>
      <c r="AG1305" s="34"/>
      <c r="AH1305" s="33"/>
      <c r="AI1305" s="36"/>
      <c r="AJ1305" s="35"/>
      <c r="AK1305" s="35"/>
      <c r="AL1305" s="35"/>
      <c r="AM1305" s="35"/>
    </row>
    <row r="1306" spans="2:39" x14ac:dyDescent="0.25">
      <c r="B1306" s="31"/>
      <c r="C1306" s="32"/>
      <c r="D1306" s="32"/>
      <c r="E1306" s="32"/>
      <c r="F1306" s="33"/>
      <c r="G1306" s="33"/>
      <c r="H1306" s="37"/>
      <c r="I1306" s="33"/>
      <c r="J1306" s="33"/>
      <c r="K1306" s="33"/>
      <c r="L1306" s="33"/>
      <c r="M1306" s="33"/>
      <c r="N1306" s="33"/>
      <c r="O1306" s="33"/>
      <c r="P1306" s="33"/>
      <c r="Q1306" s="33"/>
      <c r="R1306" s="33"/>
      <c r="S1306" s="34"/>
      <c r="T1306" s="33"/>
      <c r="U1306" s="33"/>
      <c r="V1306" s="33"/>
      <c r="W1306" s="33"/>
      <c r="X1306" s="33"/>
      <c r="Y1306" s="33"/>
      <c r="Z1306" s="33"/>
      <c r="AA1306" s="33"/>
      <c r="AB1306" s="33"/>
      <c r="AC1306" s="34"/>
      <c r="AD1306" s="33"/>
      <c r="AE1306" s="33"/>
      <c r="AF1306" s="33"/>
      <c r="AG1306" s="34"/>
      <c r="AH1306" s="33"/>
      <c r="AI1306" s="36"/>
      <c r="AJ1306" s="35"/>
      <c r="AK1306" s="35"/>
      <c r="AL1306" s="35"/>
      <c r="AM1306" s="35"/>
    </row>
    <row r="1307" spans="2:39" x14ac:dyDescent="0.25">
      <c r="B1307" s="31"/>
      <c r="C1307" s="32"/>
      <c r="D1307" s="32"/>
      <c r="E1307" s="32"/>
      <c r="F1307" s="33"/>
      <c r="G1307" s="33"/>
      <c r="H1307" s="37"/>
      <c r="I1307" s="33"/>
      <c r="J1307" s="33"/>
      <c r="K1307" s="33"/>
      <c r="L1307" s="33"/>
      <c r="M1307" s="33"/>
      <c r="N1307" s="33"/>
      <c r="O1307" s="33"/>
      <c r="P1307" s="33"/>
      <c r="Q1307" s="33"/>
      <c r="R1307" s="33"/>
      <c r="S1307" s="34"/>
      <c r="T1307" s="33"/>
      <c r="U1307" s="33"/>
      <c r="V1307" s="33"/>
      <c r="W1307" s="33"/>
      <c r="X1307" s="33"/>
      <c r="Y1307" s="33"/>
      <c r="Z1307" s="33"/>
      <c r="AA1307" s="33"/>
      <c r="AB1307" s="33"/>
      <c r="AC1307" s="34"/>
      <c r="AD1307" s="33"/>
      <c r="AE1307" s="33"/>
      <c r="AF1307" s="33"/>
      <c r="AG1307" s="34"/>
      <c r="AH1307" s="33"/>
      <c r="AI1307" s="36"/>
      <c r="AJ1307" s="35"/>
      <c r="AK1307" s="35"/>
      <c r="AL1307" s="35"/>
      <c r="AM1307" s="35"/>
    </row>
    <row r="1308" spans="2:39" x14ac:dyDescent="0.25">
      <c r="B1308" s="31"/>
      <c r="C1308" s="32"/>
      <c r="D1308" s="32"/>
      <c r="E1308" s="32"/>
      <c r="F1308" s="33"/>
      <c r="G1308" s="33"/>
      <c r="H1308" s="37"/>
      <c r="I1308" s="33"/>
      <c r="J1308" s="33"/>
      <c r="K1308" s="33"/>
      <c r="L1308" s="33"/>
      <c r="M1308" s="33"/>
      <c r="N1308" s="33"/>
      <c r="O1308" s="33"/>
      <c r="P1308" s="33"/>
      <c r="Q1308" s="33"/>
      <c r="R1308" s="33"/>
      <c r="S1308" s="34"/>
      <c r="T1308" s="33"/>
      <c r="U1308" s="33"/>
      <c r="V1308" s="33"/>
      <c r="W1308" s="33"/>
      <c r="X1308" s="33"/>
      <c r="Y1308" s="33"/>
      <c r="Z1308" s="33"/>
      <c r="AA1308" s="33"/>
      <c r="AB1308" s="33"/>
      <c r="AC1308" s="34"/>
      <c r="AD1308" s="33"/>
      <c r="AE1308" s="33"/>
      <c r="AF1308" s="33"/>
      <c r="AG1308" s="34"/>
      <c r="AH1308" s="33"/>
      <c r="AI1308" s="36"/>
      <c r="AJ1308" s="35"/>
      <c r="AK1308" s="35"/>
      <c r="AL1308" s="35"/>
      <c r="AM1308" s="35"/>
    </row>
    <row r="1309" spans="2:39" x14ac:dyDescent="0.25">
      <c r="B1309" s="31"/>
      <c r="C1309" s="32"/>
      <c r="D1309" s="32"/>
      <c r="E1309" s="32"/>
      <c r="F1309" s="33"/>
      <c r="G1309" s="33"/>
      <c r="H1309" s="37"/>
      <c r="I1309" s="33"/>
      <c r="J1309" s="33"/>
      <c r="K1309" s="33"/>
      <c r="L1309" s="33"/>
      <c r="M1309" s="33"/>
      <c r="N1309" s="33"/>
      <c r="O1309" s="33"/>
      <c r="P1309" s="33"/>
      <c r="Q1309" s="33"/>
      <c r="R1309" s="33"/>
      <c r="S1309" s="34"/>
      <c r="T1309" s="33"/>
      <c r="U1309" s="33"/>
      <c r="V1309" s="33"/>
      <c r="W1309" s="33"/>
      <c r="X1309" s="33"/>
      <c r="Y1309" s="33"/>
      <c r="Z1309" s="33"/>
      <c r="AA1309" s="33"/>
      <c r="AB1309" s="33"/>
      <c r="AC1309" s="34"/>
      <c r="AD1309" s="33"/>
      <c r="AE1309" s="33"/>
      <c r="AF1309" s="33"/>
      <c r="AG1309" s="34"/>
      <c r="AH1309" s="33"/>
      <c r="AI1309" s="36"/>
      <c r="AJ1309" s="35"/>
      <c r="AK1309" s="35"/>
      <c r="AL1309" s="35"/>
      <c r="AM1309" s="35"/>
    </row>
    <row r="1310" spans="2:39" x14ac:dyDescent="0.25">
      <c r="B1310" s="31"/>
      <c r="C1310" s="32"/>
      <c r="D1310" s="32"/>
      <c r="E1310" s="32"/>
      <c r="F1310" s="33"/>
      <c r="G1310" s="33"/>
      <c r="H1310" s="37"/>
      <c r="I1310" s="33"/>
      <c r="J1310" s="33"/>
      <c r="K1310" s="33"/>
      <c r="L1310" s="33"/>
      <c r="M1310" s="33"/>
      <c r="N1310" s="33"/>
      <c r="O1310" s="33"/>
      <c r="P1310" s="33"/>
      <c r="Q1310" s="33"/>
      <c r="R1310" s="33"/>
      <c r="S1310" s="34"/>
      <c r="T1310" s="33"/>
      <c r="U1310" s="33"/>
      <c r="V1310" s="33"/>
      <c r="W1310" s="33"/>
      <c r="X1310" s="33"/>
      <c r="Y1310" s="33"/>
      <c r="Z1310" s="33"/>
      <c r="AA1310" s="33"/>
      <c r="AB1310" s="33"/>
      <c r="AC1310" s="34"/>
      <c r="AD1310" s="33"/>
      <c r="AE1310" s="33"/>
      <c r="AF1310" s="33"/>
      <c r="AG1310" s="34"/>
      <c r="AH1310" s="33"/>
      <c r="AI1310" s="36"/>
      <c r="AJ1310" s="35"/>
      <c r="AK1310" s="35"/>
      <c r="AL1310" s="35"/>
      <c r="AM1310" s="35"/>
    </row>
    <row r="1311" spans="2:39" x14ac:dyDescent="0.25">
      <c r="B1311" s="31"/>
      <c r="C1311" s="32"/>
      <c r="D1311" s="32"/>
      <c r="E1311" s="32"/>
      <c r="F1311" s="33"/>
      <c r="G1311" s="33"/>
      <c r="H1311" s="37"/>
      <c r="I1311" s="33"/>
      <c r="J1311" s="33"/>
      <c r="K1311" s="33"/>
      <c r="L1311" s="33"/>
      <c r="M1311" s="33"/>
      <c r="N1311" s="33"/>
      <c r="O1311" s="33"/>
      <c r="P1311" s="33"/>
      <c r="Q1311" s="33"/>
      <c r="R1311" s="33"/>
      <c r="S1311" s="34"/>
      <c r="T1311" s="33"/>
      <c r="U1311" s="33"/>
      <c r="V1311" s="33"/>
      <c r="W1311" s="33"/>
      <c r="X1311" s="33"/>
      <c r="Y1311" s="33"/>
      <c r="Z1311" s="33"/>
      <c r="AA1311" s="33"/>
      <c r="AB1311" s="33"/>
      <c r="AC1311" s="34"/>
      <c r="AD1311" s="33"/>
      <c r="AE1311" s="33"/>
      <c r="AF1311" s="33"/>
      <c r="AG1311" s="34"/>
      <c r="AH1311" s="33"/>
      <c r="AI1311" s="36"/>
      <c r="AJ1311" s="35"/>
      <c r="AK1311" s="35"/>
      <c r="AL1311" s="35"/>
      <c r="AM1311" s="35"/>
    </row>
    <row r="1312" spans="2:39" x14ac:dyDescent="0.25">
      <c r="B1312" s="31"/>
      <c r="C1312" s="32"/>
      <c r="D1312" s="32"/>
      <c r="E1312" s="32"/>
      <c r="F1312" s="33"/>
      <c r="G1312" s="33"/>
      <c r="H1312" s="37"/>
      <c r="I1312" s="33"/>
      <c r="J1312" s="33"/>
      <c r="K1312" s="33"/>
      <c r="L1312" s="33"/>
      <c r="M1312" s="33"/>
      <c r="N1312" s="33"/>
      <c r="O1312" s="33"/>
      <c r="P1312" s="33"/>
      <c r="Q1312" s="33"/>
      <c r="R1312" s="33"/>
      <c r="S1312" s="34"/>
      <c r="T1312" s="33"/>
      <c r="U1312" s="33"/>
      <c r="V1312" s="33"/>
      <c r="W1312" s="33"/>
      <c r="X1312" s="33"/>
      <c r="Y1312" s="33"/>
      <c r="Z1312" s="33"/>
      <c r="AA1312" s="33"/>
      <c r="AB1312" s="33"/>
      <c r="AC1312" s="34"/>
      <c r="AD1312" s="33"/>
      <c r="AE1312" s="33"/>
      <c r="AF1312" s="33"/>
      <c r="AG1312" s="34"/>
      <c r="AH1312" s="33"/>
      <c r="AI1312" s="36"/>
      <c r="AJ1312" s="35"/>
      <c r="AK1312" s="35"/>
      <c r="AL1312" s="35"/>
      <c r="AM1312" s="35"/>
    </row>
    <row r="1313" spans="2:39" x14ac:dyDescent="0.25">
      <c r="B1313" s="31"/>
      <c r="C1313" s="32"/>
      <c r="D1313" s="32"/>
      <c r="E1313" s="32"/>
      <c r="F1313" s="33"/>
      <c r="G1313" s="33"/>
      <c r="H1313" s="37"/>
      <c r="I1313" s="33"/>
      <c r="J1313" s="33"/>
      <c r="K1313" s="33"/>
      <c r="L1313" s="33"/>
      <c r="M1313" s="33"/>
      <c r="N1313" s="33"/>
      <c r="O1313" s="33"/>
      <c r="P1313" s="33"/>
      <c r="Q1313" s="33"/>
      <c r="R1313" s="33"/>
      <c r="S1313" s="34"/>
      <c r="T1313" s="33"/>
      <c r="U1313" s="33"/>
      <c r="V1313" s="33"/>
      <c r="W1313" s="33"/>
      <c r="X1313" s="33"/>
      <c r="Y1313" s="33"/>
      <c r="Z1313" s="33"/>
      <c r="AA1313" s="33"/>
      <c r="AB1313" s="33"/>
      <c r="AC1313" s="34"/>
      <c r="AD1313" s="33"/>
      <c r="AE1313" s="33"/>
      <c r="AF1313" s="33"/>
      <c r="AG1313" s="34"/>
      <c r="AH1313" s="33"/>
      <c r="AI1313" s="36"/>
      <c r="AJ1313" s="35"/>
      <c r="AK1313" s="35"/>
      <c r="AL1313" s="35"/>
      <c r="AM1313" s="35"/>
    </row>
    <row r="1314" spans="2:39" x14ac:dyDescent="0.25">
      <c r="B1314" s="31"/>
      <c r="C1314" s="32"/>
      <c r="D1314" s="32"/>
      <c r="E1314" s="32"/>
      <c r="F1314" s="33"/>
      <c r="G1314" s="33"/>
      <c r="H1314" s="37"/>
      <c r="I1314" s="33"/>
      <c r="J1314" s="33"/>
      <c r="K1314" s="33"/>
      <c r="L1314" s="33"/>
      <c r="M1314" s="33"/>
      <c r="N1314" s="33"/>
      <c r="O1314" s="33"/>
      <c r="P1314" s="33"/>
      <c r="Q1314" s="33"/>
      <c r="R1314" s="33"/>
      <c r="S1314" s="34"/>
      <c r="T1314" s="33"/>
      <c r="U1314" s="33"/>
      <c r="V1314" s="33"/>
      <c r="W1314" s="33"/>
      <c r="X1314" s="33"/>
      <c r="Y1314" s="33"/>
      <c r="Z1314" s="33"/>
      <c r="AA1314" s="33"/>
      <c r="AB1314" s="33"/>
      <c r="AC1314" s="34"/>
      <c r="AD1314" s="33"/>
      <c r="AE1314" s="33"/>
      <c r="AF1314" s="33"/>
      <c r="AG1314" s="34"/>
      <c r="AH1314" s="33"/>
      <c r="AI1314" s="36"/>
      <c r="AJ1314" s="35"/>
      <c r="AK1314" s="35"/>
      <c r="AL1314" s="35"/>
      <c r="AM1314" s="35"/>
    </row>
    <row r="1315" spans="2:39" x14ac:dyDescent="0.25">
      <c r="B1315" s="31"/>
      <c r="C1315" s="32"/>
      <c r="D1315" s="32"/>
      <c r="E1315" s="32"/>
      <c r="F1315" s="33"/>
      <c r="G1315" s="33"/>
      <c r="H1315" s="37"/>
      <c r="I1315" s="33"/>
      <c r="J1315" s="33"/>
      <c r="K1315" s="33"/>
      <c r="L1315" s="33"/>
      <c r="M1315" s="33"/>
      <c r="N1315" s="33"/>
      <c r="O1315" s="33"/>
      <c r="P1315" s="33"/>
      <c r="Q1315" s="33"/>
      <c r="R1315" s="33"/>
      <c r="S1315" s="34"/>
      <c r="T1315" s="33"/>
      <c r="U1315" s="33"/>
      <c r="V1315" s="33"/>
      <c r="W1315" s="33"/>
      <c r="X1315" s="33"/>
      <c r="Y1315" s="33"/>
      <c r="Z1315" s="33"/>
      <c r="AA1315" s="33"/>
      <c r="AB1315" s="33"/>
      <c r="AC1315" s="34"/>
      <c r="AD1315" s="33"/>
      <c r="AE1315" s="33"/>
      <c r="AF1315" s="33"/>
      <c r="AG1315" s="34"/>
      <c r="AH1315" s="33"/>
      <c r="AI1315" s="36"/>
      <c r="AJ1315" s="35"/>
      <c r="AK1315" s="35"/>
      <c r="AL1315" s="35"/>
      <c r="AM1315" s="35"/>
    </row>
    <row r="1316" spans="2:39" x14ac:dyDescent="0.25">
      <c r="B1316" s="31"/>
      <c r="C1316" s="32"/>
      <c r="D1316" s="32"/>
      <c r="E1316" s="32"/>
      <c r="F1316" s="33"/>
      <c r="G1316" s="33"/>
      <c r="H1316" s="37"/>
      <c r="I1316" s="33"/>
      <c r="J1316" s="33"/>
      <c r="K1316" s="33"/>
      <c r="L1316" s="33"/>
      <c r="M1316" s="33"/>
      <c r="N1316" s="33"/>
      <c r="O1316" s="33"/>
      <c r="P1316" s="33"/>
      <c r="Q1316" s="33"/>
      <c r="R1316" s="33"/>
      <c r="S1316" s="34"/>
      <c r="T1316" s="33"/>
      <c r="U1316" s="33"/>
      <c r="V1316" s="33"/>
      <c r="W1316" s="33"/>
      <c r="X1316" s="33"/>
      <c r="Y1316" s="33"/>
      <c r="Z1316" s="33"/>
      <c r="AA1316" s="33"/>
      <c r="AB1316" s="33"/>
      <c r="AC1316" s="34"/>
      <c r="AD1316" s="33"/>
      <c r="AE1316" s="33"/>
      <c r="AF1316" s="33"/>
      <c r="AG1316" s="34"/>
      <c r="AH1316" s="33"/>
      <c r="AI1316" s="36"/>
      <c r="AJ1316" s="35"/>
      <c r="AK1316" s="35"/>
      <c r="AL1316" s="35"/>
      <c r="AM1316" s="35"/>
    </row>
    <row r="1317" spans="2:39" x14ac:dyDescent="0.25">
      <c r="B1317" s="31"/>
      <c r="C1317" s="32"/>
      <c r="D1317" s="32"/>
      <c r="E1317" s="32"/>
      <c r="F1317" s="33"/>
      <c r="G1317" s="33"/>
      <c r="H1317" s="37"/>
      <c r="I1317" s="33"/>
      <c r="J1317" s="33"/>
      <c r="K1317" s="33"/>
      <c r="L1317" s="33"/>
      <c r="M1317" s="33"/>
      <c r="N1317" s="33"/>
      <c r="O1317" s="33"/>
      <c r="P1317" s="33"/>
      <c r="Q1317" s="33"/>
      <c r="R1317" s="33"/>
      <c r="S1317" s="34"/>
      <c r="T1317" s="33"/>
      <c r="U1317" s="33"/>
      <c r="V1317" s="33"/>
      <c r="W1317" s="33"/>
      <c r="X1317" s="33"/>
      <c r="Y1317" s="33"/>
      <c r="Z1317" s="33"/>
      <c r="AA1317" s="33"/>
      <c r="AB1317" s="33"/>
      <c r="AC1317" s="34"/>
      <c r="AD1317" s="33"/>
      <c r="AE1317" s="33"/>
      <c r="AF1317" s="33"/>
      <c r="AG1317" s="34"/>
      <c r="AH1317" s="33"/>
      <c r="AI1317" s="36"/>
      <c r="AJ1317" s="35"/>
      <c r="AK1317" s="35"/>
      <c r="AL1317" s="35"/>
      <c r="AM1317" s="35"/>
    </row>
    <row r="1318" spans="2:39" x14ac:dyDescent="0.25">
      <c r="B1318" s="31"/>
      <c r="C1318" s="32"/>
      <c r="D1318" s="32"/>
      <c r="E1318" s="32"/>
      <c r="F1318" s="33"/>
      <c r="G1318" s="33"/>
      <c r="H1318" s="37"/>
      <c r="I1318" s="33"/>
      <c r="J1318" s="33"/>
      <c r="K1318" s="33"/>
      <c r="L1318" s="33"/>
      <c r="M1318" s="33"/>
      <c r="N1318" s="33"/>
      <c r="O1318" s="33"/>
      <c r="P1318" s="33"/>
      <c r="Q1318" s="33"/>
      <c r="R1318" s="33"/>
      <c r="S1318" s="34"/>
      <c r="T1318" s="33"/>
      <c r="U1318" s="33"/>
      <c r="V1318" s="33"/>
      <c r="W1318" s="33"/>
      <c r="X1318" s="33"/>
      <c r="Y1318" s="33"/>
      <c r="Z1318" s="33"/>
      <c r="AA1318" s="33"/>
      <c r="AB1318" s="33"/>
      <c r="AC1318" s="34"/>
      <c r="AD1318" s="33"/>
      <c r="AE1318" s="33"/>
      <c r="AF1318" s="33"/>
      <c r="AG1318" s="34"/>
      <c r="AH1318" s="33"/>
      <c r="AI1318" s="36"/>
      <c r="AJ1318" s="35"/>
      <c r="AK1318" s="35"/>
      <c r="AL1318" s="35"/>
      <c r="AM1318" s="35"/>
    </row>
    <row r="1319" spans="2:39" x14ac:dyDescent="0.25">
      <c r="B1319" s="31"/>
      <c r="C1319" s="32"/>
      <c r="D1319" s="32"/>
      <c r="E1319" s="32"/>
      <c r="F1319" s="33"/>
      <c r="G1319" s="33"/>
      <c r="H1319" s="37"/>
      <c r="I1319" s="33"/>
      <c r="J1319" s="33"/>
      <c r="K1319" s="33"/>
      <c r="L1319" s="33"/>
      <c r="M1319" s="33"/>
      <c r="N1319" s="33"/>
      <c r="O1319" s="33"/>
      <c r="P1319" s="33"/>
      <c r="Q1319" s="33"/>
      <c r="R1319" s="33"/>
      <c r="S1319" s="34"/>
      <c r="T1319" s="33"/>
      <c r="U1319" s="33"/>
      <c r="V1319" s="33"/>
      <c r="W1319" s="33"/>
      <c r="X1319" s="33"/>
      <c r="Y1319" s="33"/>
      <c r="Z1319" s="33"/>
      <c r="AA1319" s="33"/>
      <c r="AB1319" s="33"/>
      <c r="AC1319" s="34"/>
      <c r="AD1319" s="33"/>
      <c r="AE1319" s="33"/>
      <c r="AF1319" s="33"/>
      <c r="AG1319" s="34"/>
      <c r="AH1319" s="33"/>
      <c r="AI1319" s="36"/>
      <c r="AJ1319" s="35"/>
      <c r="AK1319" s="35"/>
      <c r="AL1319" s="35"/>
      <c r="AM1319" s="35"/>
    </row>
    <row r="1320" spans="2:39" x14ac:dyDescent="0.25">
      <c r="B1320" s="31"/>
      <c r="C1320" s="32"/>
      <c r="D1320" s="32"/>
      <c r="E1320" s="32"/>
      <c r="F1320" s="33"/>
      <c r="G1320" s="33"/>
      <c r="H1320" s="37"/>
      <c r="I1320" s="33"/>
      <c r="J1320" s="33"/>
      <c r="K1320" s="33"/>
      <c r="L1320" s="33"/>
      <c r="M1320" s="33"/>
      <c r="N1320" s="33"/>
      <c r="O1320" s="33"/>
      <c r="P1320" s="33"/>
      <c r="Q1320" s="33"/>
      <c r="R1320" s="33"/>
      <c r="S1320" s="34"/>
      <c r="T1320" s="33"/>
      <c r="U1320" s="33"/>
      <c r="V1320" s="33"/>
      <c r="W1320" s="33"/>
      <c r="X1320" s="33"/>
      <c r="Y1320" s="33"/>
      <c r="Z1320" s="33"/>
      <c r="AA1320" s="33"/>
      <c r="AB1320" s="33"/>
      <c r="AC1320" s="34"/>
      <c r="AD1320" s="33"/>
      <c r="AE1320" s="33"/>
      <c r="AF1320" s="33"/>
      <c r="AG1320" s="34"/>
      <c r="AH1320" s="33"/>
      <c r="AI1320" s="36"/>
      <c r="AJ1320" s="35"/>
      <c r="AK1320" s="35"/>
      <c r="AL1320" s="35"/>
      <c r="AM1320" s="35"/>
    </row>
    <row r="1321" spans="2:39" x14ac:dyDescent="0.25">
      <c r="B1321" s="31"/>
      <c r="C1321" s="32"/>
      <c r="D1321" s="32"/>
      <c r="E1321" s="32"/>
      <c r="F1321" s="33"/>
      <c r="G1321" s="33"/>
      <c r="H1321" s="37"/>
      <c r="I1321" s="33"/>
      <c r="J1321" s="33"/>
      <c r="K1321" s="33"/>
      <c r="L1321" s="33"/>
      <c r="M1321" s="33"/>
      <c r="N1321" s="33"/>
      <c r="O1321" s="33"/>
      <c r="P1321" s="33"/>
      <c r="Q1321" s="33"/>
      <c r="R1321" s="33"/>
      <c r="S1321" s="34"/>
      <c r="T1321" s="33"/>
      <c r="U1321" s="33"/>
      <c r="V1321" s="33"/>
      <c r="W1321" s="33"/>
      <c r="X1321" s="33"/>
      <c r="Y1321" s="33"/>
      <c r="Z1321" s="33"/>
      <c r="AA1321" s="33"/>
      <c r="AB1321" s="33"/>
      <c r="AC1321" s="34"/>
      <c r="AD1321" s="33"/>
      <c r="AE1321" s="33"/>
      <c r="AF1321" s="33"/>
      <c r="AG1321" s="34"/>
      <c r="AH1321" s="33"/>
      <c r="AI1321" s="36"/>
      <c r="AJ1321" s="35"/>
      <c r="AK1321" s="35"/>
      <c r="AL1321" s="35"/>
      <c r="AM1321" s="35"/>
    </row>
    <row r="1322" spans="2:39" x14ac:dyDescent="0.25">
      <c r="B1322" s="31"/>
      <c r="C1322" s="32"/>
      <c r="D1322" s="32"/>
      <c r="E1322" s="32"/>
      <c r="F1322" s="33"/>
      <c r="G1322" s="33"/>
      <c r="H1322" s="37"/>
      <c r="I1322" s="33"/>
      <c r="J1322" s="33"/>
      <c r="K1322" s="33"/>
      <c r="L1322" s="33"/>
      <c r="M1322" s="33"/>
      <c r="N1322" s="33"/>
      <c r="O1322" s="33"/>
      <c r="P1322" s="33"/>
      <c r="Q1322" s="33"/>
      <c r="R1322" s="33"/>
      <c r="S1322" s="34"/>
      <c r="T1322" s="33"/>
      <c r="U1322" s="33"/>
      <c r="V1322" s="33"/>
      <c r="W1322" s="33"/>
      <c r="X1322" s="33"/>
      <c r="Y1322" s="33"/>
      <c r="Z1322" s="33"/>
      <c r="AA1322" s="33"/>
      <c r="AB1322" s="33"/>
      <c r="AC1322" s="34"/>
      <c r="AD1322" s="33"/>
      <c r="AE1322" s="33"/>
      <c r="AF1322" s="33"/>
      <c r="AG1322" s="34"/>
      <c r="AH1322" s="33"/>
      <c r="AI1322" s="36"/>
      <c r="AJ1322" s="35"/>
      <c r="AK1322" s="35"/>
      <c r="AL1322" s="35"/>
      <c r="AM1322" s="35"/>
    </row>
    <row r="1323" spans="2:39" x14ac:dyDescent="0.25">
      <c r="B1323" s="31"/>
      <c r="C1323" s="32"/>
      <c r="D1323" s="32"/>
      <c r="E1323" s="32"/>
      <c r="F1323" s="33"/>
      <c r="G1323" s="33"/>
      <c r="H1323" s="37"/>
      <c r="I1323" s="33"/>
      <c r="J1323" s="33"/>
      <c r="K1323" s="33"/>
      <c r="L1323" s="33"/>
      <c r="M1323" s="33"/>
      <c r="N1323" s="33"/>
      <c r="O1323" s="33"/>
      <c r="P1323" s="33"/>
      <c r="Q1323" s="33"/>
      <c r="R1323" s="33"/>
      <c r="S1323" s="34"/>
      <c r="T1323" s="33"/>
      <c r="U1323" s="33"/>
      <c r="V1323" s="33"/>
      <c r="W1323" s="33"/>
      <c r="X1323" s="33"/>
      <c r="Y1323" s="33"/>
      <c r="Z1323" s="33"/>
      <c r="AA1323" s="33"/>
      <c r="AB1323" s="33"/>
      <c r="AC1323" s="34"/>
      <c r="AD1323" s="33"/>
      <c r="AE1323" s="33"/>
      <c r="AF1323" s="33"/>
      <c r="AG1323" s="34"/>
      <c r="AH1323" s="33"/>
      <c r="AI1323" s="36"/>
      <c r="AJ1323" s="35"/>
      <c r="AK1323" s="35"/>
      <c r="AL1323" s="35"/>
      <c r="AM1323" s="35"/>
    </row>
    <row r="1324" spans="2:39" x14ac:dyDescent="0.25">
      <c r="B1324" s="31"/>
      <c r="C1324" s="32"/>
      <c r="D1324" s="32"/>
      <c r="E1324" s="32"/>
      <c r="F1324" s="33"/>
      <c r="G1324" s="33"/>
      <c r="H1324" s="37"/>
      <c r="I1324" s="33"/>
      <c r="J1324" s="33"/>
      <c r="K1324" s="33"/>
      <c r="L1324" s="33"/>
      <c r="M1324" s="33"/>
      <c r="N1324" s="33"/>
      <c r="O1324" s="33"/>
      <c r="P1324" s="33"/>
      <c r="Q1324" s="33"/>
      <c r="R1324" s="33"/>
      <c r="S1324" s="34"/>
      <c r="T1324" s="33"/>
      <c r="U1324" s="33"/>
      <c r="V1324" s="33"/>
      <c r="W1324" s="33"/>
      <c r="X1324" s="33"/>
      <c r="Y1324" s="33"/>
      <c r="Z1324" s="33"/>
      <c r="AA1324" s="33"/>
      <c r="AB1324" s="33"/>
      <c r="AC1324" s="34"/>
      <c r="AD1324" s="33"/>
      <c r="AE1324" s="33"/>
      <c r="AF1324" s="33"/>
      <c r="AG1324" s="34"/>
      <c r="AH1324" s="33"/>
      <c r="AI1324" s="36"/>
      <c r="AJ1324" s="35"/>
      <c r="AK1324" s="35"/>
      <c r="AL1324" s="35"/>
      <c r="AM1324" s="35"/>
    </row>
    <row r="1325" spans="2:39" x14ac:dyDescent="0.25">
      <c r="B1325" s="31"/>
      <c r="C1325" s="32"/>
      <c r="D1325" s="32"/>
      <c r="E1325" s="32"/>
      <c r="F1325" s="33"/>
      <c r="G1325" s="33"/>
      <c r="H1325" s="37"/>
      <c r="I1325" s="33"/>
      <c r="J1325" s="33"/>
      <c r="K1325" s="33"/>
      <c r="L1325" s="33"/>
      <c r="M1325" s="33"/>
      <c r="N1325" s="33"/>
      <c r="O1325" s="33"/>
      <c r="P1325" s="33"/>
      <c r="Q1325" s="33"/>
      <c r="R1325" s="33"/>
      <c r="S1325" s="34"/>
      <c r="T1325" s="33"/>
      <c r="U1325" s="33"/>
      <c r="V1325" s="33"/>
      <c r="W1325" s="33"/>
      <c r="X1325" s="33"/>
      <c r="Y1325" s="33"/>
      <c r="Z1325" s="33"/>
      <c r="AA1325" s="33"/>
      <c r="AB1325" s="33"/>
      <c r="AC1325" s="34"/>
      <c r="AD1325" s="33"/>
      <c r="AE1325" s="33"/>
      <c r="AF1325" s="33"/>
      <c r="AG1325" s="34"/>
      <c r="AH1325" s="33"/>
      <c r="AI1325" s="36"/>
      <c r="AJ1325" s="35"/>
      <c r="AK1325" s="35"/>
      <c r="AL1325" s="35"/>
      <c r="AM1325" s="35"/>
    </row>
    <row r="1326" spans="2:39" x14ac:dyDescent="0.25">
      <c r="B1326" s="31"/>
      <c r="C1326" s="32"/>
      <c r="D1326" s="32"/>
      <c r="E1326" s="32"/>
      <c r="F1326" s="33"/>
      <c r="G1326" s="33"/>
      <c r="H1326" s="37"/>
      <c r="I1326" s="33"/>
      <c r="J1326" s="33"/>
      <c r="K1326" s="33"/>
      <c r="L1326" s="33"/>
      <c r="M1326" s="33"/>
      <c r="N1326" s="33"/>
      <c r="O1326" s="33"/>
      <c r="P1326" s="33"/>
      <c r="Q1326" s="33"/>
      <c r="R1326" s="33"/>
      <c r="S1326" s="34"/>
      <c r="T1326" s="33"/>
      <c r="U1326" s="33"/>
      <c r="V1326" s="33"/>
      <c r="W1326" s="33"/>
      <c r="X1326" s="33"/>
      <c r="Y1326" s="33"/>
      <c r="Z1326" s="33"/>
      <c r="AA1326" s="33"/>
      <c r="AB1326" s="33"/>
      <c r="AC1326" s="34"/>
      <c r="AD1326" s="33"/>
      <c r="AE1326" s="33"/>
      <c r="AF1326" s="33"/>
      <c r="AG1326" s="34"/>
      <c r="AH1326" s="33"/>
      <c r="AI1326" s="36"/>
      <c r="AJ1326" s="35"/>
      <c r="AK1326" s="35"/>
      <c r="AL1326" s="35"/>
      <c r="AM1326" s="35"/>
    </row>
    <row r="1327" spans="2:39" x14ac:dyDescent="0.25">
      <c r="B1327" s="31"/>
      <c r="C1327" s="32"/>
      <c r="D1327" s="32"/>
      <c r="E1327" s="32"/>
      <c r="F1327" s="33"/>
      <c r="G1327" s="33"/>
      <c r="H1327" s="37"/>
      <c r="I1327" s="33"/>
      <c r="J1327" s="33"/>
      <c r="K1327" s="33"/>
      <c r="L1327" s="33"/>
      <c r="M1327" s="33"/>
      <c r="N1327" s="33"/>
      <c r="O1327" s="33"/>
      <c r="P1327" s="33"/>
      <c r="Q1327" s="33"/>
      <c r="R1327" s="33"/>
      <c r="S1327" s="34"/>
      <c r="T1327" s="33"/>
      <c r="U1327" s="33"/>
      <c r="V1327" s="33"/>
      <c r="W1327" s="33"/>
      <c r="X1327" s="33"/>
      <c r="Y1327" s="33"/>
      <c r="Z1327" s="33"/>
      <c r="AA1327" s="33"/>
      <c r="AB1327" s="33"/>
      <c r="AC1327" s="34"/>
      <c r="AD1327" s="33"/>
      <c r="AE1327" s="33"/>
      <c r="AF1327" s="33"/>
      <c r="AG1327" s="34"/>
      <c r="AH1327" s="33"/>
      <c r="AI1327" s="36"/>
      <c r="AJ1327" s="35"/>
      <c r="AK1327" s="35"/>
      <c r="AL1327" s="35"/>
      <c r="AM1327" s="35"/>
    </row>
    <row r="1328" spans="2:39" x14ac:dyDescent="0.25">
      <c r="B1328" s="31"/>
      <c r="C1328" s="32"/>
      <c r="D1328" s="32"/>
      <c r="E1328" s="32"/>
      <c r="F1328" s="33"/>
      <c r="G1328" s="33"/>
      <c r="H1328" s="37"/>
      <c r="I1328" s="33"/>
      <c r="J1328" s="33"/>
      <c r="K1328" s="33"/>
      <c r="L1328" s="33"/>
      <c r="M1328" s="33"/>
      <c r="N1328" s="33"/>
      <c r="O1328" s="33"/>
      <c r="P1328" s="33"/>
      <c r="Q1328" s="33"/>
      <c r="R1328" s="33"/>
      <c r="S1328" s="34"/>
      <c r="T1328" s="33"/>
      <c r="U1328" s="33"/>
      <c r="V1328" s="33"/>
      <c r="W1328" s="33"/>
      <c r="X1328" s="33"/>
      <c r="Y1328" s="33"/>
      <c r="Z1328" s="33"/>
      <c r="AA1328" s="33"/>
      <c r="AB1328" s="33"/>
      <c r="AC1328" s="34"/>
      <c r="AD1328" s="33"/>
      <c r="AE1328" s="33"/>
      <c r="AF1328" s="33"/>
      <c r="AG1328" s="34"/>
      <c r="AH1328" s="33"/>
      <c r="AI1328" s="36"/>
      <c r="AJ1328" s="35"/>
      <c r="AK1328" s="35"/>
      <c r="AL1328" s="35"/>
      <c r="AM1328" s="35"/>
    </row>
    <row r="1329" spans="2:39" x14ac:dyDescent="0.25">
      <c r="B1329" s="31"/>
      <c r="C1329" s="32"/>
      <c r="D1329" s="32"/>
      <c r="E1329" s="32"/>
      <c r="F1329" s="33"/>
      <c r="G1329" s="33"/>
      <c r="H1329" s="37"/>
      <c r="I1329" s="33"/>
      <c r="J1329" s="33"/>
      <c r="K1329" s="33"/>
      <c r="L1329" s="33"/>
      <c r="M1329" s="33"/>
      <c r="N1329" s="33"/>
      <c r="O1329" s="33"/>
      <c r="P1329" s="33"/>
      <c r="Q1329" s="33"/>
      <c r="R1329" s="33"/>
      <c r="S1329" s="34"/>
      <c r="T1329" s="33"/>
      <c r="U1329" s="33"/>
      <c r="V1329" s="33"/>
      <c r="W1329" s="33"/>
      <c r="X1329" s="33"/>
      <c r="Y1329" s="33"/>
      <c r="Z1329" s="33"/>
      <c r="AA1329" s="33"/>
      <c r="AB1329" s="33"/>
      <c r="AC1329" s="34"/>
      <c r="AD1329" s="33"/>
      <c r="AE1329" s="33"/>
      <c r="AF1329" s="33"/>
      <c r="AG1329" s="34"/>
      <c r="AH1329" s="33"/>
      <c r="AI1329" s="36"/>
      <c r="AJ1329" s="35"/>
      <c r="AK1329" s="35"/>
      <c r="AL1329" s="35"/>
      <c r="AM1329" s="35"/>
    </row>
    <row r="1330" spans="2:39" x14ac:dyDescent="0.25">
      <c r="B1330" s="31"/>
      <c r="C1330" s="32"/>
      <c r="D1330" s="32"/>
      <c r="E1330" s="32"/>
      <c r="F1330" s="33"/>
      <c r="G1330" s="33"/>
      <c r="H1330" s="37"/>
      <c r="I1330" s="33"/>
      <c r="J1330" s="33"/>
      <c r="K1330" s="33"/>
      <c r="L1330" s="33"/>
      <c r="M1330" s="33"/>
      <c r="N1330" s="33"/>
      <c r="O1330" s="33"/>
      <c r="P1330" s="33"/>
      <c r="Q1330" s="33"/>
      <c r="R1330" s="33"/>
      <c r="S1330" s="34"/>
      <c r="T1330" s="33"/>
      <c r="U1330" s="33"/>
      <c r="V1330" s="33"/>
      <c r="W1330" s="33"/>
      <c r="X1330" s="33"/>
      <c r="Y1330" s="33"/>
      <c r="Z1330" s="33"/>
      <c r="AA1330" s="33"/>
      <c r="AB1330" s="33"/>
      <c r="AC1330" s="34"/>
      <c r="AD1330" s="33"/>
      <c r="AE1330" s="33"/>
      <c r="AF1330" s="33"/>
      <c r="AG1330" s="34"/>
      <c r="AH1330" s="33"/>
      <c r="AI1330" s="36"/>
      <c r="AJ1330" s="35"/>
      <c r="AK1330" s="35"/>
      <c r="AL1330" s="35"/>
      <c r="AM1330" s="35"/>
    </row>
    <row r="1331" spans="2:39" x14ac:dyDescent="0.25">
      <c r="B1331" s="31"/>
      <c r="C1331" s="32"/>
      <c r="D1331" s="32"/>
      <c r="E1331" s="32"/>
      <c r="F1331" s="33"/>
      <c r="G1331" s="33"/>
      <c r="H1331" s="37"/>
      <c r="I1331" s="33"/>
      <c r="J1331" s="33"/>
      <c r="K1331" s="33"/>
      <c r="L1331" s="33"/>
      <c r="M1331" s="33"/>
      <c r="N1331" s="33"/>
      <c r="O1331" s="33"/>
      <c r="P1331" s="33"/>
      <c r="Q1331" s="33"/>
      <c r="R1331" s="33"/>
      <c r="S1331" s="34"/>
      <c r="T1331" s="33"/>
      <c r="U1331" s="33"/>
      <c r="V1331" s="33"/>
      <c r="W1331" s="33"/>
      <c r="X1331" s="33"/>
      <c r="Y1331" s="33"/>
      <c r="Z1331" s="33"/>
      <c r="AA1331" s="33"/>
      <c r="AB1331" s="33"/>
      <c r="AC1331" s="34"/>
      <c r="AD1331" s="33"/>
      <c r="AE1331" s="33"/>
      <c r="AF1331" s="33"/>
      <c r="AG1331" s="34"/>
      <c r="AH1331" s="33"/>
      <c r="AI1331" s="36"/>
      <c r="AJ1331" s="35"/>
      <c r="AK1331" s="35"/>
      <c r="AL1331" s="35"/>
      <c r="AM1331" s="35"/>
    </row>
    <row r="1332" spans="2:39" x14ac:dyDescent="0.25">
      <c r="B1332" s="31"/>
      <c r="C1332" s="32"/>
      <c r="D1332" s="32"/>
      <c r="E1332" s="32"/>
      <c r="F1332" s="33"/>
      <c r="G1332" s="33"/>
      <c r="H1332" s="37"/>
      <c r="I1332" s="33"/>
      <c r="J1332" s="33"/>
      <c r="K1332" s="33"/>
      <c r="L1332" s="33"/>
      <c r="M1332" s="33"/>
      <c r="N1332" s="33"/>
      <c r="O1332" s="33"/>
      <c r="P1332" s="33"/>
      <c r="Q1332" s="33"/>
      <c r="R1332" s="33"/>
      <c r="S1332" s="34"/>
      <c r="T1332" s="33"/>
      <c r="U1332" s="33"/>
      <c r="V1332" s="33"/>
      <c r="W1332" s="33"/>
      <c r="X1332" s="33"/>
      <c r="Y1332" s="33"/>
      <c r="Z1332" s="33"/>
      <c r="AA1332" s="33"/>
      <c r="AB1332" s="33"/>
      <c r="AC1332" s="34"/>
      <c r="AD1332" s="33"/>
      <c r="AE1332" s="33"/>
      <c r="AF1332" s="33"/>
      <c r="AG1332" s="34"/>
      <c r="AH1332" s="33"/>
      <c r="AI1332" s="36"/>
      <c r="AJ1332" s="35"/>
      <c r="AK1332" s="35"/>
      <c r="AL1332" s="35"/>
      <c r="AM1332" s="35"/>
    </row>
    <row r="1333" spans="2:39" x14ac:dyDescent="0.25">
      <c r="B1333" s="31"/>
      <c r="C1333" s="32"/>
      <c r="D1333" s="32"/>
      <c r="E1333" s="32"/>
      <c r="F1333" s="33"/>
      <c r="G1333" s="33"/>
      <c r="H1333" s="37"/>
      <c r="I1333" s="33"/>
      <c r="J1333" s="33"/>
      <c r="K1333" s="33"/>
      <c r="L1333" s="33"/>
      <c r="M1333" s="33"/>
      <c r="N1333" s="33"/>
      <c r="O1333" s="33"/>
      <c r="P1333" s="33"/>
      <c r="Q1333" s="33"/>
      <c r="R1333" s="33"/>
      <c r="S1333" s="34"/>
      <c r="T1333" s="33"/>
      <c r="U1333" s="33"/>
      <c r="V1333" s="33"/>
      <c r="W1333" s="33"/>
      <c r="X1333" s="33"/>
      <c r="Y1333" s="33"/>
      <c r="Z1333" s="33"/>
      <c r="AA1333" s="33"/>
      <c r="AB1333" s="33"/>
      <c r="AC1333" s="34"/>
      <c r="AD1333" s="33"/>
      <c r="AE1333" s="33"/>
      <c r="AF1333" s="33"/>
      <c r="AG1333" s="34"/>
      <c r="AH1333" s="33"/>
      <c r="AI1333" s="36"/>
      <c r="AJ1333" s="35"/>
      <c r="AK1333" s="35"/>
      <c r="AL1333" s="35"/>
      <c r="AM1333" s="35"/>
    </row>
    <row r="1334" spans="2:39" x14ac:dyDescent="0.25">
      <c r="B1334" s="31"/>
      <c r="C1334" s="32"/>
      <c r="D1334" s="32"/>
      <c r="E1334" s="32"/>
      <c r="F1334" s="33"/>
      <c r="G1334" s="33"/>
      <c r="H1334" s="37"/>
      <c r="I1334" s="33"/>
      <c r="J1334" s="33"/>
      <c r="K1334" s="33"/>
      <c r="L1334" s="33"/>
      <c r="M1334" s="33"/>
      <c r="N1334" s="33"/>
      <c r="O1334" s="33"/>
      <c r="P1334" s="33"/>
      <c r="Q1334" s="33"/>
      <c r="R1334" s="33"/>
      <c r="S1334" s="34"/>
      <c r="T1334" s="33"/>
      <c r="U1334" s="33"/>
      <c r="V1334" s="33"/>
      <c r="W1334" s="33"/>
      <c r="X1334" s="33"/>
      <c r="Y1334" s="33"/>
      <c r="Z1334" s="33"/>
      <c r="AA1334" s="33"/>
      <c r="AB1334" s="33"/>
      <c r="AC1334" s="34"/>
      <c r="AD1334" s="33"/>
      <c r="AE1334" s="33"/>
      <c r="AF1334" s="33"/>
      <c r="AG1334" s="34"/>
      <c r="AH1334" s="33"/>
      <c r="AI1334" s="36"/>
      <c r="AJ1334" s="35"/>
      <c r="AK1334" s="35"/>
      <c r="AL1334" s="35"/>
      <c r="AM1334" s="35"/>
    </row>
    <row r="1335" spans="2:39" x14ac:dyDescent="0.25">
      <c r="B1335" s="31"/>
      <c r="C1335" s="32"/>
      <c r="D1335" s="32"/>
      <c r="E1335" s="32"/>
      <c r="F1335" s="33"/>
      <c r="G1335" s="33"/>
      <c r="H1335" s="37"/>
      <c r="I1335" s="33"/>
      <c r="J1335" s="33"/>
      <c r="K1335" s="33"/>
      <c r="L1335" s="33"/>
      <c r="M1335" s="33"/>
      <c r="N1335" s="33"/>
      <c r="O1335" s="33"/>
      <c r="P1335" s="33"/>
      <c r="Q1335" s="33"/>
      <c r="R1335" s="33"/>
      <c r="S1335" s="34"/>
      <c r="T1335" s="33"/>
      <c r="U1335" s="33"/>
      <c r="V1335" s="33"/>
      <c r="W1335" s="33"/>
      <c r="X1335" s="33"/>
      <c r="Y1335" s="33"/>
      <c r="Z1335" s="33"/>
      <c r="AA1335" s="33"/>
      <c r="AB1335" s="33"/>
      <c r="AC1335" s="34"/>
      <c r="AD1335" s="33"/>
      <c r="AE1335" s="33"/>
      <c r="AF1335" s="33"/>
      <c r="AG1335" s="34"/>
      <c r="AH1335" s="33"/>
      <c r="AI1335" s="36"/>
      <c r="AJ1335" s="35"/>
      <c r="AK1335" s="35"/>
      <c r="AL1335" s="35"/>
      <c r="AM1335" s="35"/>
    </row>
    <row r="1336" spans="2:39" x14ac:dyDescent="0.25">
      <c r="B1336" s="31"/>
      <c r="C1336" s="32"/>
      <c r="D1336" s="32"/>
      <c r="E1336" s="32"/>
      <c r="F1336" s="33"/>
      <c r="G1336" s="33"/>
      <c r="H1336" s="37"/>
      <c r="I1336" s="33"/>
      <c r="J1336" s="33"/>
      <c r="K1336" s="33"/>
      <c r="L1336" s="33"/>
      <c r="M1336" s="33"/>
      <c r="N1336" s="33"/>
      <c r="O1336" s="33"/>
      <c r="P1336" s="33"/>
      <c r="Q1336" s="33"/>
      <c r="R1336" s="33"/>
      <c r="S1336" s="34"/>
      <c r="T1336" s="33"/>
      <c r="U1336" s="33"/>
      <c r="V1336" s="33"/>
      <c r="W1336" s="33"/>
      <c r="X1336" s="33"/>
      <c r="Y1336" s="33"/>
      <c r="Z1336" s="33"/>
      <c r="AA1336" s="33"/>
      <c r="AB1336" s="33"/>
      <c r="AC1336" s="34"/>
      <c r="AD1336" s="33"/>
      <c r="AE1336" s="33"/>
      <c r="AF1336" s="33"/>
      <c r="AG1336" s="34"/>
      <c r="AH1336" s="33"/>
      <c r="AI1336" s="36"/>
      <c r="AJ1336" s="35"/>
      <c r="AK1336" s="35"/>
      <c r="AL1336" s="35"/>
      <c r="AM1336" s="35"/>
    </row>
    <row r="1337" spans="2:39" x14ac:dyDescent="0.25">
      <c r="B1337" s="31"/>
      <c r="C1337" s="32"/>
      <c r="D1337" s="32"/>
      <c r="E1337" s="32"/>
      <c r="F1337" s="33"/>
      <c r="G1337" s="33"/>
      <c r="H1337" s="37"/>
      <c r="I1337" s="33"/>
      <c r="J1337" s="33"/>
      <c r="K1337" s="33"/>
      <c r="L1337" s="33"/>
      <c r="M1337" s="33"/>
      <c r="N1337" s="33"/>
      <c r="O1337" s="33"/>
      <c r="P1337" s="33"/>
      <c r="Q1337" s="33"/>
      <c r="R1337" s="33"/>
      <c r="S1337" s="34"/>
      <c r="T1337" s="33"/>
      <c r="U1337" s="33"/>
      <c r="V1337" s="33"/>
      <c r="W1337" s="33"/>
      <c r="X1337" s="33"/>
      <c r="Y1337" s="33"/>
      <c r="Z1337" s="33"/>
      <c r="AA1337" s="33"/>
      <c r="AB1337" s="33"/>
      <c r="AC1337" s="34"/>
      <c r="AD1337" s="33"/>
      <c r="AE1337" s="33"/>
      <c r="AF1337" s="33"/>
      <c r="AG1337" s="34"/>
      <c r="AH1337" s="33"/>
      <c r="AI1337" s="36"/>
      <c r="AJ1337" s="35"/>
      <c r="AK1337" s="35"/>
      <c r="AL1337" s="35"/>
      <c r="AM1337" s="35"/>
    </row>
    <row r="1338" spans="2:39" x14ac:dyDescent="0.25">
      <c r="B1338" s="31"/>
      <c r="C1338" s="32"/>
      <c r="D1338" s="32"/>
      <c r="E1338" s="32"/>
      <c r="F1338" s="33"/>
      <c r="G1338" s="33"/>
      <c r="H1338" s="37"/>
      <c r="I1338" s="33"/>
      <c r="J1338" s="33"/>
      <c r="K1338" s="33"/>
      <c r="L1338" s="33"/>
      <c r="M1338" s="33"/>
      <c r="N1338" s="33"/>
      <c r="O1338" s="33"/>
      <c r="P1338" s="33"/>
      <c r="Q1338" s="33"/>
      <c r="R1338" s="33"/>
      <c r="S1338" s="34"/>
      <c r="T1338" s="33"/>
      <c r="U1338" s="33"/>
      <c r="V1338" s="33"/>
      <c r="W1338" s="33"/>
      <c r="X1338" s="33"/>
      <c r="Y1338" s="33"/>
      <c r="Z1338" s="33"/>
      <c r="AA1338" s="33"/>
      <c r="AB1338" s="33"/>
      <c r="AC1338" s="34"/>
      <c r="AD1338" s="33"/>
      <c r="AE1338" s="33"/>
      <c r="AF1338" s="33"/>
      <c r="AG1338" s="34"/>
      <c r="AH1338" s="33"/>
      <c r="AI1338" s="36"/>
      <c r="AJ1338" s="35"/>
      <c r="AK1338" s="35"/>
      <c r="AL1338" s="35"/>
      <c r="AM1338" s="35"/>
    </row>
    <row r="1339" spans="2:39" x14ac:dyDescent="0.25">
      <c r="B1339" s="31"/>
      <c r="C1339" s="32"/>
      <c r="D1339" s="32"/>
      <c r="E1339" s="32"/>
      <c r="F1339" s="33"/>
      <c r="G1339" s="33"/>
      <c r="H1339" s="37"/>
      <c r="I1339" s="33"/>
      <c r="J1339" s="33"/>
      <c r="K1339" s="33"/>
      <c r="L1339" s="33"/>
      <c r="M1339" s="33"/>
      <c r="N1339" s="33"/>
      <c r="O1339" s="33"/>
      <c r="P1339" s="33"/>
      <c r="Q1339" s="33"/>
      <c r="R1339" s="33"/>
      <c r="S1339" s="34"/>
      <c r="T1339" s="33"/>
      <c r="U1339" s="33"/>
      <c r="V1339" s="33"/>
      <c r="W1339" s="33"/>
      <c r="X1339" s="33"/>
      <c r="Y1339" s="33"/>
      <c r="Z1339" s="33"/>
      <c r="AA1339" s="33"/>
      <c r="AB1339" s="33"/>
      <c r="AC1339" s="34"/>
      <c r="AD1339" s="33"/>
      <c r="AE1339" s="33"/>
      <c r="AF1339" s="33"/>
      <c r="AG1339" s="34"/>
      <c r="AH1339" s="33"/>
      <c r="AI1339" s="36"/>
      <c r="AJ1339" s="35"/>
      <c r="AK1339" s="35"/>
      <c r="AL1339" s="35"/>
      <c r="AM1339" s="35"/>
    </row>
    <row r="1340" spans="2:39" x14ac:dyDescent="0.25">
      <c r="B1340" s="31"/>
      <c r="C1340" s="32"/>
      <c r="D1340" s="32"/>
      <c r="E1340" s="32"/>
      <c r="F1340" s="33"/>
      <c r="G1340" s="33"/>
      <c r="H1340" s="37"/>
      <c r="I1340" s="33"/>
      <c r="J1340" s="33"/>
      <c r="K1340" s="33"/>
      <c r="L1340" s="33"/>
      <c r="M1340" s="33"/>
      <c r="N1340" s="33"/>
      <c r="O1340" s="33"/>
      <c r="P1340" s="33"/>
      <c r="Q1340" s="33"/>
      <c r="R1340" s="33"/>
      <c r="S1340" s="34"/>
      <c r="T1340" s="33"/>
      <c r="U1340" s="33"/>
      <c r="V1340" s="33"/>
      <c r="W1340" s="33"/>
      <c r="X1340" s="33"/>
      <c r="Y1340" s="33"/>
      <c r="Z1340" s="33"/>
      <c r="AA1340" s="33"/>
      <c r="AB1340" s="33"/>
      <c r="AC1340" s="34"/>
      <c r="AD1340" s="33"/>
      <c r="AE1340" s="33"/>
      <c r="AF1340" s="33"/>
      <c r="AG1340" s="34"/>
      <c r="AH1340" s="33"/>
      <c r="AI1340" s="36"/>
      <c r="AJ1340" s="35"/>
      <c r="AK1340" s="35"/>
      <c r="AL1340" s="35"/>
      <c r="AM1340" s="35"/>
    </row>
    <row r="1341" spans="2:39" x14ac:dyDescent="0.25">
      <c r="B1341" s="31"/>
      <c r="C1341" s="32"/>
      <c r="D1341" s="32"/>
      <c r="E1341" s="32"/>
      <c r="F1341" s="33"/>
      <c r="G1341" s="33"/>
      <c r="H1341" s="37"/>
      <c r="I1341" s="33"/>
      <c r="J1341" s="33"/>
      <c r="K1341" s="33"/>
      <c r="L1341" s="33"/>
      <c r="M1341" s="33"/>
      <c r="N1341" s="33"/>
      <c r="O1341" s="33"/>
      <c r="P1341" s="33"/>
      <c r="Q1341" s="33"/>
      <c r="R1341" s="33"/>
      <c r="S1341" s="34"/>
      <c r="T1341" s="33"/>
      <c r="U1341" s="33"/>
      <c r="V1341" s="33"/>
      <c r="W1341" s="33"/>
      <c r="X1341" s="33"/>
      <c r="Y1341" s="33"/>
      <c r="Z1341" s="33"/>
      <c r="AA1341" s="33"/>
      <c r="AB1341" s="33"/>
      <c r="AC1341" s="34"/>
      <c r="AD1341" s="33"/>
      <c r="AE1341" s="33"/>
      <c r="AF1341" s="33"/>
      <c r="AG1341" s="34"/>
      <c r="AH1341" s="33"/>
      <c r="AI1341" s="36"/>
      <c r="AJ1341" s="35"/>
      <c r="AK1341" s="35"/>
      <c r="AL1341" s="35"/>
      <c r="AM1341" s="35"/>
    </row>
    <row r="1342" spans="2:39" x14ac:dyDescent="0.25">
      <c r="B1342" s="31"/>
      <c r="C1342" s="32"/>
      <c r="D1342" s="32"/>
      <c r="E1342" s="32"/>
      <c r="F1342" s="33"/>
      <c r="G1342" s="33"/>
      <c r="H1342" s="37"/>
      <c r="I1342" s="33"/>
      <c r="J1342" s="33"/>
      <c r="K1342" s="33"/>
      <c r="L1342" s="33"/>
      <c r="M1342" s="33"/>
      <c r="N1342" s="33"/>
      <c r="O1342" s="33"/>
      <c r="P1342" s="33"/>
      <c r="Q1342" s="33"/>
      <c r="R1342" s="33"/>
      <c r="S1342" s="34"/>
      <c r="T1342" s="33"/>
      <c r="U1342" s="33"/>
      <c r="V1342" s="33"/>
      <c r="W1342" s="33"/>
      <c r="X1342" s="33"/>
      <c r="Y1342" s="33"/>
      <c r="Z1342" s="33"/>
      <c r="AA1342" s="33"/>
      <c r="AB1342" s="33"/>
      <c r="AC1342" s="34"/>
      <c r="AD1342" s="33"/>
      <c r="AE1342" s="33"/>
      <c r="AF1342" s="33"/>
      <c r="AG1342" s="34"/>
      <c r="AH1342" s="33"/>
      <c r="AI1342" s="36"/>
      <c r="AJ1342" s="35"/>
      <c r="AK1342" s="35"/>
      <c r="AL1342" s="35"/>
      <c r="AM1342" s="35"/>
    </row>
    <row r="1343" spans="2:39" x14ac:dyDescent="0.25">
      <c r="B1343" s="31"/>
      <c r="C1343" s="32"/>
      <c r="D1343" s="32"/>
      <c r="E1343" s="32"/>
      <c r="F1343" s="33"/>
      <c r="G1343" s="33"/>
      <c r="H1343" s="37"/>
      <c r="I1343" s="33"/>
      <c r="J1343" s="33"/>
      <c r="K1343" s="33"/>
      <c r="L1343" s="33"/>
      <c r="M1343" s="33"/>
      <c r="N1343" s="33"/>
      <c r="O1343" s="33"/>
      <c r="P1343" s="33"/>
      <c r="Q1343" s="33"/>
      <c r="R1343" s="33"/>
      <c r="S1343" s="34"/>
      <c r="T1343" s="33"/>
      <c r="U1343" s="33"/>
      <c r="V1343" s="33"/>
      <c r="W1343" s="33"/>
      <c r="X1343" s="33"/>
      <c r="Y1343" s="33"/>
      <c r="Z1343" s="33"/>
      <c r="AA1343" s="33"/>
      <c r="AB1343" s="33"/>
      <c r="AC1343" s="34"/>
      <c r="AD1343" s="33"/>
      <c r="AE1343" s="33"/>
      <c r="AF1343" s="33"/>
      <c r="AG1343" s="34"/>
      <c r="AH1343" s="33"/>
      <c r="AI1343" s="36"/>
      <c r="AJ1343" s="35"/>
      <c r="AK1343" s="35"/>
      <c r="AL1343" s="35"/>
      <c r="AM1343" s="35"/>
    </row>
    <row r="1344" spans="2:39" x14ac:dyDescent="0.25">
      <c r="B1344" s="31"/>
      <c r="C1344" s="32"/>
      <c r="D1344" s="32"/>
      <c r="E1344" s="32"/>
      <c r="F1344" s="33"/>
      <c r="G1344" s="33"/>
      <c r="H1344" s="37"/>
      <c r="I1344" s="33"/>
      <c r="J1344" s="33"/>
      <c r="K1344" s="33"/>
      <c r="L1344" s="33"/>
      <c r="M1344" s="33"/>
      <c r="N1344" s="33"/>
      <c r="O1344" s="33"/>
      <c r="P1344" s="33"/>
      <c r="Q1344" s="33"/>
      <c r="R1344" s="33"/>
      <c r="S1344" s="34"/>
      <c r="T1344" s="33"/>
      <c r="U1344" s="33"/>
      <c r="V1344" s="33"/>
      <c r="W1344" s="33"/>
      <c r="X1344" s="33"/>
      <c r="Y1344" s="33"/>
      <c r="Z1344" s="33"/>
      <c r="AA1344" s="33"/>
      <c r="AB1344" s="33"/>
      <c r="AC1344" s="34"/>
      <c r="AD1344" s="33"/>
      <c r="AE1344" s="33"/>
      <c r="AF1344" s="33"/>
      <c r="AG1344" s="34"/>
      <c r="AH1344" s="33"/>
      <c r="AI1344" s="36"/>
      <c r="AJ1344" s="35"/>
      <c r="AK1344" s="35"/>
      <c r="AL1344" s="35"/>
      <c r="AM1344" s="35"/>
    </row>
    <row r="1345" spans="2:39" x14ac:dyDescent="0.25">
      <c r="B1345" s="31"/>
      <c r="C1345" s="32"/>
      <c r="D1345" s="32"/>
      <c r="E1345" s="32"/>
      <c r="F1345" s="33"/>
      <c r="G1345" s="33"/>
      <c r="H1345" s="37"/>
      <c r="I1345" s="33"/>
      <c r="J1345" s="33"/>
      <c r="K1345" s="33"/>
      <c r="L1345" s="33"/>
      <c r="M1345" s="33"/>
      <c r="N1345" s="33"/>
      <c r="O1345" s="33"/>
      <c r="P1345" s="33"/>
      <c r="Q1345" s="33"/>
      <c r="R1345" s="33"/>
      <c r="S1345" s="34"/>
      <c r="T1345" s="33"/>
      <c r="U1345" s="33"/>
      <c r="V1345" s="33"/>
      <c r="W1345" s="33"/>
      <c r="X1345" s="33"/>
      <c r="Y1345" s="33"/>
      <c r="Z1345" s="33"/>
      <c r="AA1345" s="33"/>
      <c r="AB1345" s="33"/>
      <c r="AC1345" s="34"/>
      <c r="AD1345" s="33"/>
      <c r="AE1345" s="33"/>
      <c r="AF1345" s="33"/>
      <c r="AG1345" s="34"/>
      <c r="AH1345" s="33"/>
      <c r="AI1345" s="36"/>
      <c r="AJ1345" s="35"/>
      <c r="AK1345" s="35"/>
      <c r="AL1345" s="35"/>
      <c r="AM1345" s="35"/>
    </row>
    <row r="1346" spans="2:39" x14ac:dyDescent="0.25">
      <c r="B1346" s="31"/>
      <c r="C1346" s="32"/>
      <c r="D1346" s="32"/>
      <c r="E1346" s="32"/>
      <c r="F1346" s="33"/>
      <c r="G1346" s="33"/>
      <c r="H1346" s="37"/>
      <c r="I1346" s="33"/>
      <c r="J1346" s="33"/>
      <c r="K1346" s="33"/>
      <c r="L1346" s="33"/>
      <c r="M1346" s="33"/>
      <c r="N1346" s="33"/>
      <c r="O1346" s="33"/>
      <c r="P1346" s="33"/>
      <c r="Q1346" s="33"/>
      <c r="R1346" s="33"/>
      <c r="S1346" s="34"/>
      <c r="T1346" s="33"/>
      <c r="U1346" s="33"/>
      <c r="V1346" s="33"/>
      <c r="W1346" s="33"/>
      <c r="X1346" s="33"/>
      <c r="Y1346" s="33"/>
      <c r="Z1346" s="33"/>
      <c r="AA1346" s="33"/>
      <c r="AB1346" s="33"/>
      <c r="AC1346" s="34"/>
      <c r="AD1346" s="33"/>
      <c r="AE1346" s="33"/>
      <c r="AF1346" s="33"/>
      <c r="AG1346" s="34"/>
      <c r="AH1346" s="33"/>
      <c r="AI1346" s="36"/>
      <c r="AJ1346" s="35"/>
      <c r="AK1346" s="35"/>
      <c r="AL1346" s="35"/>
      <c r="AM1346" s="35"/>
    </row>
    <row r="1347" spans="2:39" x14ac:dyDescent="0.25">
      <c r="B1347" s="31"/>
      <c r="C1347" s="32"/>
      <c r="D1347" s="32"/>
      <c r="E1347" s="32"/>
      <c r="F1347" s="33"/>
      <c r="G1347" s="33"/>
      <c r="H1347" s="37"/>
      <c r="I1347" s="33"/>
      <c r="J1347" s="33"/>
      <c r="K1347" s="33"/>
      <c r="L1347" s="33"/>
      <c r="M1347" s="33"/>
      <c r="N1347" s="33"/>
      <c r="O1347" s="33"/>
      <c r="P1347" s="33"/>
      <c r="Q1347" s="33"/>
      <c r="R1347" s="33"/>
      <c r="S1347" s="34"/>
      <c r="T1347" s="33"/>
      <c r="U1347" s="33"/>
      <c r="V1347" s="33"/>
      <c r="W1347" s="33"/>
      <c r="X1347" s="33"/>
      <c r="Y1347" s="33"/>
      <c r="Z1347" s="33"/>
      <c r="AA1347" s="33"/>
      <c r="AB1347" s="33"/>
      <c r="AC1347" s="34"/>
      <c r="AD1347" s="33"/>
      <c r="AE1347" s="33"/>
      <c r="AF1347" s="33"/>
      <c r="AG1347" s="34"/>
      <c r="AH1347" s="33"/>
      <c r="AI1347" s="36"/>
      <c r="AJ1347" s="35"/>
      <c r="AK1347" s="35"/>
      <c r="AL1347" s="35"/>
      <c r="AM1347" s="35"/>
    </row>
    <row r="1348" spans="2:39" x14ac:dyDescent="0.25">
      <c r="B1348" s="31"/>
      <c r="C1348" s="32"/>
      <c r="D1348" s="32"/>
      <c r="E1348" s="32"/>
      <c r="F1348" s="33"/>
      <c r="G1348" s="33"/>
      <c r="H1348" s="37"/>
      <c r="I1348" s="33"/>
      <c r="J1348" s="33"/>
      <c r="K1348" s="33"/>
      <c r="L1348" s="33"/>
      <c r="M1348" s="33"/>
      <c r="N1348" s="33"/>
      <c r="O1348" s="33"/>
      <c r="P1348" s="33"/>
      <c r="Q1348" s="33"/>
      <c r="R1348" s="33"/>
      <c r="S1348" s="34"/>
      <c r="T1348" s="33"/>
      <c r="U1348" s="33"/>
      <c r="V1348" s="33"/>
      <c r="W1348" s="33"/>
      <c r="X1348" s="33"/>
      <c r="Y1348" s="33"/>
      <c r="Z1348" s="33"/>
      <c r="AA1348" s="33"/>
      <c r="AB1348" s="33"/>
      <c r="AC1348" s="34"/>
      <c r="AD1348" s="33"/>
      <c r="AE1348" s="33"/>
      <c r="AF1348" s="33"/>
      <c r="AG1348" s="34"/>
      <c r="AH1348" s="33"/>
      <c r="AI1348" s="36"/>
      <c r="AJ1348" s="35"/>
      <c r="AK1348" s="35"/>
      <c r="AL1348" s="35"/>
      <c r="AM1348" s="35"/>
    </row>
    <row r="1349" spans="2:39" x14ac:dyDescent="0.25">
      <c r="B1349" s="31"/>
      <c r="C1349" s="32"/>
      <c r="D1349" s="32"/>
      <c r="E1349" s="32"/>
      <c r="F1349" s="33"/>
      <c r="G1349" s="33"/>
      <c r="H1349" s="37"/>
      <c r="I1349" s="33"/>
      <c r="J1349" s="33"/>
      <c r="K1349" s="33"/>
      <c r="L1349" s="33"/>
      <c r="M1349" s="33"/>
      <c r="N1349" s="33"/>
      <c r="O1349" s="33"/>
      <c r="P1349" s="33"/>
      <c r="Q1349" s="33"/>
      <c r="R1349" s="33"/>
      <c r="S1349" s="34"/>
      <c r="T1349" s="33"/>
      <c r="U1349" s="33"/>
      <c r="V1349" s="33"/>
      <c r="W1349" s="33"/>
      <c r="X1349" s="33"/>
      <c r="Y1349" s="33"/>
      <c r="Z1349" s="33"/>
      <c r="AA1349" s="33"/>
      <c r="AB1349" s="33"/>
      <c r="AC1349" s="34"/>
      <c r="AD1349" s="33"/>
      <c r="AE1349" s="33"/>
      <c r="AF1349" s="33"/>
      <c r="AG1349" s="34"/>
      <c r="AH1349" s="33"/>
      <c r="AI1349" s="36"/>
      <c r="AJ1349" s="35"/>
      <c r="AK1349" s="35"/>
      <c r="AL1349" s="35"/>
      <c r="AM1349" s="35"/>
    </row>
    <row r="1350" spans="2:39" x14ac:dyDescent="0.25">
      <c r="B1350" s="31"/>
      <c r="C1350" s="32"/>
      <c r="D1350" s="32"/>
      <c r="E1350" s="32"/>
      <c r="F1350" s="33"/>
      <c r="G1350" s="33"/>
      <c r="H1350" s="37"/>
      <c r="I1350" s="33"/>
      <c r="J1350" s="33"/>
      <c r="K1350" s="33"/>
      <c r="L1350" s="33"/>
      <c r="M1350" s="33"/>
      <c r="N1350" s="33"/>
      <c r="O1350" s="33"/>
      <c r="P1350" s="33"/>
      <c r="Q1350" s="33"/>
      <c r="R1350" s="33"/>
      <c r="S1350" s="34"/>
      <c r="T1350" s="33"/>
      <c r="U1350" s="33"/>
      <c r="V1350" s="33"/>
      <c r="W1350" s="33"/>
      <c r="X1350" s="33"/>
      <c r="Y1350" s="33"/>
      <c r="Z1350" s="33"/>
      <c r="AA1350" s="33"/>
      <c r="AB1350" s="33"/>
      <c r="AC1350" s="34"/>
      <c r="AD1350" s="33"/>
      <c r="AE1350" s="33"/>
      <c r="AF1350" s="33"/>
      <c r="AG1350" s="34"/>
      <c r="AH1350" s="33"/>
      <c r="AI1350" s="36"/>
      <c r="AJ1350" s="35"/>
      <c r="AK1350" s="35"/>
      <c r="AL1350" s="35"/>
      <c r="AM1350" s="35"/>
    </row>
    <row r="1351" spans="2:39" x14ac:dyDescent="0.25">
      <c r="B1351" s="31"/>
      <c r="C1351" s="32"/>
      <c r="D1351" s="32"/>
      <c r="E1351" s="32"/>
      <c r="F1351" s="33"/>
      <c r="G1351" s="33"/>
      <c r="H1351" s="37"/>
      <c r="I1351" s="33"/>
      <c r="J1351" s="33"/>
      <c r="K1351" s="33"/>
      <c r="L1351" s="33"/>
      <c r="M1351" s="33"/>
      <c r="N1351" s="33"/>
      <c r="O1351" s="33"/>
      <c r="P1351" s="33"/>
      <c r="Q1351" s="33"/>
      <c r="R1351" s="33"/>
      <c r="S1351" s="34"/>
      <c r="T1351" s="33"/>
      <c r="U1351" s="33"/>
      <c r="V1351" s="33"/>
      <c r="W1351" s="33"/>
      <c r="X1351" s="33"/>
      <c r="Y1351" s="33"/>
      <c r="Z1351" s="33"/>
      <c r="AA1351" s="33"/>
      <c r="AB1351" s="33"/>
      <c r="AC1351" s="34"/>
      <c r="AD1351" s="33"/>
      <c r="AE1351" s="33"/>
      <c r="AF1351" s="33"/>
      <c r="AG1351" s="34"/>
      <c r="AH1351" s="33"/>
      <c r="AI1351" s="36"/>
      <c r="AJ1351" s="35"/>
      <c r="AK1351" s="35"/>
      <c r="AL1351" s="35"/>
      <c r="AM1351" s="35"/>
    </row>
    <row r="1352" spans="2:39" x14ac:dyDescent="0.25">
      <c r="B1352" s="31"/>
      <c r="C1352" s="32"/>
      <c r="D1352" s="32"/>
      <c r="E1352" s="32"/>
      <c r="F1352" s="33"/>
      <c r="G1352" s="33"/>
      <c r="H1352" s="37"/>
      <c r="I1352" s="33"/>
      <c r="J1352" s="33"/>
      <c r="K1352" s="33"/>
      <c r="L1352" s="33"/>
      <c r="M1352" s="33"/>
      <c r="N1352" s="33"/>
      <c r="O1352" s="33"/>
      <c r="P1352" s="33"/>
      <c r="Q1352" s="33"/>
      <c r="R1352" s="33"/>
      <c r="S1352" s="34"/>
      <c r="T1352" s="33"/>
      <c r="U1352" s="33"/>
      <c r="V1352" s="33"/>
      <c r="W1352" s="33"/>
      <c r="X1352" s="33"/>
      <c r="Y1352" s="33"/>
      <c r="Z1352" s="33"/>
      <c r="AA1352" s="33"/>
      <c r="AB1352" s="33"/>
      <c r="AC1352" s="34"/>
      <c r="AD1352" s="33"/>
      <c r="AE1352" s="33"/>
      <c r="AF1352" s="33"/>
      <c r="AG1352" s="34"/>
      <c r="AH1352" s="33"/>
      <c r="AI1352" s="36"/>
      <c r="AJ1352" s="35"/>
      <c r="AK1352" s="35"/>
      <c r="AL1352" s="35"/>
      <c r="AM1352" s="35"/>
    </row>
    <row r="1353" spans="2:39" x14ac:dyDescent="0.25">
      <c r="B1353" s="31"/>
      <c r="C1353" s="32"/>
      <c r="D1353" s="32"/>
      <c r="E1353" s="32"/>
      <c r="F1353" s="33"/>
      <c r="G1353" s="33"/>
      <c r="H1353" s="37"/>
      <c r="I1353" s="33"/>
      <c r="J1353" s="33"/>
      <c r="K1353" s="33"/>
      <c r="L1353" s="33"/>
      <c r="M1353" s="33"/>
      <c r="N1353" s="33"/>
      <c r="O1353" s="33"/>
      <c r="P1353" s="33"/>
      <c r="Q1353" s="33"/>
      <c r="R1353" s="33"/>
      <c r="S1353" s="34"/>
      <c r="T1353" s="33"/>
      <c r="U1353" s="33"/>
      <c r="V1353" s="33"/>
      <c r="W1353" s="33"/>
      <c r="X1353" s="33"/>
      <c r="Y1353" s="33"/>
      <c r="Z1353" s="33"/>
      <c r="AA1353" s="33"/>
      <c r="AB1353" s="33"/>
      <c r="AC1353" s="34"/>
      <c r="AD1353" s="33"/>
      <c r="AE1353" s="33"/>
      <c r="AF1353" s="33"/>
      <c r="AG1353" s="34"/>
      <c r="AH1353" s="33"/>
      <c r="AI1353" s="36"/>
      <c r="AJ1353" s="35"/>
      <c r="AK1353" s="35"/>
      <c r="AL1353" s="35"/>
      <c r="AM1353" s="35"/>
    </row>
    <row r="1354" spans="2:39" x14ac:dyDescent="0.25">
      <c r="B1354" s="31"/>
      <c r="C1354" s="32"/>
      <c r="D1354" s="32"/>
      <c r="E1354" s="32"/>
      <c r="F1354" s="33"/>
      <c r="G1354" s="33"/>
      <c r="H1354" s="37"/>
      <c r="I1354" s="33"/>
      <c r="J1354" s="33"/>
      <c r="K1354" s="33"/>
      <c r="L1354" s="33"/>
      <c r="M1354" s="33"/>
      <c r="N1354" s="33"/>
      <c r="O1354" s="33"/>
      <c r="P1354" s="33"/>
      <c r="Q1354" s="33"/>
      <c r="R1354" s="33"/>
      <c r="S1354" s="34"/>
      <c r="T1354" s="33"/>
      <c r="U1354" s="33"/>
      <c r="V1354" s="33"/>
      <c r="W1354" s="33"/>
      <c r="X1354" s="33"/>
      <c r="Y1354" s="33"/>
      <c r="Z1354" s="33"/>
      <c r="AA1354" s="33"/>
      <c r="AB1354" s="33"/>
      <c r="AC1354" s="34"/>
      <c r="AD1354" s="33"/>
      <c r="AE1354" s="33"/>
      <c r="AF1354" s="33"/>
      <c r="AG1354" s="34"/>
      <c r="AH1354" s="33"/>
      <c r="AI1354" s="36"/>
      <c r="AJ1354" s="35"/>
      <c r="AK1354" s="35"/>
      <c r="AL1354" s="35"/>
      <c r="AM1354" s="35"/>
    </row>
    <row r="1355" spans="2:39" x14ac:dyDescent="0.25">
      <c r="B1355" s="31"/>
      <c r="C1355" s="32"/>
      <c r="D1355" s="32"/>
      <c r="E1355" s="32"/>
      <c r="F1355" s="33"/>
      <c r="G1355" s="33"/>
      <c r="H1355" s="37"/>
      <c r="I1355" s="33"/>
      <c r="J1355" s="33"/>
      <c r="K1355" s="33"/>
      <c r="L1355" s="33"/>
      <c r="M1355" s="33"/>
      <c r="N1355" s="33"/>
      <c r="O1355" s="33"/>
      <c r="P1355" s="33"/>
      <c r="Q1355" s="33"/>
      <c r="R1355" s="33"/>
      <c r="S1355" s="34"/>
      <c r="T1355" s="33"/>
      <c r="U1355" s="33"/>
      <c r="V1355" s="33"/>
      <c r="W1355" s="33"/>
      <c r="X1355" s="33"/>
      <c r="Y1355" s="33"/>
      <c r="Z1355" s="33"/>
      <c r="AA1355" s="33"/>
      <c r="AB1355" s="33"/>
      <c r="AC1355" s="34"/>
      <c r="AD1355" s="33"/>
      <c r="AE1355" s="33"/>
      <c r="AF1355" s="33"/>
      <c r="AG1355" s="34"/>
      <c r="AH1355" s="33"/>
      <c r="AI1355" s="36"/>
      <c r="AJ1355" s="35"/>
      <c r="AK1355" s="35"/>
      <c r="AL1355" s="35"/>
      <c r="AM1355" s="35"/>
    </row>
    <row r="1356" spans="2:39" x14ac:dyDescent="0.25">
      <c r="B1356" s="31"/>
      <c r="C1356" s="32"/>
      <c r="D1356" s="32"/>
      <c r="E1356" s="32"/>
      <c r="F1356" s="33"/>
      <c r="G1356" s="33"/>
      <c r="H1356" s="37"/>
      <c r="I1356" s="33"/>
      <c r="J1356" s="33"/>
      <c r="K1356" s="33"/>
      <c r="L1356" s="33"/>
      <c r="M1356" s="33"/>
      <c r="N1356" s="33"/>
      <c r="O1356" s="33"/>
      <c r="P1356" s="33"/>
      <c r="Q1356" s="33"/>
      <c r="R1356" s="33"/>
      <c r="S1356" s="34"/>
      <c r="T1356" s="33"/>
      <c r="U1356" s="33"/>
      <c r="V1356" s="33"/>
      <c r="W1356" s="33"/>
      <c r="X1356" s="33"/>
      <c r="Y1356" s="33"/>
      <c r="Z1356" s="33"/>
      <c r="AA1356" s="33"/>
      <c r="AB1356" s="33"/>
      <c r="AC1356" s="34"/>
      <c r="AD1356" s="33"/>
      <c r="AE1356" s="33"/>
      <c r="AF1356" s="33"/>
      <c r="AG1356" s="34"/>
      <c r="AH1356" s="33"/>
      <c r="AI1356" s="36"/>
      <c r="AJ1356" s="35"/>
      <c r="AK1356" s="35"/>
      <c r="AL1356" s="35"/>
      <c r="AM1356" s="35"/>
    </row>
    <row r="1357" spans="2:39" x14ac:dyDescent="0.25">
      <c r="B1357" s="31"/>
      <c r="C1357" s="32"/>
      <c r="D1357" s="32"/>
      <c r="E1357" s="32"/>
      <c r="F1357" s="33"/>
      <c r="G1357" s="33"/>
      <c r="H1357" s="37"/>
      <c r="I1357" s="33"/>
      <c r="J1357" s="33"/>
      <c r="K1357" s="33"/>
      <c r="L1357" s="33"/>
      <c r="M1357" s="33"/>
      <c r="N1357" s="33"/>
      <c r="O1357" s="33"/>
      <c r="P1357" s="33"/>
      <c r="Q1357" s="33"/>
      <c r="R1357" s="33"/>
      <c r="S1357" s="34"/>
      <c r="T1357" s="33"/>
      <c r="U1357" s="33"/>
      <c r="V1357" s="33"/>
      <c r="W1357" s="33"/>
      <c r="X1357" s="33"/>
      <c r="Y1357" s="33"/>
      <c r="Z1357" s="33"/>
      <c r="AA1357" s="33"/>
      <c r="AB1357" s="33"/>
      <c r="AC1357" s="34"/>
      <c r="AD1357" s="33"/>
      <c r="AE1357" s="33"/>
      <c r="AF1357" s="33"/>
      <c r="AG1357" s="34"/>
      <c r="AH1357" s="33"/>
      <c r="AI1357" s="36"/>
      <c r="AJ1357" s="35"/>
      <c r="AK1357" s="35"/>
      <c r="AL1357" s="35"/>
      <c r="AM1357" s="35"/>
    </row>
    <row r="1358" spans="2:39" x14ac:dyDescent="0.25">
      <c r="B1358" s="31"/>
      <c r="C1358" s="32"/>
      <c r="D1358" s="32"/>
      <c r="E1358" s="32"/>
      <c r="F1358" s="33"/>
      <c r="G1358" s="33"/>
      <c r="H1358" s="37"/>
      <c r="I1358" s="33"/>
      <c r="J1358" s="33"/>
      <c r="K1358" s="33"/>
      <c r="L1358" s="33"/>
      <c r="M1358" s="33"/>
      <c r="N1358" s="33"/>
      <c r="O1358" s="33"/>
      <c r="P1358" s="33"/>
      <c r="Q1358" s="33"/>
      <c r="R1358" s="33"/>
      <c r="S1358" s="34"/>
      <c r="T1358" s="33"/>
      <c r="U1358" s="33"/>
      <c r="V1358" s="33"/>
      <c r="W1358" s="33"/>
      <c r="X1358" s="33"/>
      <c r="Y1358" s="33"/>
      <c r="Z1358" s="33"/>
      <c r="AA1358" s="33"/>
      <c r="AB1358" s="33"/>
      <c r="AC1358" s="34"/>
      <c r="AD1358" s="33"/>
      <c r="AE1358" s="33"/>
      <c r="AF1358" s="33"/>
      <c r="AG1358" s="34"/>
      <c r="AH1358" s="33"/>
      <c r="AI1358" s="36"/>
      <c r="AJ1358" s="35"/>
      <c r="AK1358" s="35"/>
      <c r="AL1358" s="35"/>
      <c r="AM1358" s="35"/>
    </row>
    <row r="1359" spans="2:39" x14ac:dyDescent="0.25">
      <c r="B1359" s="31"/>
      <c r="C1359" s="32"/>
      <c r="D1359" s="32"/>
      <c r="E1359" s="32"/>
      <c r="F1359" s="33"/>
      <c r="G1359" s="33"/>
      <c r="H1359" s="37"/>
      <c r="I1359" s="33"/>
      <c r="J1359" s="33"/>
      <c r="K1359" s="33"/>
      <c r="L1359" s="33"/>
      <c r="M1359" s="33"/>
      <c r="N1359" s="33"/>
      <c r="O1359" s="33"/>
      <c r="P1359" s="33"/>
      <c r="Q1359" s="33"/>
      <c r="R1359" s="33"/>
      <c r="S1359" s="34"/>
      <c r="T1359" s="33"/>
      <c r="U1359" s="33"/>
      <c r="V1359" s="33"/>
      <c r="W1359" s="33"/>
      <c r="X1359" s="33"/>
      <c r="Y1359" s="33"/>
      <c r="Z1359" s="33"/>
      <c r="AA1359" s="33"/>
      <c r="AB1359" s="33"/>
      <c r="AC1359" s="34"/>
      <c r="AD1359" s="33"/>
      <c r="AE1359" s="33"/>
      <c r="AF1359" s="33"/>
      <c r="AG1359" s="34"/>
      <c r="AH1359" s="33"/>
      <c r="AI1359" s="36"/>
      <c r="AJ1359" s="35"/>
      <c r="AK1359" s="35"/>
      <c r="AL1359" s="35"/>
      <c r="AM1359" s="35"/>
    </row>
    <row r="1360" spans="2:39" x14ac:dyDescent="0.25">
      <c r="B1360" s="31"/>
      <c r="C1360" s="32"/>
      <c r="D1360" s="32"/>
      <c r="E1360" s="32"/>
      <c r="F1360" s="33"/>
      <c r="G1360" s="33"/>
      <c r="H1360" s="37"/>
      <c r="I1360" s="33"/>
      <c r="J1360" s="33"/>
      <c r="K1360" s="33"/>
      <c r="L1360" s="33"/>
      <c r="M1360" s="33"/>
      <c r="N1360" s="33"/>
      <c r="O1360" s="33"/>
      <c r="P1360" s="33"/>
      <c r="Q1360" s="33"/>
      <c r="R1360" s="33"/>
      <c r="S1360" s="34"/>
      <c r="T1360" s="33"/>
      <c r="U1360" s="33"/>
      <c r="V1360" s="33"/>
      <c r="W1360" s="33"/>
      <c r="X1360" s="33"/>
      <c r="Y1360" s="33"/>
      <c r="Z1360" s="33"/>
      <c r="AA1360" s="33"/>
      <c r="AB1360" s="33"/>
      <c r="AC1360" s="34"/>
      <c r="AD1360" s="33"/>
      <c r="AE1360" s="33"/>
      <c r="AF1360" s="33"/>
      <c r="AG1360" s="34"/>
      <c r="AH1360" s="33"/>
      <c r="AI1360" s="36"/>
      <c r="AJ1360" s="35"/>
      <c r="AK1360" s="35"/>
      <c r="AL1360" s="35"/>
      <c r="AM1360" s="35"/>
    </row>
    <row r="1361" spans="2:39" x14ac:dyDescent="0.25">
      <c r="B1361" s="31"/>
      <c r="C1361" s="32"/>
      <c r="D1361" s="32"/>
      <c r="E1361" s="32"/>
      <c r="F1361" s="33"/>
      <c r="G1361" s="33"/>
      <c r="H1361" s="37"/>
      <c r="I1361" s="33"/>
      <c r="J1361" s="33"/>
      <c r="K1361" s="33"/>
      <c r="L1361" s="33"/>
      <c r="M1361" s="33"/>
      <c r="N1361" s="33"/>
      <c r="O1361" s="33"/>
      <c r="P1361" s="33"/>
      <c r="Q1361" s="33"/>
      <c r="R1361" s="33"/>
      <c r="S1361" s="34"/>
      <c r="T1361" s="33"/>
      <c r="U1361" s="33"/>
      <c r="V1361" s="33"/>
      <c r="W1361" s="33"/>
      <c r="X1361" s="33"/>
      <c r="Y1361" s="33"/>
      <c r="Z1361" s="33"/>
      <c r="AA1361" s="33"/>
      <c r="AB1361" s="33"/>
      <c r="AC1361" s="34"/>
      <c r="AD1361" s="33"/>
      <c r="AE1361" s="33"/>
      <c r="AF1361" s="33"/>
      <c r="AG1361" s="34"/>
      <c r="AH1361" s="33"/>
      <c r="AI1361" s="36"/>
      <c r="AJ1361" s="35"/>
      <c r="AK1361" s="35"/>
      <c r="AL1361" s="35"/>
      <c r="AM1361" s="35"/>
    </row>
    <row r="1362" spans="2:39" x14ac:dyDescent="0.25">
      <c r="B1362" s="31"/>
      <c r="C1362" s="32"/>
      <c r="D1362" s="32"/>
      <c r="E1362" s="32"/>
      <c r="F1362" s="33"/>
      <c r="G1362" s="33"/>
      <c r="H1362" s="37"/>
      <c r="I1362" s="33"/>
      <c r="J1362" s="33"/>
      <c r="K1362" s="33"/>
      <c r="L1362" s="33"/>
      <c r="M1362" s="33"/>
      <c r="N1362" s="33"/>
      <c r="O1362" s="33"/>
      <c r="P1362" s="33"/>
      <c r="Q1362" s="33"/>
      <c r="R1362" s="33"/>
      <c r="S1362" s="34"/>
      <c r="T1362" s="33"/>
      <c r="U1362" s="33"/>
      <c r="V1362" s="33"/>
      <c r="W1362" s="33"/>
      <c r="X1362" s="33"/>
      <c r="Y1362" s="33"/>
      <c r="Z1362" s="33"/>
      <c r="AA1362" s="33"/>
      <c r="AB1362" s="33"/>
      <c r="AC1362" s="34"/>
      <c r="AD1362" s="33"/>
      <c r="AE1362" s="33"/>
      <c r="AF1362" s="33"/>
      <c r="AG1362" s="34"/>
      <c r="AH1362" s="33"/>
      <c r="AI1362" s="36"/>
      <c r="AJ1362" s="35"/>
      <c r="AK1362" s="35"/>
      <c r="AL1362" s="35"/>
      <c r="AM1362" s="35"/>
    </row>
    <row r="1363" spans="2:39" x14ac:dyDescent="0.25">
      <c r="B1363" s="31"/>
      <c r="C1363" s="32"/>
      <c r="D1363" s="32"/>
      <c r="E1363" s="32"/>
      <c r="F1363" s="33"/>
      <c r="G1363" s="33"/>
      <c r="H1363" s="37"/>
      <c r="I1363" s="33"/>
      <c r="J1363" s="33"/>
      <c r="K1363" s="33"/>
      <c r="L1363" s="33"/>
      <c r="M1363" s="33"/>
      <c r="N1363" s="33"/>
      <c r="O1363" s="33"/>
      <c r="P1363" s="33"/>
      <c r="Q1363" s="33"/>
      <c r="R1363" s="33"/>
      <c r="S1363" s="34"/>
      <c r="T1363" s="33"/>
      <c r="U1363" s="33"/>
      <c r="V1363" s="33"/>
      <c r="W1363" s="33"/>
      <c r="X1363" s="33"/>
      <c r="Y1363" s="33"/>
      <c r="Z1363" s="33"/>
      <c r="AA1363" s="33"/>
      <c r="AB1363" s="33"/>
      <c r="AC1363" s="34"/>
      <c r="AD1363" s="33"/>
      <c r="AE1363" s="33"/>
      <c r="AF1363" s="33"/>
      <c r="AG1363" s="34"/>
      <c r="AH1363" s="33"/>
      <c r="AI1363" s="36"/>
      <c r="AJ1363" s="35"/>
      <c r="AK1363" s="35"/>
      <c r="AL1363" s="35"/>
      <c r="AM1363" s="35"/>
    </row>
    <row r="1364" spans="2:39" x14ac:dyDescent="0.25">
      <c r="B1364" s="31"/>
      <c r="C1364" s="32"/>
      <c r="D1364" s="32"/>
      <c r="E1364" s="32"/>
      <c r="F1364" s="33"/>
      <c r="G1364" s="33"/>
      <c r="H1364" s="37"/>
      <c r="I1364" s="33"/>
      <c r="J1364" s="33"/>
      <c r="K1364" s="33"/>
      <c r="L1364" s="33"/>
      <c r="M1364" s="33"/>
      <c r="N1364" s="33"/>
      <c r="O1364" s="33"/>
      <c r="P1364" s="33"/>
      <c r="Q1364" s="33"/>
      <c r="R1364" s="33"/>
      <c r="S1364" s="34"/>
      <c r="T1364" s="33"/>
      <c r="U1364" s="33"/>
      <c r="V1364" s="33"/>
      <c r="W1364" s="33"/>
      <c r="X1364" s="33"/>
      <c r="Y1364" s="33"/>
      <c r="Z1364" s="33"/>
      <c r="AA1364" s="33"/>
      <c r="AB1364" s="33"/>
      <c r="AC1364" s="34"/>
      <c r="AD1364" s="33"/>
      <c r="AE1364" s="33"/>
      <c r="AF1364" s="33"/>
      <c r="AG1364" s="34"/>
      <c r="AH1364" s="33"/>
      <c r="AI1364" s="36"/>
      <c r="AJ1364" s="35"/>
      <c r="AK1364" s="35"/>
      <c r="AL1364" s="35"/>
      <c r="AM1364" s="35"/>
    </row>
    <row r="1365" spans="2:39" x14ac:dyDescent="0.25">
      <c r="B1365" s="31"/>
      <c r="C1365" s="32"/>
      <c r="D1365" s="32"/>
      <c r="E1365" s="32"/>
      <c r="F1365" s="33"/>
      <c r="G1365" s="33"/>
      <c r="H1365" s="37"/>
      <c r="I1365" s="33"/>
      <c r="J1365" s="33"/>
      <c r="K1365" s="33"/>
      <c r="L1365" s="33"/>
      <c r="M1365" s="33"/>
      <c r="N1365" s="33"/>
      <c r="O1365" s="33"/>
      <c r="P1365" s="33"/>
      <c r="Q1365" s="33"/>
      <c r="R1365" s="33"/>
      <c r="S1365" s="34"/>
      <c r="T1365" s="33"/>
      <c r="U1365" s="33"/>
      <c r="V1365" s="33"/>
      <c r="W1365" s="33"/>
      <c r="X1365" s="33"/>
      <c r="Y1365" s="33"/>
      <c r="Z1365" s="33"/>
      <c r="AA1365" s="33"/>
      <c r="AB1365" s="33"/>
      <c r="AC1365" s="34"/>
      <c r="AD1365" s="33"/>
      <c r="AE1365" s="33"/>
      <c r="AF1365" s="33"/>
      <c r="AG1365" s="34"/>
      <c r="AH1365" s="33"/>
      <c r="AI1365" s="36"/>
      <c r="AJ1365" s="35"/>
      <c r="AK1365" s="35"/>
      <c r="AL1365" s="35"/>
      <c r="AM1365" s="35"/>
    </row>
    <row r="1366" spans="2:39" x14ac:dyDescent="0.25">
      <c r="B1366" s="31"/>
      <c r="C1366" s="32"/>
      <c r="D1366" s="32"/>
      <c r="E1366" s="32"/>
      <c r="F1366" s="33"/>
      <c r="G1366" s="33"/>
      <c r="H1366" s="37"/>
      <c r="I1366" s="33"/>
      <c r="J1366" s="33"/>
      <c r="K1366" s="33"/>
      <c r="L1366" s="33"/>
      <c r="M1366" s="33"/>
      <c r="N1366" s="33"/>
      <c r="O1366" s="33"/>
      <c r="P1366" s="33"/>
      <c r="Q1366" s="33"/>
      <c r="R1366" s="33"/>
      <c r="S1366" s="34"/>
      <c r="T1366" s="33"/>
      <c r="U1366" s="33"/>
      <c r="V1366" s="33"/>
      <c r="W1366" s="33"/>
      <c r="X1366" s="33"/>
      <c r="Y1366" s="33"/>
      <c r="Z1366" s="33"/>
      <c r="AA1366" s="33"/>
      <c r="AB1366" s="33"/>
      <c r="AC1366" s="34"/>
      <c r="AD1366" s="33"/>
      <c r="AE1366" s="33"/>
      <c r="AF1366" s="33"/>
      <c r="AG1366" s="34"/>
      <c r="AH1366" s="33"/>
      <c r="AI1366" s="36"/>
      <c r="AJ1366" s="35"/>
      <c r="AK1366" s="35"/>
      <c r="AL1366" s="35"/>
      <c r="AM1366" s="35"/>
    </row>
    <row r="1367" spans="2:39" x14ac:dyDescent="0.25">
      <c r="B1367" s="31"/>
      <c r="C1367" s="32"/>
      <c r="D1367" s="32"/>
      <c r="E1367" s="32"/>
      <c r="F1367" s="33"/>
      <c r="G1367" s="33"/>
      <c r="H1367" s="37"/>
      <c r="I1367" s="33"/>
      <c r="J1367" s="33"/>
      <c r="K1367" s="33"/>
      <c r="L1367" s="33"/>
      <c r="M1367" s="33"/>
      <c r="N1367" s="33"/>
      <c r="O1367" s="33"/>
      <c r="P1367" s="33"/>
      <c r="Q1367" s="33"/>
      <c r="R1367" s="33"/>
      <c r="S1367" s="34"/>
      <c r="T1367" s="33"/>
      <c r="U1367" s="33"/>
      <c r="V1367" s="33"/>
      <c r="W1367" s="33"/>
      <c r="X1367" s="33"/>
      <c r="Y1367" s="33"/>
      <c r="Z1367" s="33"/>
      <c r="AA1367" s="33"/>
      <c r="AB1367" s="33"/>
      <c r="AC1367" s="34"/>
      <c r="AD1367" s="33"/>
      <c r="AE1367" s="33"/>
      <c r="AF1367" s="33"/>
      <c r="AG1367" s="34"/>
      <c r="AH1367" s="33"/>
      <c r="AI1367" s="36"/>
      <c r="AJ1367" s="35"/>
      <c r="AK1367" s="35"/>
      <c r="AL1367" s="35"/>
      <c r="AM1367" s="35"/>
    </row>
    <row r="1368" spans="2:39" x14ac:dyDescent="0.25">
      <c r="B1368" s="31"/>
      <c r="C1368" s="32"/>
      <c r="D1368" s="32"/>
      <c r="E1368" s="32"/>
      <c r="F1368" s="33"/>
      <c r="G1368" s="33"/>
      <c r="H1368" s="37"/>
      <c r="I1368" s="33"/>
      <c r="J1368" s="33"/>
      <c r="K1368" s="33"/>
      <c r="L1368" s="33"/>
      <c r="M1368" s="33"/>
      <c r="N1368" s="33"/>
      <c r="O1368" s="33"/>
      <c r="P1368" s="33"/>
      <c r="Q1368" s="33"/>
      <c r="R1368" s="33"/>
      <c r="S1368" s="34"/>
      <c r="T1368" s="33"/>
      <c r="U1368" s="33"/>
      <c r="V1368" s="33"/>
      <c r="W1368" s="33"/>
      <c r="X1368" s="33"/>
      <c r="Y1368" s="33"/>
      <c r="Z1368" s="33"/>
      <c r="AA1368" s="33"/>
      <c r="AB1368" s="33"/>
      <c r="AC1368" s="34"/>
      <c r="AD1368" s="33"/>
      <c r="AE1368" s="33"/>
      <c r="AF1368" s="33"/>
      <c r="AG1368" s="34"/>
      <c r="AH1368" s="33"/>
      <c r="AI1368" s="36"/>
      <c r="AJ1368" s="35"/>
      <c r="AK1368" s="35"/>
      <c r="AL1368" s="35"/>
      <c r="AM1368" s="35"/>
    </row>
    <row r="1369" spans="2:39" x14ac:dyDescent="0.25">
      <c r="B1369" s="31"/>
      <c r="C1369" s="32"/>
      <c r="D1369" s="32"/>
      <c r="E1369" s="32"/>
      <c r="F1369" s="33"/>
      <c r="G1369" s="33"/>
      <c r="H1369" s="37"/>
      <c r="I1369" s="33"/>
      <c r="J1369" s="33"/>
      <c r="K1369" s="33"/>
      <c r="L1369" s="33"/>
      <c r="M1369" s="33"/>
      <c r="N1369" s="33"/>
      <c r="O1369" s="33"/>
      <c r="P1369" s="33"/>
      <c r="Q1369" s="33"/>
      <c r="R1369" s="33"/>
      <c r="S1369" s="34"/>
      <c r="T1369" s="33"/>
      <c r="U1369" s="33"/>
      <c r="V1369" s="33"/>
      <c r="W1369" s="33"/>
      <c r="X1369" s="33"/>
      <c r="Y1369" s="33"/>
      <c r="Z1369" s="33"/>
      <c r="AA1369" s="33"/>
      <c r="AB1369" s="33"/>
      <c r="AC1369" s="34"/>
      <c r="AD1369" s="33"/>
      <c r="AE1369" s="33"/>
      <c r="AF1369" s="33"/>
      <c r="AG1369" s="34"/>
      <c r="AH1369" s="33"/>
      <c r="AI1369" s="36"/>
      <c r="AJ1369" s="35"/>
      <c r="AK1369" s="35"/>
      <c r="AL1369" s="35"/>
      <c r="AM1369" s="35"/>
    </row>
    <row r="1370" spans="2:39" x14ac:dyDescent="0.25">
      <c r="B1370" s="31"/>
      <c r="C1370" s="32"/>
      <c r="D1370" s="32"/>
      <c r="E1370" s="32"/>
      <c r="F1370" s="33"/>
      <c r="G1370" s="33"/>
      <c r="H1370" s="37"/>
      <c r="I1370" s="33"/>
      <c r="J1370" s="33"/>
      <c r="K1370" s="33"/>
      <c r="L1370" s="33"/>
      <c r="M1370" s="33"/>
      <c r="N1370" s="33"/>
      <c r="O1370" s="33"/>
      <c r="P1370" s="33"/>
      <c r="Q1370" s="33"/>
      <c r="R1370" s="33"/>
      <c r="S1370" s="34"/>
      <c r="T1370" s="33"/>
      <c r="U1370" s="33"/>
      <c r="V1370" s="33"/>
      <c r="W1370" s="33"/>
      <c r="X1370" s="33"/>
      <c r="Y1370" s="33"/>
      <c r="Z1370" s="33"/>
      <c r="AA1370" s="33"/>
      <c r="AB1370" s="33"/>
      <c r="AC1370" s="34"/>
      <c r="AD1370" s="33"/>
      <c r="AE1370" s="33"/>
      <c r="AF1370" s="33"/>
      <c r="AG1370" s="34"/>
      <c r="AH1370" s="33"/>
      <c r="AI1370" s="36"/>
      <c r="AJ1370" s="35"/>
      <c r="AK1370" s="35"/>
      <c r="AL1370" s="35"/>
      <c r="AM1370" s="35"/>
    </row>
    <row r="1371" spans="2:39" x14ac:dyDescent="0.25">
      <c r="B1371" s="31"/>
      <c r="C1371" s="32"/>
      <c r="D1371" s="32"/>
      <c r="E1371" s="32"/>
      <c r="F1371" s="33"/>
      <c r="G1371" s="33"/>
      <c r="H1371" s="37"/>
      <c r="I1371" s="33"/>
      <c r="J1371" s="33"/>
      <c r="K1371" s="33"/>
      <c r="L1371" s="33"/>
      <c r="M1371" s="33"/>
      <c r="N1371" s="33"/>
      <c r="O1371" s="33"/>
      <c r="P1371" s="33"/>
      <c r="Q1371" s="33"/>
      <c r="R1371" s="33"/>
      <c r="S1371" s="34"/>
      <c r="T1371" s="33"/>
      <c r="U1371" s="33"/>
      <c r="V1371" s="33"/>
      <c r="W1371" s="33"/>
      <c r="X1371" s="33"/>
      <c r="Y1371" s="33"/>
      <c r="Z1371" s="33"/>
      <c r="AA1371" s="33"/>
      <c r="AB1371" s="33"/>
      <c r="AC1371" s="34"/>
      <c r="AD1371" s="33"/>
      <c r="AE1371" s="33"/>
      <c r="AF1371" s="33"/>
      <c r="AG1371" s="34"/>
      <c r="AH1371" s="33"/>
      <c r="AI1371" s="36"/>
      <c r="AJ1371" s="35"/>
      <c r="AK1371" s="35"/>
      <c r="AL1371" s="35"/>
      <c r="AM1371" s="35"/>
    </row>
    <row r="1372" spans="2:39" x14ac:dyDescent="0.25">
      <c r="B1372" s="31"/>
      <c r="C1372" s="32"/>
      <c r="D1372" s="32"/>
      <c r="E1372" s="32"/>
      <c r="F1372" s="33"/>
      <c r="G1372" s="33"/>
      <c r="H1372" s="37"/>
      <c r="I1372" s="33"/>
      <c r="J1372" s="33"/>
      <c r="K1372" s="33"/>
      <c r="L1372" s="33"/>
      <c r="M1372" s="33"/>
      <c r="N1372" s="33"/>
      <c r="O1372" s="33"/>
      <c r="P1372" s="33"/>
      <c r="Q1372" s="33"/>
      <c r="R1372" s="33"/>
      <c r="S1372" s="34"/>
      <c r="T1372" s="33"/>
      <c r="U1372" s="33"/>
      <c r="V1372" s="33"/>
      <c r="W1372" s="33"/>
      <c r="X1372" s="33"/>
      <c r="Y1372" s="33"/>
      <c r="Z1372" s="33"/>
      <c r="AA1372" s="33"/>
      <c r="AB1372" s="33"/>
      <c r="AC1372" s="34"/>
      <c r="AD1372" s="33"/>
      <c r="AE1372" s="33"/>
      <c r="AF1372" s="33"/>
      <c r="AG1372" s="34"/>
      <c r="AH1372" s="33"/>
      <c r="AI1372" s="36"/>
      <c r="AJ1372" s="35"/>
      <c r="AK1372" s="35"/>
      <c r="AL1372" s="35"/>
      <c r="AM1372" s="35"/>
    </row>
    <row r="1373" spans="2:39" x14ac:dyDescent="0.25">
      <c r="B1373" s="31"/>
      <c r="C1373" s="32"/>
      <c r="D1373" s="32"/>
      <c r="E1373" s="32"/>
      <c r="F1373" s="33"/>
      <c r="G1373" s="33"/>
      <c r="H1373" s="37"/>
      <c r="I1373" s="33"/>
      <c r="J1373" s="33"/>
      <c r="K1373" s="33"/>
      <c r="L1373" s="33"/>
      <c r="M1373" s="33"/>
      <c r="N1373" s="33"/>
      <c r="O1373" s="33"/>
      <c r="P1373" s="33"/>
      <c r="Q1373" s="33"/>
      <c r="R1373" s="33"/>
      <c r="S1373" s="34"/>
      <c r="T1373" s="33"/>
      <c r="U1373" s="33"/>
      <c r="V1373" s="33"/>
      <c r="W1373" s="33"/>
      <c r="X1373" s="33"/>
      <c r="Y1373" s="33"/>
      <c r="Z1373" s="33"/>
      <c r="AA1373" s="33"/>
      <c r="AB1373" s="33"/>
      <c r="AC1373" s="34"/>
      <c r="AD1373" s="33"/>
      <c r="AE1373" s="33"/>
      <c r="AF1373" s="33"/>
      <c r="AG1373" s="34"/>
      <c r="AH1373" s="33"/>
      <c r="AI1373" s="36"/>
      <c r="AJ1373" s="35"/>
      <c r="AK1373" s="35"/>
      <c r="AL1373" s="35"/>
      <c r="AM1373" s="35"/>
    </row>
    <row r="1374" spans="2:39" x14ac:dyDescent="0.25">
      <c r="B1374" s="31"/>
      <c r="C1374" s="32"/>
      <c r="D1374" s="32"/>
      <c r="E1374" s="32"/>
      <c r="F1374" s="33"/>
      <c r="G1374" s="33"/>
      <c r="H1374" s="37"/>
      <c r="I1374" s="33"/>
      <c r="J1374" s="33"/>
      <c r="K1374" s="33"/>
      <c r="L1374" s="33"/>
      <c r="M1374" s="33"/>
      <c r="N1374" s="33"/>
      <c r="O1374" s="33"/>
      <c r="P1374" s="33"/>
      <c r="Q1374" s="33"/>
      <c r="R1374" s="33"/>
      <c r="S1374" s="34"/>
      <c r="T1374" s="33"/>
      <c r="U1374" s="33"/>
      <c r="V1374" s="33"/>
      <c r="W1374" s="33"/>
      <c r="X1374" s="33"/>
      <c r="Y1374" s="33"/>
      <c r="Z1374" s="33"/>
      <c r="AA1374" s="33"/>
      <c r="AB1374" s="33"/>
      <c r="AC1374" s="34"/>
      <c r="AD1374" s="33"/>
      <c r="AE1374" s="33"/>
      <c r="AF1374" s="33"/>
      <c r="AG1374" s="34"/>
      <c r="AH1374" s="33"/>
      <c r="AI1374" s="36"/>
      <c r="AJ1374" s="35"/>
      <c r="AK1374" s="35"/>
      <c r="AL1374" s="35"/>
      <c r="AM1374" s="35"/>
    </row>
    <row r="1375" spans="2:39" x14ac:dyDescent="0.25">
      <c r="B1375" s="31"/>
      <c r="C1375" s="32"/>
      <c r="D1375" s="32"/>
      <c r="E1375" s="32"/>
      <c r="F1375" s="33"/>
      <c r="G1375" s="33"/>
      <c r="H1375" s="37"/>
      <c r="I1375" s="33"/>
      <c r="J1375" s="33"/>
      <c r="K1375" s="33"/>
      <c r="L1375" s="33"/>
      <c r="M1375" s="33"/>
      <c r="N1375" s="33"/>
      <c r="O1375" s="33"/>
      <c r="P1375" s="33"/>
      <c r="Q1375" s="33"/>
      <c r="R1375" s="33"/>
      <c r="S1375" s="34"/>
      <c r="T1375" s="33"/>
      <c r="U1375" s="33"/>
      <c r="V1375" s="33"/>
      <c r="W1375" s="33"/>
      <c r="X1375" s="33"/>
      <c r="Y1375" s="33"/>
      <c r="Z1375" s="33"/>
      <c r="AA1375" s="33"/>
      <c r="AB1375" s="33"/>
      <c r="AC1375" s="34"/>
      <c r="AD1375" s="33"/>
      <c r="AE1375" s="33"/>
      <c r="AF1375" s="33"/>
      <c r="AG1375" s="34"/>
      <c r="AH1375" s="33"/>
      <c r="AI1375" s="36"/>
      <c r="AJ1375" s="35"/>
      <c r="AK1375" s="35"/>
      <c r="AL1375" s="35"/>
      <c r="AM1375" s="35"/>
    </row>
    <row r="1376" spans="2:39" x14ac:dyDescent="0.25">
      <c r="B1376" s="31"/>
      <c r="C1376" s="32"/>
      <c r="D1376" s="32"/>
      <c r="E1376" s="32"/>
      <c r="F1376" s="33"/>
      <c r="G1376" s="33"/>
      <c r="H1376" s="37"/>
      <c r="I1376" s="33"/>
      <c r="J1376" s="33"/>
      <c r="K1376" s="33"/>
      <c r="L1376" s="33"/>
      <c r="M1376" s="33"/>
      <c r="N1376" s="33"/>
      <c r="O1376" s="33"/>
      <c r="P1376" s="33"/>
      <c r="Q1376" s="33"/>
      <c r="R1376" s="33"/>
      <c r="S1376" s="34"/>
      <c r="T1376" s="33"/>
      <c r="U1376" s="33"/>
      <c r="V1376" s="33"/>
      <c r="W1376" s="33"/>
      <c r="X1376" s="33"/>
      <c r="Y1376" s="33"/>
      <c r="Z1376" s="33"/>
      <c r="AA1376" s="33"/>
      <c r="AB1376" s="33"/>
      <c r="AC1376" s="34"/>
      <c r="AD1376" s="33"/>
      <c r="AE1376" s="33"/>
      <c r="AF1376" s="33"/>
      <c r="AG1376" s="34"/>
      <c r="AH1376" s="33"/>
      <c r="AI1376" s="36"/>
      <c r="AJ1376" s="35"/>
      <c r="AK1376" s="35"/>
      <c r="AL1376" s="35"/>
      <c r="AM1376" s="35"/>
    </row>
    <row r="1377" spans="2:39" x14ac:dyDescent="0.25">
      <c r="B1377" s="31"/>
      <c r="C1377" s="32"/>
      <c r="D1377" s="32"/>
      <c r="E1377" s="32"/>
      <c r="F1377" s="33"/>
      <c r="G1377" s="33"/>
      <c r="H1377" s="37"/>
      <c r="I1377" s="33"/>
      <c r="J1377" s="33"/>
      <c r="K1377" s="33"/>
      <c r="L1377" s="33"/>
      <c r="M1377" s="33"/>
      <c r="N1377" s="33"/>
      <c r="O1377" s="33"/>
      <c r="P1377" s="33"/>
      <c r="Q1377" s="33"/>
      <c r="R1377" s="33"/>
      <c r="S1377" s="34"/>
      <c r="T1377" s="33"/>
      <c r="U1377" s="33"/>
      <c r="V1377" s="33"/>
      <c r="W1377" s="33"/>
      <c r="X1377" s="33"/>
      <c r="Y1377" s="33"/>
      <c r="Z1377" s="33"/>
      <c r="AA1377" s="33"/>
      <c r="AB1377" s="33"/>
      <c r="AC1377" s="34"/>
      <c r="AD1377" s="33"/>
      <c r="AE1377" s="33"/>
      <c r="AF1377" s="33"/>
      <c r="AG1377" s="34"/>
      <c r="AH1377" s="33"/>
      <c r="AI1377" s="36"/>
      <c r="AJ1377" s="35"/>
      <c r="AK1377" s="35"/>
      <c r="AL1377" s="35"/>
      <c r="AM1377" s="35"/>
    </row>
    <row r="1378" spans="2:39" x14ac:dyDescent="0.25">
      <c r="B1378" s="31"/>
      <c r="C1378" s="32"/>
      <c r="D1378" s="32"/>
      <c r="E1378" s="32"/>
      <c r="F1378" s="33"/>
      <c r="G1378" s="33"/>
      <c r="H1378" s="37"/>
      <c r="I1378" s="33"/>
      <c r="J1378" s="33"/>
      <c r="K1378" s="33"/>
      <c r="L1378" s="33"/>
      <c r="M1378" s="33"/>
      <c r="N1378" s="33"/>
      <c r="O1378" s="33"/>
      <c r="P1378" s="33"/>
      <c r="Q1378" s="33"/>
      <c r="R1378" s="33"/>
      <c r="S1378" s="34"/>
      <c r="T1378" s="33"/>
      <c r="U1378" s="33"/>
      <c r="V1378" s="33"/>
      <c r="W1378" s="33"/>
      <c r="X1378" s="33"/>
      <c r="Y1378" s="33"/>
      <c r="Z1378" s="33"/>
      <c r="AA1378" s="33"/>
      <c r="AB1378" s="33"/>
      <c r="AC1378" s="34"/>
      <c r="AD1378" s="33"/>
      <c r="AE1378" s="33"/>
      <c r="AF1378" s="33"/>
      <c r="AG1378" s="34"/>
      <c r="AH1378" s="33"/>
      <c r="AI1378" s="36"/>
      <c r="AJ1378" s="35"/>
      <c r="AK1378" s="35"/>
      <c r="AL1378" s="35"/>
      <c r="AM1378" s="35"/>
    </row>
    <row r="1379" spans="2:39" x14ac:dyDescent="0.25">
      <c r="B1379" s="31"/>
      <c r="C1379" s="32"/>
      <c r="D1379" s="32"/>
      <c r="E1379" s="32"/>
      <c r="F1379" s="33"/>
      <c r="G1379" s="33"/>
      <c r="H1379" s="37"/>
      <c r="I1379" s="33"/>
      <c r="J1379" s="33"/>
      <c r="K1379" s="33"/>
      <c r="L1379" s="33"/>
      <c r="M1379" s="33"/>
      <c r="N1379" s="33"/>
      <c r="O1379" s="33"/>
      <c r="P1379" s="33"/>
      <c r="Q1379" s="33"/>
      <c r="R1379" s="33"/>
      <c r="S1379" s="34"/>
      <c r="T1379" s="33"/>
      <c r="U1379" s="33"/>
      <c r="V1379" s="33"/>
      <c r="W1379" s="33"/>
      <c r="X1379" s="33"/>
      <c r="Y1379" s="33"/>
      <c r="Z1379" s="33"/>
      <c r="AA1379" s="33"/>
      <c r="AB1379" s="33"/>
      <c r="AC1379" s="34"/>
      <c r="AD1379" s="33"/>
      <c r="AE1379" s="33"/>
      <c r="AF1379" s="33"/>
      <c r="AG1379" s="34"/>
      <c r="AH1379" s="33"/>
      <c r="AI1379" s="36"/>
      <c r="AJ1379" s="35"/>
      <c r="AK1379" s="35"/>
      <c r="AL1379" s="35"/>
      <c r="AM1379" s="35"/>
    </row>
    <row r="1380" spans="2:39" x14ac:dyDescent="0.25">
      <c r="B1380" s="31"/>
      <c r="C1380" s="32"/>
      <c r="D1380" s="32"/>
      <c r="E1380" s="32"/>
      <c r="F1380" s="33"/>
      <c r="G1380" s="33"/>
      <c r="H1380" s="37"/>
      <c r="I1380" s="33"/>
      <c r="J1380" s="33"/>
      <c r="K1380" s="33"/>
      <c r="L1380" s="33"/>
      <c r="M1380" s="33"/>
      <c r="N1380" s="33"/>
      <c r="O1380" s="33"/>
      <c r="P1380" s="33"/>
      <c r="Q1380" s="33"/>
      <c r="R1380" s="33"/>
      <c r="S1380" s="34"/>
      <c r="T1380" s="33"/>
      <c r="U1380" s="33"/>
      <c r="V1380" s="33"/>
      <c r="W1380" s="33"/>
      <c r="X1380" s="33"/>
      <c r="Y1380" s="33"/>
      <c r="Z1380" s="33"/>
      <c r="AA1380" s="33"/>
      <c r="AB1380" s="33"/>
      <c r="AC1380" s="34"/>
      <c r="AD1380" s="33"/>
      <c r="AE1380" s="33"/>
      <c r="AF1380" s="33"/>
      <c r="AG1380" s="34"/>
      <c r="AH1380" s="33"/>
      <c r="AI1380" s="36"/>
      <c r="AJ1380" s="35"/>
      <c r="AK1380" s="35"/>
      <c r="AL1380" s="35"/>
      <c r="AM1380" s="35"/>
    </row>
    <row r="1381" spans="2:39" x14ac:dyDescent="0.25">
      <c r="B1381" s="31"/>
      <c r="C1381" s="32"/>
      <c r="D1381" s="32"/>
      <c r="E1381" s="32"/>
      <c r="F1381" s="33"/>
      <c r="G1381" s="33"/>
      <c r="H1381" s="37"/>
      <c r="I1381" s="33"/>
      <c r="J1381" s="33"/>
      <c r="K1381" s="33"/>
      <c r="L1381" s="33"/>
      <c r="M1381" s="33"/>
      <c r="N1381" s="33"/>
      <c r="O1381" s="33"/>
      <c r="P1381" s="33"/>
      <c r="Q1381" s="33"/>
      <c r="R1381" s="33"/>
      <c r="S1381" s="34"/>
      <c r="T1381" s="33"/>
      <c r="U1381" s="33"/>
      <c r="V1381" s="33"/>
      <c r="W1381" s="33"/>
      <c r="X1381" s="33"/>
      <c r="Y1381" s="33"/>
      <c r="Z1381" s="33"/>
      <c r="AA1381" s="33"/>
      <c r="AB1381" s="33"/>
      <c r="AC1381" s="34"/>
      <c r="AD1381" s="33"/>
      <c r="AE1381" s="33"/>
      <c r="AF1381" s="33"/>
      <c r="AG1381" s="34"/>
      <c r="AH1381" s="33"/>
      <c r="AI1381" s="36"/>
      <c r="AJ1381" s="35"/>
      <c r="AK1381" s="35"/>
      <c r="AL1381" s="35"/>
      <c r="AM1381" s="35"/>
    </row>
    <row r="1382" spans="2:39" x14ac:dyDescent="0.25">
      <c r="B1382" s="31"/>
      <c r="C1382" s="32"/>
      <c r="D1382" s="32"/>
      <c r="E1382" s="32"/>
      <c r="F1382" s="33"/>
      <c r="G1382" s="33"/>
      <c r="H1382" s="37"/>
      <c r="I1382" s="33"/>
      <c r="J1382" s="33"/>
      <c r="K1382" s="33"/>
      <c r="L1382" s="33"/>
      <c r="M1382" s="33"/>
      <c r="N1382" s="33"/>
      <c r="O1382" s="33"/>
      <c r="P1382" s="33"/>
      <c r="Q1382" s="33"/>
      <c r="R1382" s="33"/>
      <c r="S1382" s="34"/>
      <c r="T1382" s="33"/>
      <c r="U1382" s="33"/>
      <c r="V1382" s="33"/>
      <c r="W1382" s="33"/>
      <c r="X1382" s="33"/>
      <c r="Y1382" s="33"/>
      <c r="Z1382" s="33"/>
      <c r="AA1382" s="33"/>
      <c r="AB1382" s="33"/>
      <c r="AC1382" s="34"/>
      <c r="AD1382" s="33"/>
      <c r="AE1382" s="33"/>
      <c r="AF1382" s="33"/>
      <c r="AG1382" s="34"/>
      <c r="AH1382" s="33"/>
      <c r="AI1382" s="36"/>
      <c r="AJ1382" s="35"/>
      <c r="AK1382" s="35"/>
      <c r="AL1382" s="35"/>
      <c r="AM1382" s="35"/>
    </row>
    <row r="1383" spans="2:39" x14ac:dyDescent="0.25">
      <c r="B1383" s="31"/>
      <c r="C1383" s="32"/>
      <c r="D1383" s="32"/>
      <c r="E1383" s="32"/>
      <c r="F1383" s="33"/>
      <c r="G1383" s="33"/>
      <c r="H1383" s="37"/>
      <c r="I1383" s="33"/>
      <c r="J1383" s="33"/>
      <c r="K1383" s="33"/>
      <c r="L1383" s="33"/>
      <c r="M1383" s="33"/>
      <c r="N1383" s="33"/>
      <c r="O1383" s="33"/>
      <c r="P1383" s="33"/>
      <c r="Q1383" s="33"/>
      <c r="R1383" s="33"/>
      <c r="S1383" s="34"/>
      <c r="T1383" s="33"/>
      <c r="U1383" s="33"/>
      <c r="V1383" s="33"/>
      <c r="W1383" s="33"/>
      <c r="X1383" s="33"/>
      <c r="Y1383" s="33"/>
      <c r="Z1383" s="33"/>
      <c r="AA1383" s="33"/>
      <c r="AB1383" s="33"/>
      <c r="AC1383" s="34"/>
      <c r="AD1383" s="33"/>
      <c r="AE1383" s="33"/>
      <c r="AF1383" s="33"/>
      <c r="AG1383" s="34"/>
      <c r="AH1383" s="33"/>
      <c r="AI1383" s="36"/>
      <c r="AJ1383" s="35"/>
      <c r="AK1383" s="35"/>
      <c r="AL1383" s="35"/>
      <c r="AM1383" s="35"/>
    </row>
    <row r="1384" spans="2:39" x14ac:dyDescent="0.25">
      <c r="B1384" s="31"/>
      <c r="C1384" s="32"/>
      <c r="D1384" s="32"/>
      <c r="E1384" s="32"/>
      <c r="F1384" s="33"/>
      <c r="G1384" s="33"/>
      <c r="H1384" s="37"/>
      <c r="I1384" s="33"/>
      <c r="J1384" s="33"/>
      <c r="K1384" s="33"/>
      <c r="L1384" s="33"/>
      <c r="M1384" s="33"/>
      <c r="N1384" s="33"/>
      <c r="O1384" s="33"/>
      <c r="P1384" s="33"/>
      <c r="Q1384" s="33"/>
      <c r="R1384" s="33"/>
      <c r="S1384" s="34"/>
      <c r="T1384" s="33"/>
      <c r="U1384" s="33"/>
      <c r="V1384" s="33"/>
      <c r="W1384" s="33"/>
      <c r="X1384" s="33"/>
      <c r="Y1384" s="33"/>
      <c r="Z1384" s="33"/>
      <c r="AA1384" s="33"/>
      <c r="AB1384" s="33"/>
      <c r="AC1384" s="34"/>
      <c r="AD1384" s="33"/>
      <c r="AE1384" s="33"/>
      <c r="AF1384" s="33"/>
      <c r="AG1384" s="34"/>
      <c r="AH1384" s="33"/>
      <c r="AI1384" s="36"/>
      <c r="AJ1384" s="35"/>
      <c r="AK1384" s="35"/>
      <c r="AL1384" s="35"/>
      <c r="AM1384" s="35"/>
    </row>
    <row r="1385" spans="2:39" x14ac:dyDescent="0.25">
      <c r="B1385" s="31"/>
      <c r="C1385" s="32"/>
      <c r="D1385" s="32"/>
      <c r="E1385" s="32"/>
      <c r="F1385" s="33"/>
      <c r="G1385" s="33"/>
      <c r="H1385" s="37"/>
      <c r="I1385" s="33"/>
      <c r="J1385" s="33"/>
      <c r="K1385" s="33"/>
      <c r="L1385" s="33"/>
      <c r="M1385" s="33"/>
      <c r="N1385" s="33"/>
      <c r="O1385" s="33"/>
      <c r="P1385" s="33"/>
      <c r="Q1385" s="33"/>
      <c r="R1385" s="33"/>
      <c r="S1385" s="34"/>
      <c r="T1385" s="33"/>
      <c r="U1385" s="33"/>
      <c r="V1385" s="33"/>
      <c r="W1385" s="33"/>
      <c r="X1385" s="33"/>
      <c r="Y1385" s="33"/>
      <c r="Z1385" s="33"/>
      <c r="AA1385" s="33"/>
      <c r="AB1385" s="33"/>
      <c r="AC1385" s="34"/>
      <c r="AD1385" s="33"/>
      <c r="AE1385" s="33"/>
      <c r="AF1385" s="33"/>
      <c r="AG1385" s="34"/>
      <c r="AH1385" s="33"/>
      <c r="AI1385" s="36"/>
      <c r="AJ1385" s="35"/>
      <c r="AK1385" s="35"/>
      <c r="AL1385" s="35"/>
      <c r="AM1385" s="35"/>
    </row>
    <row r="1386" spans="2:39" x14ac:dyDescent="0.25">
      <c r="B1386" s="31"/>
      <c r="C1386" s="32"/>
      <c r="D1386" s="32"/>
      <c r="E1386" s="32"/>
      <c r="F1386" s="33"/>
      <c r="G1386" s="33"/>
      <c r="H1386" s="37"/>
      <c r="I1386" s="33"/>
      <c r="J1386" s="33"/>
      <c r="K1386" s="33"/>
      <c r="L1386" s="33"/>
      <c r="M1386" s="33"/>
      <c r="N1386" s="33"/>
      <c r="O1386" s="33"/>
      <c r="P1386" s="33"/>
      <c r="Q1386" s="33"/>
      <c r="R1386" s="33"/>
      <c r="S1386" s="34"/>
      <c r="T1386" s="33"/>
      <c r="U1386" s="33"/>
      <c r="V1386" s="33"/>
      <c r="W1386" s="33"/>
      <c r="X1386" s="33"/>
      <c r="Y1386" s="33"/>
      <c r="Z1386" s="33"/>
      <c r="AA1386" s="33"/>
      <c r="AB1386" s="33"/>
      <c r="AC1386" s="34"/>
      <c r="AD1386" s="33"/>
      <c r="AE1386" s="33"/>
      <c r="AF1386" s="33"/>
      <c r="AG1386" s="34"/>
      <c r="AH1386" s="33"/>
      <c r="AI1386" s="36"/>
      <c r="AJ1386" s="35"/>
      <c r="AK1386" s="35"/>
      <c r="AL1386" s="35"/>
      <c r="AM1386" s="35"/>
    </row>
    <row r="1387" spans="2:39" x14ac:dyDescent="0.25">
      <c r="B1387" s="31"/>
      <c r="C1387" s="32"/>
      <c r="D1387" s="32"/>
      <c r="E1387" s="32"/>
      <c r="F1387" s="33"/>
      <c r="G1387" s="33"/>
      <c r="H1387" s="37"/>
      <c r="I1387" s="33"/>
      <c r="J1387" s="33"/>
      <c r="K1387" s="33"/>
      <c r="L1387" s="33"/>
      <c r="M1387" s="33"/>
      <c r="N1387" s="33"/>
      <c r="O1387" s="33"/>
      <c r="P1387" s="33"/>
      <c r="Q1387" s="33"/>
      <c r="R1387" s="33"/>
      <c r="S1387" s="34"/>
      <c r="T1387" s="33"/>
      <c r="U1387" s="33"/>
      <c r="V1387" s="33"/>
      <c r="W1387" s="33"/>
      <c r="X1387" s="33"/>
      <c r="Y1387" s="33"/>
      <c r="Z1387" s="33"/>
      <c r="AA1387" s="33"/>
      <c r="AB1387" s="33"/>
      <c r="AC1387" s="34"/>
      <c r="AD1387" s="33"/>
      <c r="AE1387" s="33"/>
      <c r="AF1387" s="33"/>
      <c r="AG1387" s="34"/>
      <c r="AH1387" s="33"/>
      <c r="AI1387" s="36"/>
      <c r="AJ1387" s="35"/>
      <c r="AK1387" s="35"/>
      <c r="AL1387" s="35"/>
      <c r="AM1387" s="35"/>
    </row>
    <row r="1388" spans="2:39" x14ac:dyDescent="0.25">
      <c r="B1388" s="31"/>
      <c r="C1388" s="32"/>
      <c r="D1388" s="32"/>
      <c r="E1388" s="32"/>
      <c r="F1388" s="33"/>
      <c r="G1388" s="33"/>
      <c r="H1388" s="37"/>
      <c r="I1388" s="33"/>
      <c r="J1388" s="33"/>
      <c r="K1388" s="33"/>
      <c r="L1388" s="33"/>
      <c r="M1388" s="33"/>
      <c r="N1388" s="33"/>
      <c r="O1388" s="33"/>
      <c r="P1388" s="33"/>
      <c r="Q1388" s="33"/>
      <c r="R1388" s="33"/>
      <c r="S1388" s="34"/>
      <c r="T1388" s="33"/>
      <c r="U1388" s="33"/>
      <c r="V1388" s="33"/>
      <c r="W1388" s="33"/>
      <c r="X1388" s="33"/>
      <c r="Y1388" s="33"/>
      <c r="Z1388" s="33"/>
      <c r="AA1388" s="33"/>
      <c r="AB1388" s="33"/>
      <c r="AC1388" s="34"/>
      <c r="AD1388" s="33"/>
      <c r="AE1388" s="33"/>
      <c r="AF1388" s="33"/>
      <c r="AG1388" s="34"/>
      <c r="AH1388" s="33"/>
      <c r="AI1388" s="36"/>
      <c r="AJ1388" s="35"/>
      <c r="AK1388" s="35"/>
      <c r="AL1388" s="35"/>
      <c r="AM1388" s="35"/>
    </row>
    <row r="1389" spans="2:39" x14ac:dyDescent="0.25">
      <c r="B1389" s="31"/>
      <c r="C1389" s="32"/>
      <c r="D1389" s="32"/>
      <c r="E1389" s="32"/>
      <c r="F1389" s="33"/>
      <c r="G1389" s="33"/>
      <c r="H1389" s="37"/>
      <c r="I1389" s="33"/>
      <c r="J1389" s="33"/>
      <c r="K1389" s="33"/>
      <c r="L1389" s="33"/>
      <c r="M1389" s="33"/>
      <c r="N1389" s="33"/>
      <c r="O1389" s="33"/>
      <c r="P1389" s="33"/>
      <c r="Q1389" s="33"/>
      <c r="R1389" s="33"/>
      <c r="S1389" s="34"/>
      <c r="T1389" s="33"/>
      <c r="U1389" s="33"/>
      <c r="V1389" s="33"/>
      <c r="W1389" s="33"/>
      <c r="X1389" s="33"/>
      <c r="Y1389" s="33"/>
      <c r="Z1389" s="33"/>
      <c r="AA1389" s="33"/>
      <c r="AB1389" s="33"/>
      <c r="AC1389" s="34"/>
      <c r="AD1389" s="33"/>
      <c r="AE1389" s="33"/>
      <c r="AF1389" s="33"/>
      <c r="AG1389" s="34"/>
      <c r="AH1389" s="33"/>
      <c r="AI1389" s="36"/>
      <c r="AJ1389" s="35"/>
      <c r="AK1389" s="35"/>
      <c r="AL1389" s="35"/>
      <c r="AM1389" s="35"/>
    </row>
    <row r="1390" spans="2:39" x14ac:dyDescent="0.25">
      <c r="B1390" s="31"/>
      <c r="C1390" s="32"/>
      <c r="D1390" s="32"/>
      <c r="E1390" s="32"/>
      <c r="F1390" s="33"/>
      <c r="G1390" s="33"/>
      <c r="H1390" s="37"/>
      <c r="I1390" s="33"/>
      <c r="J1390" s="33"/>
      <c r="K1390" s="33"/>
      <c r="L1390" s="33"/>
      <c r="M1390" s="33"/>
      <c r="N1390" s="33"/>
      <c r="O1390" s="33"/>
      <c r="P1390" s="33"/>
      <c r="Q1390" s="33"/>
      <c r="R1390" s="33"/>
      <c r="S1390" s="34"/>
      <c r="T1390" s="33"/>
      <c r="U1390" s="33"/>
      <c r="V1390" s="33"/>
      <c r="W1390" s="33"/>
      <c r="X1390" s="33"/>
      <c r="Y1390" s="33"/>
      <c r="Z1390" s="33"/>
      <c r="AA1390" s="33"/>
      <c r="AB1390" s="33"/>
      <c r="AC1390" s="34"/>
      <c r="AD1390" s="33"/>
      <c r="AE1390" s="33"/>
      <c r="AF1390" s="33"/>
      <c r="AG1390" s="34"/>
      <c r="AH1390" s="33"/>
      <c r="AI1390" s="36"/>
      <c r="AJ1390" s="35"/>
      <c r="AK1390" s="35"/>
      <c r="AL1390" s="35"/>
      <c r="AM1390" s="35"/>
    </row>
    <row r="1391" spans="2:39" x14ac:dyDescent="0.25">
      <c r="B1391" s="31"/>
      <c r="C1391" s="32"/>
      <c r="D1391" s="32"/>
      <c r="E1391" s="32"/>
      <c r="F1391" s="33"/>
      <c r="G1391" s="33"/>
      <c r="H1391" s="37"/>
      <c r="I1391" s="33"/>
      <c r="J1391" s="33"/>
      <c r="K1391" s="33"/>
      <c r="L1391" s="33"/>
      <c r="M1391" s="33"/>
      <c r="N1391" s="33"/>
      <c r="O1391" s="33"/>
      <c r="P1391" s="33"/>
      <c r="Q1391" s="33"/>
      <c r="R1391" s="33"/>
      <c r="S1391" s="34"/>
      <c r="T1391" s="33"/>
      <c r="U1391" s="33"/>
      <c r="V1391" s="33"/>
      <c r="W1391" s="33"/>
      <c r="X1391" s="33"/>
      <c r="Y1391" s="33"/>
      <c r="Z1391" s="33"/>
      <c r="AA1391" s="33"/>
      <c r="AB1391" s="33"/>
      <c r="AC1391" s="34"/>
      <c r="AD1391" s="33"/>
      <c r="AE1391" s="33"/>
      <c r="AF1391" s="33"/>
      <c r="AG1391" s="34"/>
      <c r="AH1391" s="33"/>
      <c r="AI1391" s="36"/>
      <c r="AJ1391" s="35"/>
      <c r="AK1391" s="35"/>
      <c r="AL1391" s="35"/>
      <c r="AM1391" s="35"/>
    </row>
    <row r="1392" spans="2:39" x14ac:dyDescent="0.25">
      <c r="B1392" s="31"/>
      <c r="C1392" s="32"/>
      <c r="D1392" s="32"/>
      <c r="E1392" s="32"/>
      <c r="F1392" s="33"/>
      <c r="G1392" s="33"/>
      <c r="H1392" s="37"/>
      <c r="I1392" s="33"/>
      <c r="J1392" s="33"/>
      <c r="K1392" s="33"/>
      <c r="L1392" s="33"/>
      <c r="M1392" s="33"/>
      <c r="N1392" s="33"/>
      <c r="O1392" s="33"/>
      <c r="P1392" s="33"/>
      <c r="Q1392" s="33"/>
      <c r="R1392" s="33"/>
      <c r="S1392" s="34"/>
      <c r="T1392" s="33"/>
      <c r="U1392" s="33"/>
      <c r="V1392" s="33"/>
      <c r="W1392" s="33"/>
      <c r="X1392" s="33"/>
      <c r="Y1392" s="33"/>
      <c r="Z1392" s="33"/>
      <c r="AA1392" s="33"/>
      <c r="AB1392" s="33"/>
      <c r="AC1392" s="34"/>
      <c r="AD1392" s="33"/>
      <c r="AE1392" s="33"/>
      <c r="AF1392" s="33"/>
      <c r="AG1392" s="34"/>
      <c r="AH1392" s="33"/>
      <c r="AI1392" s="36"/>
      <c r="AJ1392" s="35"/>
      <c r="AK1392" s="35"/>
      <c r="AL1392" s="35"/>
      <c r="AM1392" s="35"/>
    </row>
    <row r="1393" spans="2:39" x14ac:dyDescent="0.25">
      <c r="B1393" s="31"/>
      <c r="C1393" s="32"/>
      <c r="D1393" s="32"/>
      <c r="E1393" s="32"/>
      <c r="F1393" s="33"/>
      <c r="G1393" s="33"/>
      <c r="H1393" s="37"/>
      <c r="I1393" s="33"/>
      <c r="J1393" s="33"/>
      <c r="K1393" s="33"/>
      <c r="L1393" s="33"/>
      <c r="M1393" s="33"/>
      <c r="N1393" s="33"/>
      <c r="O1393" s="33"/>
      <c r="P1393" s="33"/>
      <c r="Q1393" s="33"/>
      <c r="R1393" s="33"/>
      <c r="S1393" s="34"/>
      <c r="T1393" s="33"/>
      <c r="U1393" s="33"/>
      <c r="V1393" s="33"/>
      <c r="W1393" s="33"/>
      <c r="X1393" s="33"/>
      <c r="Y1393" s="33"/>
      <c r="Z1393" s="33"/>
      <c r="AA1393" s="33"/>
      <c r="AB1393" s="33"/>
      <c r="AC1393" s="34"/>
      <c r="AD1393" s="33"/>
      <c r="AE1393" s="33"/>
      <c r="AF1393" s="33"/>
      <c r="AG1393" s="34"/>
      <c r="AH1393" s="33"/>
      <c r="AI1393" s="36"/>
      <c r="AJ1393" s="35"/>
      <c r="AK1393" s="35"/>
      <c r="AL1393" s="35"/>
      <c r="AM1393" s="35"/>
    </row>
    <row r="1394" spans="2:39" x14ac:dyDescent="0.25">
      <c r="B1394" s="31"/>
      <c r="C1394" s="32"/>
      <c r="D1394" s="32"/>
      <c r="E1394" s="32"/>
      <c r="F1394" s="33"/>
      <c r="G1394" s="33"/>
      <c r="H1394" s="37"/>
      <c r="I1394" s="33"/>
      <c r="J1394" s="33"/>
      <c r="K1394" s="33"/>
      <c r="L1394" s="33"/>
      <c r="M1394" s="33"/>
      <c r="N1394" s="33"/>
      <c r="O1394" s="33"/>
      <c r="P1394" s="33"/>
      <c r="Q1394" s="33"/>
      <c r="R1394" s="33"/>
      <c r="S1394" s="34"/>
      <c r="T1394" s="33"/>
      <c r="U1394" s="33"/>
      <c r="V1394" s="33"/>
      <c r="W1394" s="33"/>
      <c r="X1394" s="33"/>
      <c r="Y1394" s="33"/>
      <c r="Z1394" s="33"/>
      <c r="AA1394" s="33"/>
      <c r="AB1394" s="33"/>
      <c r="AC1394" s="34"/>
      <c r="AD1394" s="33"/>
      <c r="AE1394" s="33"/>
      <c r="AF1394" s="33"/>
      <c r="AG1394" s="34"/>
      <c r="AH1394" s="33"/>
      <c r="AI1394" s="36"/>
      <c r="AJ1394" s="35"/>
      <c r="AK1394" s="35"/>
      <c r="AL1394" s="35"/>
      <c r="AM1394" s="35"/>
    </row>
    <row r="1395" spans="2:39" x14ac:dyDescent="0.25">
      <c r="B1395" s="31"/>
      <c r="C1395" s="32"/>
      <c r="D1395" s="32"/>
      <c r="E1395" s="32"/>
      <c r="F1395" s="33"/>
      <c r="G1395" s="33"/>
      <c r="H1395" s="37"/>
      <c r="I1395" s="33"/>
      <c r="J1395" s="33"/>
      <c r="K1395" s="33"/>
      <c r="L1395" s="33"/>
      <c r="M1395" s="33"/>
      <c r="N1395" s="33"/>
      <c r="O1395" s="33"/>
      <c r="P1395" s="33"/>
      <c r="Q1395" s="33"/>
      <c r="R1395" s="33"/>
      <c r="S1395" s="34"/>
      <c r="T1395" s="33"/>
      <c r="U1395" s="33"/>
      <c r="V1395" s="33"/>
      <c r="W1395" s="33"/>
      <c r="X1395" s="33"/>
      <c r="Y1395" s="33"/>
      <c r="Z1395" s="33"/>
      <c r="AA1395" s="33"/>
      <c r="AB1395" s="33"/>
      <c r="AC1395" s="34"/>
      <c r="AD1395" s="33"/>
      <c r="AE1395" s="33"/>
      <c r="AF1395" s="33"/>
      <c r="AG1395" s="34"/>
      <c r="AH1395" s="33"/>
      <c r="AI1395" s="36"/>
      <c r="AJ1395" s="35"/>
      <c r="AK1395" s="35"/>
      <c r="AL1395" s="35"/>
      <c r="AM1395" s="35"/>
    </row>
    <row r="1396" spans="2:39" x14ac:dyDescent="0.25">
      <c r="B1396" s="31"/>
      <c r="C1396" s="32"/>
      <c r="D1396" s="32"/>
      <c r="E1396" s="32"/>
      <c r="F1396" s="33"/>
      <c r="G1396" s="33"/>
      <c r="H1396" s="37"/>
      <c r="I1396" s="33"/>
      <c r="J1396" s="33"/>
      <c r="K1396" s="33"/>
      <c r="L1396" s="33"/>
      <c r="M1396" s="33"/>
      <c r="N1396" s="33"/>
      <c r="O1396" s="33"/>
      <c r="P1396" s="33"/>
      <c r="Q1396" s="33"/>
      <c r="R1396" s="33"/>
      <c r="S1396" s="34"/>
      <c r="T1396" s="33"/>
      <c r="U1396" s="33"/>
      <c r="V1396" s="33"/>
      <c r="W1396" s="33"/>
      <c r="X1396" s="33"/>
      <c r="Y1396" s="33"/>
      <c r="Z1396" s="33"/>
      <c r="AA1396" s="33"/>
      <c r="AB1396" s="33"/>
      <c r="AC1396" s="34"/>
      <c r="AD1396" s="33"/>
      <c r="AE1396" s="33"/>
      <c r="AF1396" s="33"/>
      <c r="AG1396" s="34"/>
      <c r="AH1396" s="33"/>
      <c r="AI1396" s="36"/>
      <c r="AJ1396" s="35"/>
      <c r="AK1396" s="35"/>
      <c r="AL1396" s="35"/>
      <c r="AM1396" s="35"/>
    </row>
    <row r="1397" spans="2:39" x14ac:dyDescent="0.25">
      <c r="B1397" s="31"/>
      <c r="C1397" s="32"/>
      <c r="D1397" s="32"/>
      <c r="E1397" s="32"/>
      <c r="F1397" s="33"/>
      <c r="G1397" s="33"/>
      <c r="H1397" s="37"/>
      <c r="I1397" s="33"/>
      <c r="J1397" s="33"/>
      <c r="K1397" s="33"/>
      <c r="L1397" s="33"/>
      <c r="M1397" s="33"/>
      <c r="N1397" s="33"/>
      <c r="O1397" s="33"/>
      <c r="P1397" s="33"/>
      <c r="Q1397" s="33"/>
      <c r="R1397" s="33"/>
      <c r="S1397" s="34"/>
      <c r="T1397" s="33"/>
      <c r="U1397" s="33"/>
      <c r="V1397" s="33"/>
      <c r="W1397" s="33"/>
      <c r="X1397" s="33"/>
      <c r="Y1397" s="33"/>
      <c r="Z1397" s="33"/>
      <c r="AA1397" s="33"/>
      <c r="AB1397" s="33"/>
      <c r="AC1397" s="34"/>
      <c r="AD1397" s="33"/>
      <c r="AE1397" s="33"/>
      <c r="AF1397" s="33"/>
      <c r="AG1397" s="34"/>
      <c r="AH1397" s="33"/>
      <c r="AI1397" s="36"/>
      <c r="AJ1397" s="35"/>
      <c r="AK1397" s="35"/>
      <c r="AL1397" s="35"/>
      <c r="AM1397" s="35"/>
    </row>
    <row r="1398" spans="2:39" x14ac:dyDescent="0.25">
      <c r="B1398" s="31"/>
      <c r="C1398" s="32"/>
      <c r="D1398" s="32"/>
      <c r="E1398" s="32"/>
      <c r="F1398" s="33"/>
      <c r="G1398" s="33"/>
      <c r="H1398" s="37"/>
      <c r="I1398" s="33"/>
      <c r="J1398" s="33"/>
      <c r="K1398" s="33"/>
      <c r="L1398" s="33"/>
      <c r="M1398" s="33"/>
      <c r="N1398" s="33"/>
      <c r="O1398" s="33"/>
      <c r="P1398" s="33"/>
      <c r="Q1398" s="33"/>
      <c r="R1398" s="33"/>
      <c r="S1398" s="34"/>
      <c r="T1398" s="33"/>
      <c r="U1398" s="33"/>
      <c r="V1398" s="33"/>
      <c r="W1398" s="33"/>
      <c r="X1398" s="33"/>
      <c r="Y1398" s="33"/>
      <c r="Z1398" s="33"/>
      <c r="AA1398" s="33"/>
      <c r="AB1398" s="33"/>
      <c r="AC1398" s="34"/>
      <c r="AD1398" s="33"/>
      <c r="AE1398" s="33"/>
      <c r="AF1398" s="33"/>
      <c r="AG1398" s="34"/>
      <c r="AH1398" s="33"/>
      <c r="AI1398" s="36"/>
      <c r="AJ1398" s="35"/>
      <c r="AK1398" s="35"/>
      <c r="AL1398" s="35"/>
      <c r="AM1398" s="35"/>
    </row>
    <row r="1399" spans="2:39" x14ac:dyDescent="0.25">
      <c r="B1399" s="31"/>
      <c r="C1399" s="32"/>
      <c r="D1399" s="32"/>
      <c r="E1399" s="32"/>
      <c r="F1399" s="33"/>
      <c r="G1399" s="33"/>
      <c r="H1399" s="37"/>
      <c r="I1399" s="33"/>
      <c r="J1399" s="33"/>
      <c r="K1399" s="33"/>
      <c r="L1399" s="33"/>
      <c r="M1399" s="33"/>
      <c r="N1399" s="33"/>
      <c r="O1399" s="33"/>
      <c r="P1399" s="33"/>
      <c r="Q1399" s="33"/>
      <c r="R1399" s="33"/>
      <c r="S1399" s="34"/>
      <c r="T1399" s="33"/>
      <c r="U1399" s="33"/>
      <c r="V1399" s="33"/>
      <c r="W1399" s="33"/>
      <c r="X1399" s="33"/>
      <c r="Y1399" s="33"/>
      <c r="Z1399" s="33"/>
      <c r="AA1399" s="33"/>
      <c r="AB1399" s="33"/>
      <c r="AC1399" s="34"/>
      <c r="AD1399" s="33"/>
      <c r="AE1399" s="33"/>
      <c r="AF1399" s="33"/>
      <c r="AG1399" s="34"/>
      <c r="AH1399" s="33"/>
      <c r="AI1399" s="36"/>
      <c r="AJ1399" s="35"/>
      <c r="AK1399" s="35"/>
      <c r="AL1399" s="35"/>
      <c r="AM1399" s="35"/>
    </row>
    <row r="1400" spans="2:39" x14ac:dyDescent="0.25">
      <c r="B1400" s="31"/>
      <c r="C1400" s="32"/>
      <c r="D1400" s="32"/>
      <c r="E1400" s="32"/>
      <c r="F1400" s="33"/>
      <c r="G1400" s="33"/>
      <c r="H1400" s="37"/>
      <c r="I1400" s="33"/>
      <c r="J1400" s="33"/>
      <c r="K1400" s="33"/>
      <c r="L1400" s="33"/>
      <c r="M1400" s="33"/>
      <c r="N1400" s="33"/>
      <c r="O1400" s="33"/>
      <c r="P1400" s="33"/>
      <c r="Q1400" s="33"/>
      <c r="R1400" s="33"/>
      <c r="S1400" s="34"/>
      <c r="T1400" s="33"/>
      <c r="U1400" s="33"/>
      <c r="V1400" s="33"/>
      <c r="W1400" s="33"/>
      <c r="X1400" s="33"/>
      <c r="Y1400" s="33"/>
      <c r="Z1400" s="33"/>
      <c r="AA1400" s="33"/>
      <c r="AB1400" s="33"/>
      <c r="AC1400" s="34"/>
      <c r="AD1400" s="33"/>
      <c r="AE1400" s="33"/>
      <c r="AF1400" s="33"/>
      <c r="AG1400" s="34"/>
      <c r="AH1400" s="33"/>
      <c r="AI1400" s="36"/>
      <c r="AJ1400" s="35"/>
      <c r="AK1400" s="35"/>
      <c r="AL1400" s="35"/>
      <c r="AM1400" s="35"/>
    </row>
    <row r="1401" spans="2:39" x14ac:dyDescent="0.25">
      <c r="B1401" s="31"/>
      <c r="C1401" s="32"/>
      <c r="D1401" s="32"/>
      <c r="E1401" s="32"/>
      <c r="F1401" s="33"/>
      <c r="G1401" s="33"/>
      <c r="H1401" s="37"/>
      <c r="I1401" s="33"/>
      <c r="J1401" s="33"/>
      <c r="K1401" s="33"/>
      <c r="L1401" s="33"/>
      <c r="M1401" s="33"/>
      <c r="N1401" s="33"/>
      <c r="O1401" s="33"/>
      <c r="P1401" s="33"/>
      <c r="Q1401" s="33"/>
      <c r="R1401" s="33"/>
      <c r="S1401" s="34"/>
      <c r="T1401" s="33"/>
      <c r="U1401" s="33"/>
      <c r="V1401" s="33"/>
      <c r="W1401" s="33"/>
      <c r="X1401" s="33"/>
      <c r="Y1401" s="33"/>
      <c r="Z1401" s="33"/>
      <c r="AA1401" s="33"/>
      <c r="AB1401" s="33"/>
      <c r="AC1401" s="34"/>
      <c r="AD1401" s="33"/>
      <c r="AE1401" s="33"/>
      <c r="AF1401" s="33"/>
      <c r="AG1401" s="34"/>
      <c r="AH1401" s="33"/>
      <c r="AI1401" s="36"/>
      <c r="AJ1401" s="35"/>
      <c r="AK1401" s="35"/>
      <c r="AL1401" s="35"/>
      <c r="AM1401" s="35"/>
    </row>
    <row r="1402" spans="2:39" x14ac:dyDescent="0.25">
      <c r="B1402" s="31"/>
      <c r="C1402" s="32"/>
      <c r="D1402" s="32"/>
      <c r="E1402" s="32"/>
      <c r="F1402" s="33"/>
      <c r="G1402" s="33"/>
      <c r="H1402" s="37"/>
      <c r="I1402" s="33"/>
      <c r="J1402" s="33"/>
      <c r="K1402" s="33"/>
      <c r="L1402" s="33"/>
      <c r="M1402" s="33"/>
      <c r="N1402" s="33"/>
      <c r="O1402" s="33"/>
      <c r="P1402" s="33"/>
      <c r="Q1402" s="33"/>
      <c r="R1402" s="33"/>
      <c r="S1402" s="34"/>
      <c r="T1402" s="33"/>
      <c r="U1402" s="33"/>
      <c r="V1402" s="33"/>
      <c r="W1402" s="33"/>
      <c r="X1402" s="33"/>
      <c r="Y1402" s="33"/>
      <c r="Z1402" s="33"/>
      <c r="AA1402" s="33"/>
      <c r="AB1402" s="33"/>
      <c r="AC1402" s="34"/>
      <c r="AD1402" s="33"/>
      <c r="AE1402" s="33"/>
      <c r="AF1402" s="33"/>
      <c r="AG1402" s="34"/>
      <c r="AH1402" s="33"/>
      <c r="AI1402" s="36"/>
      <c r="AJ1402" s="35"/>
      <c r="AK1402" s="35"/>
      <c r="AL1402" s="35"/>
      <c r="AM1402" s="35"/>
    </row>
    <row r="1403" spans="2:39" x14ac:dyDescent="0.25">
      <c r="B1403" s="31"/>
      <c r="C1403" s="32"/>
      <c r="D1403" s="32"/>
      <c r="E1403" s="32"/>
      <c r="F1403" s="33"/>
      <c r="G1403" s="33"/>
      <c r="H1403" s="37"/>
      <c r="I1403" s="33"/>
      <c r="J1403" s="33"/>
      <c r="K1403" s="33"/>
      <c r="L1403" s="33"/>
      <c r="M1403" s="33"/>
      <c r="N1403" s="33"/>
      <c r="O1403" s="33"/>
      <c r="P1403" s="33"/>
      <c r="Q1403" s="33"/>
      <c r="R1403" s="33"/>
      <c r="S1403" s="34"/>
      <c r="T1403" s="33"/>
      <c r="U1403" s="33"/>
      <c r="V1403" s="33"/>
      <c r="W1403" s="33"/>
      <c r="X1403" s="33"/>
      <c r="Y1403" s="33"/>
      <c r="Z1403" s="33"/>
      <c r="AA1403" s="33"/>
      <c r="AB1403" s="33"/>
      <c r="AC1403" s="34"/>
      <c r="AD1403" s="33"/>
      <c r="AE1403" s="33"/>
      <c r="AF1403" s="33"/>
      <c r="AG1403" s="34"/>
      <c r="AH1403" s="33"/>
      <c r="AI1403" s="36"/>
      <c r="AJ1403" s="35"/>
      <c r="AK1403" s="35"/>
      <c r="AL1403" s="35"/>
      <c r="AM1403" s="35"/>
    </row>
    <row r="1404" spans="2:39" x14ac:dyDescent="0.25">
      <c r="B1404" s="31"/>
      <c r="C1404" s="32"/>
      <c r="D1404" s="32"/>
      <c r="E1404" s="32"/>
      <c r="F1404" s="33"/>
      <c r="G1404" s="33"/>
      <c r="H1404" s="37"/>
      <c r="I1404" s="33"/>
      <c r="J1404" s="33"/>
      <c r="K1404" s="33"/>
      <c r="L1404" s="33"/>
      <c r="M1404" s="33"/>
      <c r="N1404" s="33"/>
      <c r="O1404" s="33"/>
      <c r="P1404" s="33"/>
      <c r="Q1404" s="33"/>
      <c r="R1404" s="33"/>
      <c r="S1404" s="34"/>
      <c r="T1404" s="33"/>
      <c r="U1404" s="33"/>
      <c r="V1404" s="33"/>
      <c r="W1404" s="33"/>
      <c r="X1404" s="33"/>
      <c r="Y1404" s="33"/>
      <c r="Z1404" s="33"/>
      <c r="AA1404" s="33"/>
      <c r="AB1404" s="33"/>
      <c r="AC1404" s="34"/>
      <c r="AD1404" s="33"/>
      <c r="AE1404" s="33"/>
      <c r="AF1404" s="33"/>
      <c r="AG1404" s="34"/>
      <c r="AH1404" s="33"/>
      <c r="AI1404" s="36"/>
      <c r="AJ1404" s="35"/>
      <c r="AK1404" s="35"/>
      <c r="AL1404" s="35"/>
      <c r="AM1404" s="35"/>
    </row>
    <row r="1405" spans="2:39" x14ac:dyDescent="0.25">
      <c r="B1405" s="31"/>
      <c r="C1405" s="32"/>
      <c r="D1405" s="32"/>
      <c r="E1405" s="32"/>
      <c r="F1405" s="33"/>
      <c r="G1405" s="33"/>
      <c r="H1405" s="37"/>
      <c r="I1405" s="33"/>
      <c r="J1405" s="33"/>
      <c r="K1405" s="33"/>
      <c r="L1405" s="33"/>
      <c r="M1405" s="33"/>
      <c r="N1405" s="33"/>
      <c r="O1405" s="33"/>
      <c r="P1405" s="33"/>
      <c r="Q1405" s="33"/>
      <c r="R1405" s="33"/>
      <c r="S1405" s="34"/>
      <c r="T1405" s="33"/>
      <c r="U1405" s="33"/>
      <c r="V1405" s="33"/>
      <c r="W1405" s="33"/>
      <c r="X1405" s="33"/>
      <c r="Y1405" s="33"/>
      <c r="Z1405" s="33"/>
      <c r="AA1405" s="33"/>
      <c r="AB1405" s="33"/>
      <c r="AC1405" s="34"/>
      <c r="AD1405" s="33"/>
      <c r="AE1405" s="33"/>
      <c r="AF1405" s="33"/>
      <c r="AG1405" s="34"/>
      <c r="AH1405" s="33"/>
      <c r="AI1405" s="36"/>
      <c r="AJ1405" s="35"/>
      <c r="AK1405" s="35"/>
      <c r="AL1405" s="35"/>
      <c r="AM1405" s="35"/>
    </row>
    <row r="1406" spans="2:39" x14ac:dyDescent="0.25">
      <c r="B1406" s="31"/>
      <c r="C1406" s="32"/>
      <c r="D1406" s="32"/>
      <c r="E1406" s="32"/>
      <c r="F1406" s="33"/>
      <c r="G1406" s="33"/>
      <c r="H1406" s="37"/>
      <c r="I1406" s="33"/>
      <c r="J1406" s="33"/>
      <c r="K1406" s="33"/>
      <c r="L1406" s="33"/>
      <c r="M1406" s="33"/>
      <c r="N1406" s="33"/>
      <c r="O1406" s="33"/>
      <c r="P1406" s="33"/>
      <c r="Q1406" s="33"/>
      <c r="R1406" s="33"/>
      <c r="S1406" s="34"/>
      <c r="T1406" s="33"/>
      <c r="U1406" s="33"/>
      <c r="V1406" s="33"/>
      <c r="W1406" s="33"/>
      <c r="X1406" s="33"/>
      <c r="Y1406" s="33"/>
      <c r="Z1406" s="33"/>
      <c r="AA1406" s="33"/>
      <c r="AB1406" s="33"/>
      <c r="AC1406" s="34"/>
      <c r="AD1406" s="33"/>
      <c r="AE1406" s="33"/>
      <c r="AF1406" s="33"/>
      <c r="AG1406" s="34"/>
      <c r="AH1406" s="33"/>
      <c r="AI1406" s="36"/>
      <c r="AJ1406" s="35"/>
      <c r="AK1406" s="35"/>
      <c r="AL1406" s="35"/>
      <c r="AM1406" s="35"/>
    </row>
    <row r="1407" spans="2:39" x14ac:dyDescent="0.25">
      <c r="B1407" s="31"/>
      <c r="C1407" s="32"/>
      <c r="D1407" s="32"/>
      <c r="E1407" s="32"/>
      <c r="F1407" s="33"/>
      <c r="G1407" s="33"/>
      <c r="H1407" s="37"/>
      <c r="I1407" s="33"/>
      <c r="J1407" s="33"/>
      <c r="K1407" s="33"/>
      <c r="L1407" s="33"/>
      <c r="M1407" s="33"/>
      <c r="N1407" s="33"/>
      <c r="O1407" s="33"/>
      <c r="P1407" s="33"/>
      <c r="Q1407" s="33"/>
      <c r="R1407" s="33"/>
      <c r="S1407" s="34"/>
      <c r="T1407" s="33"/>
      <c r="U1407" s="33"/>
      <c r="V1407" s="33"/>
      <c r="W1407" s="33"/>
      <c r="X1407" s="33"/>
      <c r="Y1407" s="33"/>
      <c r="Z1407" s="33"/>
      <c r="AA1407" s="33"/>
      <c r="AB1407" s="33"/>
      <c r="AC1407" s="34"/>
      <c r="AD1407" s="33"/>
      <c r="AE1407" s="33"/>
      <c r="AF1407" s="33"/>
      <c r="AG1407" s="34"/>
      <c r="AH1407" s="33"/>
      <c r="AI1407" s="36"/>
      <c r="AJ1407" s="35"/>
      <c r="AK1407" s="35"/>
      <c r="AL1407" s="35"/>
      <c r="AM1407" s="35"/>
    </row>
    <row r="1408" spans="2:39" x14ac:dyDescent="0.25">
      <c r="B1408" s="31"/>
      <c r="C1408" s="32"/>
      <c r="D1408" s="32"/>
      <c r="E1408" s="32"/>
      <c r="F1408" s="33"/>
      <c r="G1408" s="33"/>
      <c r="H1408" s="37"/>
      <c r="I1408" s="33"/>
      <c r="J1408" s="33"/>
      <c r="K1408" s="33"/>
      <c r="L1408" s="33"/>
      <c r="M1408" s="33"/>
      <c r="N1408" s="33"/>
      <c r="O1408" s="33"/>
      <c r="P1408" s="33"/>
      <c r="Q1408" s="33"/>
      <c r="R1408" s="33"/>
      <c r="S1408" s="34"/>
      <c r="T1408" s="33"/>
      <c r="U1408" s="33"/>
      <c r="V1408" s="33"/>
      <c r="W1408" s="33"/>
      <c r="X1408" s="33"/>
      <c r="Y1408" s="33"/>
      <c r="Z1408" s="33"/>
      <c r="AA1408" s="33"/>
      <c r="AB1408" s="33"/>
      <c r="AC1408" s="34"/>
      <c r="AD1408" s="33"/>
      <c r="AE1408" s="33"/>
      <c r="AF1408" s="33"/>
      <c r="AG1408" s="34"/>
      <c r="AH1408" s="33"/>
      <c r="AI1408" s="36"/>
      <c r="AJ1408" s="35"/>
      <c r="AK1408" s="35"/>
      <c r="AL1408" s="35"/>
      <c r="AM1408" s="35"/>
    </row>
    <row r="1409" spans="2:39" x14ac:dyDescent="0.25">
      <c r="B1409" s="31"/>
      <c r="C1409" s="32"/>
      <c r="D1409" s="32"/>
      <c r="E1409" s="32"/>
      <c r="F1409" s="33"/>
      <c r="G1409" s="33"/>
      <c r="H1409" s="37"/>
      <c r="I1409" s="33"/>
      <c r="J1409" s="33"/>
      <c r="K1409" s="33"/>
      <c r="L1409" s="33"/>
      <c r="M1409" s="33"/>
      <c r="N1409" s="33"/>
      <c r="O1409" s="33"/>
      <c r="P1409" s="33"/>
      <c r="Q1409" s="33"/>
      <c r="R1409" s="33"/>
      <c r="S1409" s="34"/>
      <c r="T1409" s="33"/>
      <c r="U1409" s="33"/>
      <c r="V1409" s="33"/>
      <c r="W1409" s="33"/>
      <c r="X1409" s="33"/>
      <c r="Y1409" s="33"/>
      <c r="Z1409" s="33"/>
      <c r="AA1409" s="33"/>
      <c r="AB1409" s="33"/>
      <c r="AC1409" s="34"/>
      <c r="AD1409" s="33"/>
      <c r="AE1409" s="33"/>
      <c r="AF1409" s="33"/>
      <c r="AG1409" s="34"/>
      <c r="AH1409" s="33"/>
      <c r="AI1409" s="36"/>
      <c r="AJ1409" s="35"/>
      <c r="AK1409" s="35"/>
      <c r="AL1409" s="35"/>
      <c r="AM1409" s="35"/>
    </row>
    <row r="1410" spans="2:39" x14ac:dyDescent="0.25">
      <c r="B1410" s="31"/>
      <c r="C1410" s="32"/>
      <c r="D1410" s="32"/>
      <c r="E1410" s="32"/>
      <c r="F1410" s="33"/>
      <c r="G1410" s="33"/>
      <c r="H1410" s="37"/>
      <c r="I1410" s="33"/>
      <c r="J1410" s="33"/>
      <c r="K1410" s="33"/>
      <c r="L1410" s="33"/>
      <c r="M1410" s="33"/>
      <c r="N1410" s="33"/>
      <c r="O1410" s="33"/>
      <c r="P1410" s="33"/>
      <c r="Q1410" s="33"/>
      <c r="R1410" s="33"/>
      <c r="S1410" s="34"/>
      <c r="T1410" s="33"/>
      <c r="U1410" s="33"/>
      <c r="V1410" s="33"/>
      <c r="W1410" s="33"/>
      <c r="X1410" s="33"/>
      <c r="Y1410" s="33"/>
      <c r="Z1410" s="33"/>
      <c r="AA1410" s="33"/>
      <c r="AB1410" s="33"/>
      <c r="AC1410" s="34"/>
      <c r="AD1410" s="33"/>
      <c r="AE1410" s="33"/>
      <c r="AF1410" s="33"/>
      <c r="AG1410" s="34"/>
      <c r="AH1410" s="33"/>
      <c r="AI1410" s="36"/>
      <c r="AJ1410" s="35"/>
      <c r="AK1410" s="35"/>
      <c r="AL1410" s="35"/>
      <c r="AM1410" s="35"/>
    </row>
    <row r="1411" spans="2:39" x14ac:dyDescent="0.25">
      <c r="B1411" s="31"/>
      <c r="C1411" s="32"/>
      <c r="D1411" s="32"/>
      <c r="E1411" s="32"/>
      <c r="F1411" s="33"/>
      <c r="G1411" s="33"/>
      <c r="H1411" s="37"/>
      <c r="I1411" s="33"/>
      <c r="J1411" s="33"/>
      <c r="K1411" s="33"/>
      <c r="L1411" s="33"/>
      <c r="M1411" s="33"/>
      <c r="N1411" s="33"/>
      <c r="O1411" s="33"/>
      <c r="P1411" s="33"/>
      <c r="Q1411" s="33"/>
      <c r="R1411" s="33"/>
      <c r="S1411" s="34"/>
      <c r="T1411" s="33"/>
      <c r="U1411" s="33"/>
      <c r="V1411" s="33"/>
      <c r="W1411" s="33"/>
      <c r="X1411" s="33"/>
      <c r="Y1411" s="33"/>
      <c r="Z1411" s="33"/>
      <c r="AA1411" s="33"/>
      <c r="AB1411" s="33"/>
      <c r="AC1411" s="34"/>
      <c r="AD1411" s="33"/>
      <c r="AE1411" s="33"/>
      <c r="AF1411" s="33"/>
      <c r="AG1411" s="34"/>
      <c r="AH1411" s="33"/>
      <c r="AI1411" s="36"/>
      <c r="AJ1411" s="35"/>
      <c r="AK1411" s="35"/>
      <c r="AL1411" s="35"/>
      <c r="AM1411" s="35"/>
    </row>
    <row r="1412" spans="2:39" x14ac:dyDescent="0.25">
      <c r="B1412" s="31"/>
      <c r="C1412" s="32"/>
      <c r="D1412" s="32"/>
      <c r="E1412" s="32"/>
      <c r="F1412" s="33"/>
      <c r="G1412" s="33"/>
      <c r="H1412" s="37"/>
      <c r="I1412" s="33"/>
      <c r="J1412" s="33"/>
      <c r="K1412" s="33"/>
      <c r="L1412" s="33"/>
      <c r="M1412" s="33"/>
      <c r="N1412" s="33"/>
      <c r="O1412" s="33"/>
      <c r="P1412" s="33"/>
      <c r="Q1412" s="33"/>
      <c r="R1412" s="33"/>
      <c r="S1412" s="34"/>
      <c r="T1412" s="33"/>
      <c r="U1412" s="33"/>
      <c r="V1412" s="33"/>
      <c r="W1412" s="33"/>
      <c r="X1412" s="33"/>
      <c r="Y1412" s="33"/>
      <c r="Z1412" s="33"/>
      <c r="AA1412" s="33"/>
      <c r="AB1412" s="33"/>
      <c r="AC1412" s="34"/>
      <c r="AD1412" s="33"/>
      <c r="AE1412" s="33"/>
      <c r="AF1412" s="33"/>
      <c r="AG1412" s="34"/>
      <c r="AH1412" s="33"/>
      <c r="AI1412" s="36"/>
      <c r="AJ1412" s="35"/>
      <c r="AK1412" s="35"/>
      <c r="AL1412" s="35"/>
      <c r="AM1412" s="35"/>
    </row>
    <row r="1413" spans="2:39" x14ac:dyDescent="0.25">
      <c r="B1413" s="31"/>
      <c r="C1413" s="32"/>
      <c r="D1413" s="32"/>
      <c r="E1413" s="32"/>
      <c r="F1413" s="33"/>
      <c r="G1413" s="33"/>
      <c r="H1413" s="37"/>
      <c r="I1413" s="33"/>
      <c r="J1413" s="33"/>
      <c r="K1413" s="33"/>
      <c r="L1413" s="33"/>
      <c r="M1413" s="33"/>
      <c r="N1413" s="33"/>
      <c r="O1413" s="33"/>
      <c r="P1413" s="33"/>
      <c r="Q1413" s="33"/>
      <c r="R1413" s="33"/>
      <c r="S1413" s="34"/>
      <c r="T1413" s="33"/>
      <c r="U1413" s="33"/>
      <c r="V1413" s="33"/>
      <c r="W1413" s="33"/>
      <c r="X1413" s="33"/>
      <c r="Y1413" s="33"/>
      <c r="Z1413" s="33"/>
      <c r="AA1413" s="33"/>
      <c r="AB1413" s="33"/>
      <c r="AC1413" s="34"/>
      <c r="AD1413" s="33"/>
      <c r="AE1413" s="33"/>
      <c r="AF1413" s="33"/>
      <c r="AG1413" s="34"/>
      <c r="AH1413" s="33"/>
      <c r="AI1413" s="36"/>
      <c r="AJ1413" s="35"/>
      <c r="AK1413" s="35"/>
      <c r="AL1413" s="35"/>
      <c r="AM1413" s="35"/>
    </row>
    <row r="1414" spans="2:39" x14ac:dyDescent="0.25">
      <c r="B1414" s="31"/>
      <c r="C1414" s="32"/>
      <c r="D1414" s="32"/>
      <c r="E1414" s="32"/>
      <c r="F1414" s="33"/>
      <c r="G1414" s="33"/>
      <c r="H1414" s="37"/>
      <c r="I1414" s="33"/>
      <c r="J1414" s="33"/>
      <c r="K1414" s="33"/>
      <c r="L1414" s="33"/>
      <c r="M1414" s="33"/>
      <c r="N1414" s="33"/>
      <c r="O1414" s="33"/>
      <c r="P1414" s="33"/>
      <c r="Q1414" s="33"/>
      <c r="R1414" s="33"/>
      <c r="S1414" s="34"/>
      <c r="T1414" s="33"/>
      <c r="U1414" s="33"/>
      <c r="V1414" s="33"/>
      <c r="W1414" s="33"/>
      <c r="X1414" s="33"/>
      <c r="Y1414" s="33"/>
      <c r="Z1414" s="33"/>
      <c r="AA1414" s="33"/>
      <c r="AB1414" s="33"/>
      <c r="AC1414" s="34"/>
      <c r="AD1414" s="33"/>
      <c r="AE1414" s="33"/>
      <c r="AF1414" s="33"/>
      <c r="AG1414" s="34"/>
      <c r="AH1414" s="33"/>
      <c r="AI1414" s="36"/>
      <c r="AJ1414" s="35"/>
      <c r="AK1414" s="35"/>
      <c r="AL1414" s="35"/>
      <c r="AM1414" s="35"/>
    </row>
    <row r="1415" spans="2:39" x14ac:dyDescent="0.25">
      <c r="B1415" s="31"/>
      <c r="C1415" s="32"/>
      <c r="D1415" s="32"/>
      <c r="E1415" s="32"/>
      <c r="F1415" s="33"/>
      <c r="G1415" s="33"/>
      <c r="H1415" s="37"/>
      <c r="I1415" s="33"/>
      <c r="J1415" s="33"/>
      <c r="K1415" s="33"/>
      <c r="L1415" s="33"/>
      <c r="M1415" s="33"/>
      <c r="N1415" s="33"/>
      <c r="O1415" s="33"/>
      <c r="P1415" s="33"/>
      <c r="Q1415" s="33"/>
      <c r="R1415" s="33"/>
      <c r="S1415" s="34"/>
      <c r="T1415" s="33"/>
      <c r="U1415" s="33"/>
      <c r="V1415" s="33"/>
      <c r="W1415" s="33"/>
      <c r="X1415" s="33"/>
      <c r="Y1415" s="33"/>
      <c r="Z1415" s="33"/>
      <c r="AA1415" s="33"/>
      <c r="AB1415" s="33"/>
      <c r="AC1415" s="34"/>
      <c r="AD1415" s="33"/>
      <c r="AE1415" s="33"/>
      <c r="AF1415" s="33"/>
      <c r="AG1415" s="34"/>
      <c r="AH1415" s="33"/>
      <c r="AI1415" s="36"/>
      <c r="AJ1415" s="35"/>
      <c r="AK1415" s="35"/>
      <c r="AL1415" s="35"/>
      <c r="AM1415" s="35"/>
    </row>
    <row r="1416" spans="2:39" x14ac:dyDescent="0.25">
      <c r="B1416" s="31"/>
      <c r="C1416" s="32"/>
      <c r="D1416" s="32"/>
      <c r="E1416" s="32"/>
      <c r="F1416" s="33"/>
      <c r="G1416" s="33"/>
      <c r="H1416" s="37"/>
      <c r="I1416" s="33"/>
      <c r="J1416" s="33"/>
      <c r="K1416" s="33"/>
      <c r="L1416" s="33"/>
      <c r="M1416" s="33"/>
      <c r="N1416" s="33"/>
      <c r="O1416" s="33"/>
      <c r="P1416" s="33"/>
      <c r="Q1416" s="33"/>
      <c r="R1416" s="33"/>
      <c r="S1416" s="34"/>
      <c r="T1416" s="33"/>
      <c r="U1416" s="33"/>
      <c r="V1416" s="33"/>
      <c r="W1416" s="33"/>
      <c r="X1416" s="33"/>
      <c r="Y1416" s="33"/>
      <c r="Z1416" s="33"/>
      <c r="AA1416" s="33"/>
      <c r="AB1416" s="33"/>
      <c r="AC1416" s="34"/>
      <c r="AD1416" s="33"/>
      <c r="AE1416" s="33"/>
      <c r="AF1416" s="33"/>
      <c r="AG1416" s="34"/>
      <c r="AH1416" s="33"/>
      <c r="AI1416" s="36"/>
      <c r="AJ1416" s="35"/>
      <c r="AK1416" s="35"/>
      <c r="AL1416" s="35"/>
      <c r="AM1416" s="35"/>
    </row>
    <row r="1417" spans="2:39" x14ac:dyDescent="0.25">
      <c r="B1417" s="31"/>
      <c r="C1417" s="32"/>
      <c r="D1417" s="32"/>
      <c r="E1417" s="32"/>
      <c r="F1417" s="33"/>
      <c r="G1417" s="33"/>
      <c r="H1417" s="37"/>
      <c r="I1417" s="33"/>
      <c r="J1417" s="33"/>
      <c r="K1417" s="33"/>
      <c r="L1417" s="33"/>
      <c r="M1417" s="33"/>
      <c r="N1417" s="33"/>
      <c r="O1417" s="33"/>
      <c r="P1417" s="33"/>
      <c r="Q1417" s="33"/>
      <c r="R1417" s="33"/>
      <c r="S1417" s="34"/>
      <c r="T1417" s="33"/>
      <c r="U1417" s="33"/>
      <c r="V1417" s="33"/>
      <c r="W1417" s="33"/>
      <c r="X1417" s="33"/>
      <c r="Y1417" s="33"/>
      <c r="Z1417" s="33"/>
      <c r="AA1417" s="33"/>
      <c r="AB1417" s="33"/>
      <c r="AC1417" s="34"/>
      <c r="AD1417" s="33"/>
      <c r="AE1417" s="33"/>
      <c r="AF1417" s="33"/>
      <c r="AG1417" s="34"/>
      <c r="AH1417" s="33"/>
      <c r="AI1417" s="36"/>
      <c r="AJ1417" s="35"/>
      <c r="AK1417" s="35"/>
      <c r="AL1417" s="35"/>
      <c r="AM1417" s="35"/>
    </row>
    <row r="1418" spans="2:39" x14ac:dyDescent="0.25">
      <c r="B1418" s="31"/>
      <c r="C1418" s="32"/>
      <c r="D1418" s="32"/>
      <c r="E1418" s="32"/>
      <c r="F1418" s="33"/>
      <c r="G1418" s="33"/>
      <c r="H1418" s="37"/>
      <c r="I1418" s="33"/>
      <c r="J1418" s="33"/>
      <c r="K1418" s="33"/>
      <c r="L1418" s="33"/>
      <c r="M1418" s="33"/>
      <c r="N1418" s="33"/>
      <c r="O1418" s="33"/>
      <c r="P1418" s="33"/>
      <c r="Q1418" s="33"/>
      <c r="R1418" s="33"/>
      <c r="S1418" s="34"/>
      <c r="T1418" s="33"/>
      <c r="U1418" s="33"/>
      <c r="V1418" s="33"/>
      <c r="W1418" s="33"/>
      <c r="X1418" s="33"/>
      <c r="Y1418" s="33"/>
      <c r="Z1418" s="33"/>
      <c r="AA1418" s="33"/>
      <c r="AB1418" s="33"/>
      <c r="AC1418" s="34"/>
      <c r="AD1418" s="33"/>
      <c r="AE1418" s="33"/>
      <c r="AF1418" s="33"/>
      <c r="AG1418" s="34"/>
      <c r="AH1418" s="33"/>
      <c r="AI1418" s="36"/>
      <c r="AJ1418" s="35"/>
      <c r="AK1418" s="35"/>
      <c r="AL1418" s="35"/>
      <c r="AM1418" s="35"/>
    </row>
    <row r="1419" spans="2:39" x14ac:dyDescent="0.25">
      <c r="B1419" s="31"/>
      <c r="C1419" s="32"/>
      <c r="D1419" s="32"/>
      <c r="E1419" s="32"/>
      <c r="F1419" s="33"/>
      <c r="G1419" s="33"/>
      <c r="H1419" s="37"/>
      <c r="I1419" s="33"/>
      <c r="J1419" s="33"/>
      <c r="K1419" s="33"/>
      <c r="L1419" s="33"/>
      <c r="M1419" s="33"/>
      <c r="N1419" s="33"/>
      <c r="O1419" s="33"/>
      <c r="P1419" s="33"/>
      <c r="Q1419" s="33"/>
      <c r="R1419" s="33"/>
      <c r="S1419" s="34"/>
      <c r="T1419" s="33"/>
      <c r="U1419" s="33"/>
      <c r="V1419" s="33"/>
      <c r="W1419" s="33"/>
      <c r="X1419" s="33"/>
      <c r="Y1419" s="33"/>
      <c r="Z1419" s="33"/>
      <c r="AA1419" s="33"/>
      <c r="AB1419" s="33"/>
      <c r="AC1419" s="34"/>
      <c r="AD1419" s="33"/>
      <c r="AE1419" s="33"/>
      <c r="AF1419" s="33"/>
      <c r="AG1419" s="34"/>
      <c r="AH1419" s="33"/>
      <c r="AI1419" s="36"/>
      <c r="AJ1419" s="35"/>
      <c r="AK1419" s="35"/>
      <c r="AL1419" s="35"/>
      <c r="AM1419" s="35"/>
    </row>
    <row r="1420" spans="2:39" x14ac:dyDescent="0.25">
      <c r="B1420" s="31"/>
      <c r="C1420" s="32"/>
      <c r="D1420" s="32"/>
      <c r="E1420" s="32"/>
      <c r="F1420" s="33"/>
      <c r="G1420" s="33"/>
      <c r="H1420" s="37"/>
      <c r="I1420" s="33"/>
      <c r="J1420" s="33"/>
      <c r="K1420" s="33"/>
      <c r="L1420" s="33"/>
      <c r="M1420" s="33"/>
      <c r="N1420" s="33"/>
      <c r="O1420" s="33"/>
      <c r="P1420" s="33"/>
      <c r="Q1420" s="33"/>
      <c r="R1420" s="33"/>
      <c r="S1420" s="34"/>
      <c r="T1420" s="33"/>
      <c r="U1420" s="33"/>
      <c r="V1420" s="33"/>
      <c r="W1420" s="33"/>
      <c r="X1420" s="33"/>
      <c r="Y1420" s="33"/>
      <c r="Z1420" s="33"/>
      <c r="AA1420" s="33"/>
      <c r="AB1420" s="33"/>
      <c r="AC1420" s="34"/>
      <c r="AD1420" s="33"/>
      <c r="AE1420" s="33"/>
      <c r="AF1420" s="33"/>
      <c r="AG1420" s="34"/>
      <c r="AH1420" s="33"/>
      <c r="AI1420" s="36"/>
      <c r="AJ1420" s="35"/>
      <c r="AK1420" s="35"/>
      <c r="AL1420" s="35"/>
      <c r="AM1420" s="35"/>
    </row>
    <row r="1421" spans="2:39" x14ac:dyDescent="0.25">
      <c r="B1421" s="31"/>
      <c r="C1421" s="32"/>
      <c r="D1421" s="32"/>
      <c r="E1421" s="32"/>
      <c r="F1421" s="33"/>
      <c r="G1421" s="33"/>
      <c r="H1421" s="37"/>
      <c r="I1421" s="33"/>
      <c r="J1421" s="33"/>
      <c r="K1421" s="33"/>
      <c r="L1421" s="33"/>
      <c r="M1421" s="33"/>
      <c r="N1421" s="33"/>
      <c r="O1421" s="33"/>
      <c r="P1421" s="33"/>
      <c r="Q1421" s="33"/>
      <c r="R1421" s="33"/>
      <c r="S1421" s="34"/>
      <c r="T1421" s="33"/>
      <c r="U1421" s="33"/>
      <c r="V1421" s="33"/>
      <c r="W1421" s="33"/>
      <c r="X1421" s="33"/>
      <c r="Y1421" s="33"/>
      <c r="Z1421" s="33"/>
      <c r="AA1421" s="33"/>
      <c r="AB1421" s="33"/>
      <c r="AC1421" s="34"/>
      <c r="AD1421" s="33"/>
      <c r="AE1421" s="33"/>
      <c r="AF1421" s="33"/>
      <c r="AG1421" s="34"/>
      <c r="AH1421" s="33"/>
      <c r="AI1421" s="36"/>
      <c r="AJ1421" s="35"/>
      <c r="AK1421" s="35"/>
      <c r="AL1421" s="35"/>
      <c r="AM1421" s="35"/>
    </row>
    <row r="1422" spans="2:39" x14ac:dyDescent="0.25">
      <c r="B1422" s="31"/>
      <c r="C1422" s="32"/>
      <c r="D1422" s="32"/>
      <c r="E1422" s="32"/>
      <c r="F1422" s="33"/>
      <c r="G1422" s="33"/>
      <c r="H1422" s="37"/>
      <c r="I1422" s="33"/>
      <c r="J1422" s="33"/>
      <c r="K1422" s="33"/>
      <c r="L1422" s="33"/>
      <c r="M1422" s="33"/>
      <c r="N1422" s="33"/>
      <c r="O1422" s="33"/>
      <c r="P1422" s="33"/>
      <c r="Q1422" s="33"/>
      <c r="R1422" s="33"/>
      <c r="S1422" s="34"/>
      <c r="T1422" s="33"/>
      <c r="U1422" s="33"/>
      <c r="V1422" s="33"/>
      <c r="W1422" s="33"/>
      <c r="X1422" s="33"/>
      <c r="Y1422" s="33"/>
      <c r="Z1422" s="33"/>
      <c r="AA1422" s="33"/>
      <c r="AB1422" s="33"/>
      <c r="AC1422" s="34"/>
      <c r="AD1422" s="33"/>
      <c r="AE1422" s="33"/>
      <c r="AF1422" s="33"/>
      <c r="AG1422" s="34"/>
      <c r="AH1422" s="33"/>
      <c r="AI1422" s="36"/>
      <c r="AJ1422" s="35"/>
      <c r="AK1422" s="35"/>
      <c r="AL1422" s="35"/>
      <c r="AM1422" s="35"/>
    </row>
    <row r="1423" spans="2:39" x14ac:dyDescent="0.25">
      <c r="B1423" s="31"/>
      <c r="C1423" s="32"/>
      <c r="D1423" s="32"/>
      <c r="E1423" s="32"/>
      <c r="F1423" s="33"/>
      <c r="G1423" s="33"/>
      <c r="H1423" s="37"/>
      <c r="I1423" s="33"/>
      <c r="J1423" s="33"/>
      <c r="K1423" s="33"/>
      <c r="L1423" s="33"/>
      <c r="M1423" s="33"/>
      <c r="N1423" s="33"/>
      <c r="O1423" s="33"/>
      <c r="P1423" s="33"/>
      <c r="Q1423" s="33"/>
      <c r="R1423" s="33"/>
      <c r="S1423" s="34"/>
      <c r="T1423" s="33"/>
      <c r="U1423" s="33"/>
      <c r="V1423" s="33"/>
      <c r="W1423" s="33"/>
      <c r="X1423" s="33"/>
      <c r="Y1423" s="33"/>
      <c r="Z1423" s="33"/>
      <c r="AA1423" s="33"/>
      <c r="AB1423" s="33"/>
      <c r="AC1423" s="34"/>
      <c r="AD1423" s="33"/>
      <c r="AE1423" s="33"/>
      <c r="AF1423" s="33"/>
      <c r="AG1423" s="34"/>
      <c r="AH1423" s="33"/>
      <c r="AI1423" s="36"/>
      <c r="AJ1423" s="35"/>
      <c r="AK1423" s="35"/>
      <c r="AL1423" s="35"/>
      <c r="AM1423" s="35"/>
    </row>
    <row r="1424" spans="2:39" x14ac:dyDescent="0.25">
      <c r="B1424" s="31"/>
      <c r="C1424" s="32"/>
      <c r="D1424" s="32"/>
      <c r="E1424" s="32"/>
      <c r="F1424" s="33"/>
      <c r="G1424" s="33"/>
      <c r="H1424" s="37"/>
      <c r="I1424" s="33"/>
      <c r="J1424" s="33"/>
      <c r="K1424" s="33"/>
      <c r="L1424" s="33"/>
      <c r="M1424" s="33"/>
      <c r="N1424" s="33"/>
      <c r="O1424" s="33"/>
      <c r="P1424" s="33"/>
      <c r="Q1424" s="33"/>
      <c r="R1424" s="33"/>
      <c r="S1424" s="34"/>
      <c r="T1424" s="33"/>
      <c r="U1424" s="33"/>
      <c r="V1424" s="33"/>
      <c r="W1424" s="33"/>
      <c r="X1424" s="33"/>
      <c r="Y1424" s="33"/>
      <c r="Z1424" s="33"/>
      <c r="AA1424" s="33"/>
      <c r="AB1424" s="33"/>
      <c r="AC1424" s="34"/>
      <c r="AD1424" s="33"/>
      <c r="AE1424" s="33"/>
      <c r="AF1424" s="33"/>
      <c r="AG1424" s="34"/>
      <c r="AH1424" s="33"/>
      <c r="AI1424" s="36"/>
      <c r="AJ1424" s="35"/>
      <c r="AK1424" s="35"/>
      <c r="AL1424" s="35"/>
      <c r="AM1424" s="35"/>
    </row>
    <row r="1425" spans="2:39" x14ac:dyDescent="0.25">
      <c r="B1425" s="31"/>
      <c r="C1425" s="32"/>
      <c r="D1425" s="32"/>
      <c r="E1425" s="32"/>
      <c r="F1425" s="33"/>
      <c r="G1425" s="33"/>
      <c r="H1425" s="37"/>
      <c r="I1425" s="33"/>
      <c r="J1425" s="33"/>
      <c r="K1425" s="33"/>
      <c r="L1425" s="33"/>
      <c r="M1425" s="33"/>
      <c r="N1425" s="33"/>
      <c r="O1425" s="33"/>
      <c r="P1425" s="33"/>
      <c r="Q1425" s="33"/>
      <c r="R1425" s="33"/>
      <c r="S1425" s="34"/>
      <c r="T1425" s="33"/>
      <c r="U1425" s="33"/>
      <c r="V1425" s="33"/>
      <c r="W1425" s="33"/>
      <c r="X1425" s="33"/>
      <c r="Y1425" s="33"/>
      <c r="Z1425" s="33"/>
      <c r="AA1425" s="33"/>
      <c r="AB1425" s="33"/>
      <c r="AC1425" s="34"/>
      <c r="AD1425" s="33"/>
      <c r="AE1425" s="33"/>
      <c r="AF1425" s="33"/>
      <c r="AG1425" s="34"/>
      <c r="AH1425" s="33"/>
      <c r="AI1425" s="36"/>
      <c r="AJ1425" s="35"/>
      <c r="AK1425" s="35"/>
      <c r="AL1425" s="35"/>
      <c r="AM1425" s="35"/>
    </row>
    <row r="1426" spans="2:39" x14ac:dyDescent="0.25">
      <c r="B1426" s="31"/>
      <c r="C1426" s="32"/>
      <c r="D1426" s="32"/>
      <c r="E1426" s="32"/>
      <c r="F1426" s="33"/>
      <c r="G1426" s="33"/>
      <c r="H1426" s="37"/>
      <c r="I1426" s="33"/>
      <c r="J1426" s="33"/>
      <c r="K1426" s="33"/>
      <c r="L1426" s="33"/>
      <c r="M1426" s="33"/>
      <c r="N1426" s="33"/>
      <c r="O1426" s="33"/>
      <c r="P1426" s="33"/>
      <c r="Q1426" s="33"/>
      <c r="R1426" s="33"/>
      <c r="S1426" s="34"/>
      <c r="T1426" s="33"/>
      <c r="U1426" s="33"/>
      <c r="V1426" s="33"/>
      <c r="W1426" s="33"/>
      <c r="X1426" s="33"/>
      <c r="Y1426" s="33"/>
      <c r="Z1426" s="33"/>
      <c r="AA1426" s="33"/>
      <c r="AB1426" s="33"/>
      <c r="AC1426" s="34"/>
      <c r="AD1426" s="33"/>
      <c r="AE1426" s="33"/>
      <c r="AF1426" s="33"/>
      <c r="AG1426" s="34"/>
      <c r="AH1426" s="33"/>
      <c r="AI1426" s="36"/>
      <c r="AJ1426" s="35"/>
      <c r="AK1426" s="35"/>
      <c r="AL1426" s="35"/>
      <c r="AM1426" s="35"/>
    </row>
    <row r="1427" spans="2:39" x14ac:dyDescent="0.25">
      <c r="B1427" s="31"/>
      <c r="C1427" s="32"/>
      <c r="D1427" s="32"/>
      <c r="E1427" s="32"/>
      <c r="F1427" s="33"/>
      <c r="G1427" s="33"/>
      <c r="H1427" s="37"/>
      <c r="I1427" s="33"/>
      <c r="J1427" s="33"/>
      <c r="K1427" s="33"/>
      <c r="L1427" s="33"/>
      <c r="M1427" s="33"/>
      <c r="N1427" s="33"/>
      <c r="O1427" s="33"/>
      <c r="P1427" s="33"/>
      <c r="Q1427" s="33"/>
      <c r="R1427" s="33"/>
      <c r="S1427" s="34"/>
      <c r="T1427" s="33"/>
      <c r="U1427" s="33"/>
      <c r="V1427" s="33"/>
      <c r="W1427" s="33"/>
      <c r="X1427" s="33"/>
      <c r="Y1427" s="33"/>
      <c r="Z1427" s="33"/>
      <c r="AA1427" s="33"/>
      <c r="AB1427" s="33"/>
      <c r="AC1427" s="34"/>
      <c r="AD1427" s="33"/>
      <c r="AE1427" s="33"/>
      <c r="AF1427" s="33"/>
      <c r="AG1427" s="34"/>
      <c r="AH1427" s="33"/>
      <c r="AI1427" s="36"/>
      <c r="AJ1427" s="35"/>
      <c r="AK1427" s="35"/>
      <c r="AL1427" s="35"/>
      <c r="AM1427" s="35"/>
    </row>
    <row r="1428" spans="2:39" x14ac:dyDescent="0.25">
      <c r="B1428" s="31"/>
      <c r="C1428" s="32"/>
      <c r="D1428" s="32"/>
      <c r="E1428" s="32"/>
      <c r="F1428" s="33"/>
      <c r="G1428" s="33"/>
      <c r="H1428" s="37"/>
      <c r="I1428" s="33"/>
      <c r="J1428" s="33"/>
      <c r="K1428" s="33"/>
      <c r="L1428" s="33"/>
      <c r="M1428" s="33"/>
      <c r="N1428" s="33"/>
      <c r="O1428" s="33"/>
      <c r="P1428" s="33"/>
      <c r="Q1428" s="33"/>
      <c r="R1428" s="33"/>
      <c r="S1428" s="34"/>
      <c r="T1428" s="33"/>
      <c r="U1428" s="33"/>
      <c r="V1428" s="33"/>
      <c r="W1428" s="33"/>
      <c r="X1428" s="33"/>
      <c r="Y1428" s="33"/>
      <c r="Z1428" s="33"/>
      <c r="AA1428" s="33"/>
      <c r="AB1428" s="33"/>
      <c r="AC1428" s="34"/>
      <c r="AD1428" s="33"/>
      <c r="AE1428" s="33"/>
      <c r="AF1428" s="33"/>
      <c r="AG1428" s="34"/>
      <c r="AH1428" s="33"/>
      <c r="AI1428" s="36"/>
      <c r="AJ1428" s="35"/>
      <c r="AK1428" s="35"/>
      <c r="AL1428" s="35"/>
      <c r="AM1428" s="35"/>
    </row>
    <row r="1429" spans="2:39" x14ac:dyDescent="0.25">
      <c r="B1429" s="31"/>
      <c r="C1429" s="32"/>
      <c r="D1429" s="32"/>
      <c r="E1429" s="32"/>
      <c r="F1429" s="33"/>
      <c r="G1429" s="33"/>
      <c r="H1429" s="37"/>
      <c r="I1429" s="33"/>
      <c r="J1429" s="33"/>
      <c r="K1429" s="33"/>
      <c r="L1429" s="33"/>
      <c r="M1429" s="33"/>
      <c r="N1429" s="33"/>
      <c r="O1429" s="33"/>
      <c r="P1429" s="33"/>
      <c r="Q1429" s="33"/>
      <c r="R1429" s="33"/>
      <c r="S1429" s="34"/>
      <c r="T1429" s="33"/>
      <c r="U1429" s="33"/>
      <c r="V1429" s="33"/>
      <c r="W1429" s="33"/>
      <c r="X1429" s="33"/>
      <c r="Y1429" s="33"/>
      <c r="Z1429" s="33"/>
      <c r="AA1429" s="33"/>
      <c r="AB1429" s="33"/>
      <c r="AC1429" s="34"/>
      <c r="AD1429" s="33"/>
      <c r="AE1429" s="33"/>
      <c r="AF1429" s="33"/>
      <c r="AG1429" s="34"/>
      <c r="AH1429" s="33"/>
      <c r="AI1429" s="36"/>
      <c r="AJ1429" s="35"/>
      <c r="AK1429" s="35"/>
      <c r="AL1429" s="35"/>
      <c r="AM1429" s="35"/>
    </row>
    <row r="1430" spans="2:39" x14ac:dyDescent="0.25">
      <c r="B1430" s="31"/>
      <c r="C1430" s="32"/>
      <c r="D1430" s="32"/>
      <c r="E1430" s="32"/>
      <c r="F1430" s="33"/>
      <c r="G1430" s="33"/>
      <c r="H1430" s="37"/>
      <c r="I1430" s="33"/>
      <c r="J1430" s="33"/>
      <c r="K1430" s="33"/>
      <c r="L1430" s="33"/>
      <c r="M1430" s="33"/>
      <c r="N1430" s="33"/>
      <c r="O1430" s="33"/>
      <c r="P1430" s="33"/>
      <c r="Q1430" s="33"/>
      <c r="R1430" s="33"/>
      <c r="S1430" s="34"/>
      <c r="T1430" s="33"/>
      <c r="U1430" s="33"/>
      <c r="V1430" s="33"/>
      <c r="W1430" s="33"/>
      <c r="X1430" s="33"/>
      <c r="Y1430" s="33"/>
      <c r="Z1430" s="33"/>
      <c r="AA1430" s="33"/>
      <c r="AB1430" s="33"/>
      <c r="AC1430" s="34"/>
      <c r="AD1430" s="33"/>
      <c r="AE1430" s="33"/>
      <c r="AF1430" s="33"/>
      <c r="AG1430" s="34"/>
      <c r="AH1430" s="33"/>
      <c r="AI1430" s="36"/>
      <c r="AJ1430" s="35"/>
      <c r="AK1430" s="35"/>
      <c r="AL1430" s="35"/>
      <c r="AM1430" s="35"/>
    </row>
    <row r="1431" spans="2:39" x14ac:dyDescent="0.25">
      <c r="B1431" s="31"/>
      <c r="C1431" s="32"/>
      <c r="D1431" s="32"/>
      <c r="E1431" s="32"/>
      <c r="F1431" s="33"/>
      <c r="G1431" s="33"/>
      <c r="H1431" s="37"/>
      <c r="I1431" s="33"/>
      <c r="J1431" s="33"/>
      <c r="K1431" s="33"/>
      <c r="L1431" s="33"/>
      <c r="M1431" s="33"/>
      <c r="N1431" s="33"/>
      <c r="O1431" s="33"/>
      <c r="P1431" s="33"/>
      <c r="Q1431" s="33"/>
      <c r="R1431" s="33"/>
      <c r="S1431" s="34"/>
      <c r="T1431" s="33"/>
      <c r="U1431" s="33"/>
      <c r="V1431" s="33"/>
      <c r="W1431" s="33"/>
      <c r="X1431" s="33"/>
      <c r="Y1431" s="33"/>
      <c r="Z1431" s="33"/>
      <c r="AA1431" s="33"/>
      <c r="AB1431" s="33"/>
      <c r="AC1431" s="34"/>
      <c r="AD1431" s="33"/>
      <c r="AE1431" s="33"/>
      <c r="AF1431" s="33"/>
      <c r="AG1431" s="34"/>
      <c r="AH1431" s="33"/>
      <c r="AI1431" s="36"/>
      <c r="AJ1431" s="35"/>
      <c r="AK1431" s="35"/>
      <c r="AL1431" s="35"/>
      <c r="AM1431" s="35"/>
    </row>
    <row r="1432" spans="2:39" x14ac:dyDescent="0.25">
      <c r="B1432" s="31"/>
      <c r="C1432" s="32"/>
      <c r="D1432" s="32"/>
      <c r="E1432" s="32"/>
      <c r="F1432" s="33"/>
      <c r="G1432" s="33"/>
      <c r="H1432" s="37"/>
      <c r="I1432" s="33"/>
      <c r="J1432" s="33"/>
      <c r="K1432" s="33"/>
      <c r="L1432" s="33"/>
      <c r="M1432" s="33"/>
      <c r="N1432" s="33"/>
      <c r="O1432" s="33"/>
      <c r="P1432" s="33"/>
      <c r="Q1432" s="33"/>
      <c r="R1432" s="33"/>
      <c r="S1432" s="34"/>
      <c r="T1432" s="33"/>
      <c r="U1432" s="33"/>
      <c r="V1432" s="33"/>
      <c r="W1432" s="33"/>
      <c r="X1432" s="33"/>
      <c r="Y1432" s="33"/>
      <c r="Z1432" s="33"/>
      <c r="AA1432" s="33"/>
      <c r="AB1432" s="33"/>
      <c r="AC1432" s="34"/>
      <c r="AD1432" s="33"/>
      <c r="AE1432" s="33"/>
      <c r="AF1432" s="33"/>
      <c r="AG1432" s="34"/>
      <c r="AH1432" s="33"/>
      <c r="AI1432" s="36"/>
      <c r="AJ1432" s="35"/>
      <c r="AK1432" s="35"/>
      <c r="AL1432" s="35"/>
      <c r="AM1432" s="35"/>
    </row>
    <row r="1433" spans="2:39" x14ac:dyDescent="0.25">
      <c r="B1433" s="31"/>
      <c r="C1433" s="32"/>
      <c r="D1433" s="32"/>
      <c r="E1433" s="32"/>
      <c r="F1433" s="33"/>
      <c r="G1433" s="33"/>
      <c r="H1433" s="37"/>
      <c r="I1433" s="33"/>
      <c r="J1433" s="33"/>
      <c r="K1433" s="33"/>
      <c r="L1433" s="33"/>
      <c r="M1433" s="33"/>
      <c r="N1433" s="33"/>
      <c r="O1433" s="33"/>
      <c r="P1433" s="33"/>
      <c r="Q1433" s="33"/>
      <c r="R1433" s="33"/>
      <c r="S1433" s="34"/>
      <c r="T1433" s="33"/>
      <c r="U1433" s="33"/>
      <c r="V1433" s="33"/>
      <c r="W1433" s="33"/>
      <c r="X1433" s="33"/>
      <c r="Y1433" s="33"/>
      <c r="Z1433" s="33"/>
      <c r="AA1433" s="33"/>
      <c r="AB1433" s="33"/>
      <c r="AC1433" s="34"/>
      <c r="AD1433" s="33"/>
      <c r="AE1433" s="33"/>
      <c r="AF1433" s="33"/>
      <c r="AG1433" s="34"/>
      <c r="AH1433" s="33"/>
      <c r="AI1433" s="36"/>
      <c r="AJ1433" s="35"/>
      <c r="AK1433" s="35"/>
      <c r="AL1433" s="35"/>
      <c r="AM1433" s="35"/>
    </row>
    <row r="1434" spans="2:39" x14ac:dyDescent="0.25">
      <c r="B1434" s="31"/>
      <c r="C1434" s="32"/>
      <c r="D1434" s="32"/>
      <c r="E1434" s="32"/>
      <c r="F1434" s="33"/>
      <c r="G1434" s="33"/>
      <c r="H1434" s="37"/>
      <c r="I1434" s="33"/>
      <c r="J1434" s="33"/>
      <c r="K1434" s="33"/>
      <c r="L1434" s="33"/>
      <c r="M1434" s="33"/>
      <c r="N1434" s="33"/>
      <c r="O1434" s="33"/>
      <c r="P1434" s="33"/>
      <c r="Q1434" s="33"/>
      <c r="R1434" s="33"/>
      <c r="S1434" s="34"/>
      <c r="T1434" s="33"/>
      <c r="U1434" s="33"/>
      <c r="V1434" s="33"/>
      <c r="W1434" s="33"/>
      <c r="X1434" s="33"/>
      <c r="Y1434" s="33"/>
      <c r="Z1434" s="33"/>
      <c r="AA1434" s="33"/>
      <c r="AB1434" s="33"/>
      <c r="AC1434" s="34"/>
      <c r="AD1434" s="33"/>
      <c r="AE1434" s="33"/>
      <c r="AF1434" s="33"/>
      <c r="AG1434" s="34"/>
      <c r="AH1434" s="33"/>
      <c r="AI1434" s="36"/>
      <c r="AJ1434" s="35"/>
      <c r="AK1434" s="35"/>
      <c r="AL1434" s="35"/>
      <c r="AM1434" s="35"/>
    </row>
    <row r="1435" spans="2:39" x14ac:dyDescent="0.25">
      <c r="B1435" s="31"/>
      <c r="C1435" s="32"/>
      <c r="D1435" s="32"/>
      <c r="E1435" s="32"/>
      <c r="F1435" s="33"/>
      <c r="G1435" s="33"/>
      <c r="H1435" s="37"/>
      <c r="I1435" s="33"/>
      <c r="J1435" s="33"/>
      <c r="K1435" s="33"/>
      <c r="L1435" s="33"/>
      <c r="M1435" s="33"/>
      <c r="N1435" s="33"/>
      <c r="O1435" s="33"/>
      <c r="P1435" s="33"/>
      <c r="Q1435" s="33"/>
      <c r="R1435" s="33"/>
      <c r="S1435" s="34"/>
      <c r="T1435" s="33"/>
      <c r="U1435" s="33"/>
      <c r="V1435" s="33"/>
      <c r="W1435" s="33"/>
      <c r="X1435" s="33"/>
      <c r="Y1435" s="33"/>
      <c r="Z1435" s="33"/>
      <c r="AA1435" s="33"/>
      <c r="AB1435" s="33"/>
      <c r="AC1435" s="34"/>
      <c r="AD1435" s="33"/>
      <c r="AE1435" s="33"/>
      <c r="AF1435" s="33"/>
      <c r="AG1435" s="34"/>
      <c r="AH1435" s="33"/>
      <c r="AI1435" s="36"/>
      <c r="AJ1435" s="35"/>
      <c r="AK1435" s="35"/>
      <c r="AL1435" s="35"/>
      <c r="AM1435" s="35"/>
    </row>
    <row r="1436" spans="2:39" x14ac:dyDescent="0.25">
      <c r="B1436" s="31"/>
      <c r="C1436" s="32"/>
      <c r="D1436" s="32"/>
      <c r="E1436" s="32"/>
      <c r="F1436" s="33"/>
      <c r="G1436" s="33"/>
      <c r="H1436" s="37"/>
      <c r="I1436" s="33"/>
      <c r="J1436" s="33"/>
      <c r="K1436" s="33"/>
      <c r="L1436" s="33"/>
      <c r="M1436" s="33"/>
      <c r="N1436" s="33"/>
      <c r="O1436" s="33"/>
      <c r="P1436" s="33"/>
      <c r="Q1436" s="33"/>
      <c r="R1436" s="33"/>
      <c r="S1436" s="34"/>
      <c r="T1436" s="33"/>
      <c r="U1436" s="33"/>
      <c r="V1436" s="33"/>
      <c r="W1436" s="33"/>
      <c r="X1436" s="33"/>
      <c r="Y1436" s="33"/>
      <c r="Z1436" s="33"/>
      <c r="AA1436" s="33"/>
      <c r="AB1436" s="33"/>
      <c r="AC1436" s="34"/>
      <c r="AD1436" s="33"/>
      <c r="AE1436" s="33"/>
      <c r="AF1436" s="33"/>
      <c r="AG1436" s="34"/>
      <c r="AH1436" s="33"/>
      <c r="AI1436" s="36"/>
      <c r="AJ1436" s="35"/>
      <c r="AK1436" s="35"/>
      <c r="AL1436" s="35"/>
      <c r="AM1436" s="35"/>
    </row>
    <row r="1437" spans="2:39" x14ac:dyDescent="0.25">
      <c r="B1437" s="31"/>
      <c r="C1437" s="32"/>
      <c r="D1437" s="32"/>
      <c r="E1437" s="32"/>
      <c r="F1437" s="33"/>
      <c r="G1437" s="33"/>
      <c r="H1437" s="37"/>
      <c r="I1437" s="33"/>
      <c r="J1437" s="33"/>
      <c r="K1437" s="33"/>
      <c r="L1437" s="33"/>
      <c r="M1437" s="33"/>
      <c r="N1437" s="33"/>
      <c r="O1437" s="33"/>
      <c r="P1437" s="33"/>
      <c r="Q1437" s="33"/>
      <c r="R1437" s="33"/>
      <c r="S1437" s="34"/>
      <c r="T1437" s="33"/>
      <c r="U1437" s="33"/>
      <c r="V1437" s="33"/>
      <c r="W1437" s="33"/>
      <c r="X1437" s="33"/>
      <c r="Y1437" s="33"/>
      <c r="Z1437" s="33"/>
      <c r="AA1437" s="33"/>
      <c r="AB1437" s="33"/>
      <c r="AC1437" s="34"/>
      <c r="AD1437" s="33"/>
      <c r="AE1437" s="33"/>
      <c r="AF1437" s="33"/>
      <c r="AG1437" s="34"/>
      <c r="AH1437" s="33"/>
      <c r="AI1437" s="36"/>
      <c r="AJ1437" s="35"/>
      <c r="AK1437" s="35"/>
      <c r="AL1437" s="35"/>
      <c r="AM1437" s="35"/>
    </row>
    <row r="1438" spans="2:39" x14ac:dyDescent="0.25">
      <c r="B1438" s="31"/>
      <c r="C1438" s="32"/>
      <c r="D1438" s="32"/>
      <c r="E1438" s="32"/>
      <c r="F1438" s="33"/>
      <c r="G1438" s="33"/>
      <c r="H1438" s="37"/>
      <c r="I1438" s="33"/>
      <c r="J1438" s="33"/>
      <c r="K1438" s="33"/>
      <c r="L1438" s="33"/>
      <c r="M1438" s="33"/>
      <c r="N1438" s="33"/>
      <c r="O1438" s="33"/>
      <c r="P1438" s="33"/>
      <c r="Q1438" s="33"/>
      <c r="R1438" s="33"/>
      <c r="S1438" s="34"/>
      <c r="T1438" s="33"/>
      <c r="U1438" s="33"/>
      <c r="V1438" s="33"/>
      <c r="W1438" s="33"/>
      <c r="X1438" s="33"/>
      <c r="Y1438" s="33"/>
      <c r="Z1438" s="33"/>
      <c r="AA1438" s="33"/>
      <c r="AB1438" s="33"/>
      <c r="AC1438" s="34"/>
      <c r="AD1438" s="33"/>
      <c r="AE1438" s="33"/>
      <c r="AF1438" s="33"/>
      <c r="AG1438" s="34"/>
      <c r="AH1438" s="33"/>
      <c r="AI1438" s="36"/>
      <c r="AJ1438" s="35"/>
      <c r="AK1438" s="35"/>
      <c r="AL1438" s="35"/>
      <c r="AM1438" s="35"/>
    </row>
    <row r="1439" spans="2:39" x14ac:dyDescent="0.25">
      <c r="B1439" s="31"/>
      <c r="C1439" s="32"/>
      <c r="D1439" s="32"/>
      <c r="E1439" s="32"/>
      <c r="F1439" s="33"/>
      <c r="G1439" s="33"/>
      <c r="H1439" s="37"/>
      <c r="I1439" s="33"/>
      <c r="J1439" s="33"/>
      <c r="K1439" s="33"/>
      <c r="L1439" s="33"/>
      <c r="M1439" s="33"/>
      <c r="N1439" s="33"/>
      <c r="O1439" s="33"/>
      <c r="P1439" s="33"/>
      <c r="Q1439" s="33"/>
      <c r="R1439" s="33"/>
      <c r="S1439" s="34"/>
      <c r="T1439" s="33"/>
      <c r="U1439" s="33"/>
      <c r="V1439" s="33"/>
      <c r="W1439" s="33"/>
      <c r="X1439" s="33"/>
      <c r="Y1439" s="33"/>
      <c r="Z1439" s="33"/>
      <c r="AA1439" s="33"/>
      <c r="AB1439" s="33"/>
      <c r="AC1439" s="34"/>
      <c r="AD1439" s="33"/>
      <c r="AE1439" s="33"/>
      <c r="AF1439" s="33"/>
      <c r="AG1439" s="34"/>
      <c r="AH1439" s="33"/>
      <c r="AI1439" s="36"/>
      <c r="AJ1439" s="35"/>
      <c r="AK1439" s="35"/>
      <c r="AL1439" s="35"/>
      <c r="AM1439" s="35"/>
    </row>
    <row r="1440" spans="2:39" x14ac:dyDescent="0.25">
      <c r="B1440" s="31"/>
      <c r="C1440" s="32"/>
      <c r="D1440" s="32"/>
      <c r="E1440" s="32"/>
      <c r="F1440" s="33"/>
      <c r="G1440" s="33"/>
      <c r="H1440" s="37"/>
      <c r="I1440" s="33"/>
      <c r="J1440" s="33"/>
      <c r="K1440" s="33"/>
      <c r="L1440" s="33"/>
      <c r="M1440" s="33"/>
      <c r="N1440" s="33"/>
      <c r="O1440" s="33"/>
      <c r="P1440" s="33"/>
      <c r="Q1440" s="33"/>
      <c r="R1440" s="33"/>
      <c r="S1440" s="34"/>
      <c r="T1440" s="33"/>
      <c r="U1440" s="33"/>
      <c r="V1440" s="33"/>
      <c r="W1440" s="33"/>
      <c r="X1440" s="33"/>
      <c r="Y1440" s="33"/>
      <c r="Z1440" s="33"/>
      <c r="AA1440" s="33"/>
      <c r="AB1440" s="33"/>
      <c r="AC1440" s="34"/>
      <c r="AD1440" s="33"/>
      <c r="AE1440" s="33"/>
      <c r="AF1440" s="33"/>
      <c r="AG1440" s="34"/>
      <c r="AH1440" s="33"/>
      <c r="AI1440" s="36"/>
      <c r="AJ1440" s="35"/>
      <c r="AK1440" s="35"/>
      <c r="AL1440" s="35"/>
      <c r="AM1440" s="35"/>
    </row>
    <row r="1441" spans="2:39" x14ac:dyDescent="0.25">
      <c r="B1441" s="31"/>
      <c r="C1441" s="32"/>
      <c r="D1441" s="32"/>
      <c r="E1441" s="32"/>
      <c r="F1441" s="33"/>
      <c r="G1441" s="33"/>
      <c r="H1441" s="37"/>
      <c r="I1441" s="33"/>
      <c r="J1441" s="33"/>
      <c r="K1441" s="33"/>
      <c r="L1441" s="33"/>
      <c r="M1441" s="33"/>
      <c r="N1441" s="33"/>
      <c r="O1441" s="33"/>
      <c r="P1441" s="33"/>
      <c r="Q1441" s="33"/>
      <c r="R1441" s="33"/>
      <c r="S1441" s="34"/>
      <c r="T1441" s="33"/>
      <c r="U1441" s="33"/>
      <c r="V1441" s="33"/>
      <c r="W1441" s="33"/>
      <c r="X1441" s="33"/>
      <c r="Y1441" s="33"/>
      <c r="Z1441" s="33"/>
      <c r="AA1441" s="33"/>
      <c r="AB1441" s="33"/>
      <c r="AC1441" s="34"/>
      <c r="AD1441" s="33"/>
      <c r="AE1441" s="33"/>
      <c r="AF1441" s="33"/>
      <c r="AG1441" s="34"/>
      <c r="AH1441" s="33"/>
      <c r="AI1441" s="36"/>
      <c r="AJ1441" s="35"/>
      <c r="AK1441" s="35"/>
      <c r="AL1441" s="35"/>
      <c r="AM1441" s="35"/>
    </row>
    <row r="1442" spans="2:39" x14ac:dyDescent="0.25">
      <c r="B1442" s="31"/>
      <c r="C1442" s="32"/>
      <c r="D1442" s="32"/>
      <c r="E1442" s="32"/>
      <c r="F1442" s="33"/>
      <c r="G1442" s="33"/>
      <c r="H1442" s="37"/>
      <c r="I1442" s="33"/>
      <c r="J1442" s="33"/>
      <c r="K1442" s="33"/>
      <c r="L1442" s="33"/>
      <c r="M1442" s="33"/>
      <c r="N1442" s="33"/>
      <c r="O1442" s="33"/>
      <c r="P1442" s="33"/>
      <c r="Q1442" s="33"/>
      <c r="R1442" s="33"/>
      <c r="S1442" s="34"/>
      <c r="T1442" s="33"/>
      <c r="U1442" s="33"/>
      <c r="V1442" s="33"/>
      <c r="W1442" s="33"/>
      <c r="X1442" s="33"/>
      <c r="Y1442" s="33"/>
      <c r="Z1442" s="33"/>
      <c r="AA1442" s="33"/>
      <c r="AB1442" s="33"/>
      <c r="AC1442" s="34"/>
      <c r="AD1442" s="33"/>
      <c r="AE1442" s="33"/>
      <c r="AF1442" s="33"/>
      <c r="AG1442" s="34"/>
      <c r="AH1442" s="33"/>
      <c r="AI1442" s="36"/>
      <c r="AJ1442" s="35"/>
      <c r="AK1442" s="35"/>
      <c r="AL1442" s="35"/>
      <c r="AM1442" s="35"/>
    </row>
    <row r="1443" spans="2:39" x14ac:dyDescent="0.25">
      <c r="B1443" s="31"/>
      <c r="C1443" s="32"/>
      <c r="D1443" s="32"/>
      <c r="E1443" s="32"/>
      <c r="F1443" s="33"/>
      <c r="G1443" s="33"/>
      <c r="H1443" s="37"/>
      <c r="I1443" s="33"/>
      <c r="J1443" s="33"/>
      <c r="K1443" s="33"/>
      <c r="L1443" s="33"/>
      <c r="M1443" s="33"/>
      <c r="N1443" s="33"/>
      <c r="O1443" s="33"/>
      <c r="P1443" s="33"/>
      <c r="Q1443" s="33"/>
      <c r="R1443" s="33"/>
      <c r="S1443" s="34"/>
      <c r="T1443" s="33"/>
      <c r="U1443" s="33"/>
      <c r="V1443" s="33"/>
      <c r="W1443" s="33"/>
      <c r="X1443" s="33"/>
      <c r="Y1443" s="33"/>
      <c r="Z1443" s="33"/>
      <c r="AA1443" s="33"/>
      <c r="AB1443" s="33"/>
      <c r="AC1443" s="34"/>
      <c r="AD1443" s="33"/>
      <c r="AE1443" s="33"/>
      <c r="AF1443" s="33"/>
      <c r="AG1443" s="34"/>
      <c r="AH1443" s="33"/>
      <c r="AI1443" s="36"/>
      <c r="AJ1443" s="35"/>
      <c r="AK1443" s="35"/>
      <c r="AL1443" s="35"/>
      <c r="AM1443" s="35"/>
    </row>
    <row r="1444" spans="2:39" x14ac:dyDescent="0.25">
      <c r="B1444" s="31"/>
      <c r="C1444" s="32"/>
      <c r="D1444" s="32"/>
      <c r="E1444" s="32"/>
      <c r="F1444" s="33"/>
      <c r="G1444" s="33"/>
      <c r="H1444" s="37"/>
      <c r="I1444" s="33"/>
      <c r="J1444" s="33"/>
      <c r="K1444" s="33"/>
      <c r="L1444" s="33"/>
      <c r="M1444" s="33"/>
      <c r="N1444" s="33"/>
      <c r="O1444" s="33"/>
      <c r="P1444" s="33"/>
      <c r="Q1444" s="33"/>
      <c r="R1444" s="33"/>
      <c r="S1444" s="34"/>
      <c r="T1444" s="33"/>
      <c r="U1444" s="33"/>
      <c r="V1444" s="33"/>
      <c r="W1444" s="33"/>
      <c r="X1444" s="33"/>
      <c r="Y1444" s="33"/>
      <c r="Z1444" s="33"/>
      <c r="AA1444" s="33"/>
      <c r="AB1444" s="33"/>
      <c r="AC1444" s="34"/>
      <c r="AD1444" s="33"/>
      <c r="AE1444" s="33"/>
      <c r="AF1444" s="33"/>
      <c r="AG1444" s="34"/>
      <c r="AH1444" s="33"/>
      <c r="AI1444" s="36"/>
      <c r="AJ1444" s="35"/>
      <c r="AK1444" s="35"/>
      <c r="AL1444" s="35"/>
      <c r="AM1444" s="35"/>
    </row>
    <row r="1445" spans="2:39" x14ac:dyDescent="0.25">
      <c r="B1445" s="31"/>
      <c r="C1445" s="32"/>
      <c r="D1445" s="32"/>
      <c r="E1445" s="32"/>
      <c r="F1445" s="33"/>
      <c r="G1445" s="33"/>
      <c r="H1445" s="37"/>
      <c r="I1445" s="33"/>
      <c r="J1445" s="33"/>
      <c r="K1445" s="33"/>
      <c r="L1445" s="33"/>
      <c r="M1445" s="33"/>
      <c r="N1445" s="33"/>
      <c r="O1445" s="33"/>
      <c r="P1445" s="33"/>
      <c r="Q1445" s="33"/>
      <c r="R1445" s="33"/>
      <c r="S1445" s="34"/>
      <c r="T1445" s="33"/>
      <c r="U1445" s="33"/>
      <c r="V1445" s="33"/>
      <c r="W1445" s="33"/>
      <c r="X1445" s="33"/>
      <c r="Y1445" s="33"/>
      <c r="Z1445" s="33"/>
      <c r="AA1445" s="33"/>
      <c r="AB1445" s="33"/>
      <c r="AC1445" s="34"/>
      <c r="AD1445" s="33"/>
      <c r="AE1445" s="33"/>
      <c r="AF1445" s="33"/>
      <c r="AG1445" s="34"/>
      <c r="AH1445" s="33"/>
      <c r="AI1445" s="36"/>
      <c r="AJ1445" s="35"/>
      <c r="AK1445" s="35"/>
      <c r="AL1445" s="35"/>
      <c r="AM1445" s="35"/>
    </row>
    <row r="1446" spans="2:39" x14ac:dyDescent="0.25">
      <c r="B1446" s="31"/>
      <c r="C1446" s="32"/>
      <c r="D1446" s="32"/>
      <c r="E1446" s="32"/>
      <c r="F1446" s="33"/>
      <c r="G1446" s="33"/>
      <c r="H1446" s="37"/>
      <c r="I1446" s="33"/>
      <c r="J1446" s="33"/>
      <c r="K1446" s="33"/>
      <c r="L1446" s="33"/>
      <c r="M1446" s="33"/>
      <c r="N1446" s="33"/>
      <c r="O1446" s="33"/>
      <c r="P1446" s="33"/>
      <c r="Q1446" s="33"/>
      <c r="R1446" s="33"/>
      <c r="S1446" s="34"/>
      <c r="T1446" s="33"/>
      <c r="U1446" s="33"/>
      <c r="V1446" s="33"/>
      <c r="W1446" s="33"/>
      <c r="X1446" s="33"/>
      <c r="Y1446" s="33"/>
      <c r="Z1446" s="33"/>
      <c r="AA1446" s="33"/>
      <c r="AB1446" s="33"/>
      <c r="AC1446" s="34"/>
      <c r="AD1446" s="33"/>
      <c r="AE1446" s="33"/>
      <c r="AF1446" s="33"/>
      <c r="AG1446" s="34"/>
      <c r="AH1446" s="33"/>
      <c r="AI1446" s="36"/>
      <c r="AJ1446" s="35"/>
      <c r="AK1446" s="35"/>
      <c r="AL1446" s="35"/>
      <c r="AM1446" s="35"/>
    </row>
    <row r="1447" spans="2:39" x14ac:dyDescent="0.25">
      <c r="B1447" s="31"/>
      <c r="C1447" s="32"/>
      <c r="D1447" s="32"/>
      <c r="E1447" s="32"/>
      <c r="F1447" s="33"/>
      <c r="G1447" s="33"/>
      <c r="H1447" s="37"/>
      <c r="I1447" s="33"/>
      <c r="J1447" s="33"/>
      <c r="K1447" s="33"/>
      <c r="L1447" s="33"/>
      <c r="M1447" s="33"/>
      <c r="N1447" s="33"/>
      <c r="O1447" s="33"/>
      <c r="P1447" s="33"/>
      <c r="Q1447" s="33"/>
      <c r="R1447" s="33"/>
      <c r="S1447" s="34"/>
      <c r="T1447" s="33"/>
      <c r="U1447" s="33"/>
      <c r="V1447" s="33"/>
      <c r="W1447" s="33"/>
      <c r="X1447" s="33"/>
      <c r="Y1447" s="33"/>
      <c r="Z1447" s="33"/>
      <c r="AA1447" s="33"/>
      <c r="AB1447" s="33"/>
      <c r="AC1447" s="34"/>
      <c r="AD1447" s="33"/>
      <c r="AE1447" s="33"/>
      <c r="AF1447" s="33"/>
      <c r="AG1447" s="34"/>
      <c r="AH1447" s="33"/>
      <c r="AI1447" s="36"/>
      <c r="AJ1447" s="35"/>
      <c r="AK1447" s="35"/>
      <c r="AL1447" s="35"/>
      <c r="AM1447" s="35"/>
    </row>
    <row r="1448" spans="2:39" x14ac:dyDescent="0.25">
      <c r="B1448" s="31"/>
      <c r="C1448" s="32"/>
      <c r="D1448" s="32"/>
      <c r="E1448" s="32"/>
      <c r="F1448" s="33"/>
      <c r="G1448" s="33"/>
      <c r="H1448" s="37"/>
      <c r="I1448" s="33"/>
      <c r="J1448" s="33"/>
      <c r="K1448" s="33"/>
      <c r="L1448" s="33"/>
      <c r="M1448" s="33"/>
      <c r="N1448" s="33"/>
      <c r="O1448" s="33"/>
      <c r="P1448" s="33"/>
      <c r="Q1448" s="33"/>
      <c r="R1448" s="33"/>
      <c r="S1448" s="34"/>
      <c r="T1448" s="33"/>
      <c r="U1448" s="33"/>
      <c r="V1448" s="33"/>
      <c r="W1448" s="33"/>
      <c r="X1448" s="33"/>
      <c r="Y1448" s="33"/>
      <c r="Z1448" s="33"/>
      <c r="AA1448" s="33"/>
      <c r="AB1448" s="33"/>
      <c r="AC1448" s="34"/>
      <c r="AD1448" s="33"/>
      <c r="AE1448" s="33"/>
      <c r="AF1448" s="33"/>
      <c r="AG1448" s="34"/>
      <c r="AH1448" s="33"/>
      <c r="AI1448" s="36"/>
      <c r="AJ1448" s="35"/>
      <c r="AK1448" s="35"/>
      <c r="AL1448" s="35"/>
      <c r="AM1448" s="35"/>
    </row>
    <row r="1449" spans="2:39" x14ac:dyDescent="0.25">
      <c r="B1449" s="31"/>
      <c r="C1449" s="32"/>
      <c r="D1449" s="32"/>
      <c r="E1449" s="32"/>
      <c r="F1449" s="33"/>
      <c r="G1449" s="33"/>
      <c r="H1449" s="37"/>
      <c r="I1449" s="33"/>
      <c r="J1449" s="33"/>
      <c r="K1449" s="33"/>
      <c r="L1449" s="33"/>
      <c r="M1449" s="33"/>
      <c r="N1449" s="33"/>
      <c r="O1449" s="33"/>
      <c r="P1449" s="33"/>
      <c r="Q1449" s="33"/>
      <c r="R1449" s="33"/>
      <c r="S1449" s="34"/>
      <c r="T1449" s="33"/>
      <c r="U1449" s="33"/>
      <c r="V1449" s="33"/>
      <c r="W1449" s="33"/>
      <c r="X1449" s="33"/>
      <c r="Y1449" s="33"/>
      <c r="Z1449" s="33"/>
      <c r="AA1449" s="33"/>
      <c r="AB1449" s="33"/>
      <c r="AC1449" s="34"/>
      <c r="AD1449" s="33"/>
      <c r="AE1449" s="33"/>
      <c r="AF1449" s="33"/>
      <c r="AG1449" s="34"/>
      <c r="AH1449" s="33"/>
      <c r="AI1449" s="36"/>
      <c r="AJ1449" s="35"/>
      <c r="AK1449" s="35"/>
      <c r="AL1449" s="35"/>
      <c r="AM1449" s="35"/>
    </row>
    <row r="1450" spans="2:39" x14ac:dyDescent="0.25">
      <c r="B1450" s="31"/>
      <c r="C1450" s="32"/>
      <c r="D1450" s="32"/>
      <c r="E1450" s="32"/>
      <c r="F1450" s="33"/>
      <c r="G1450" s="33"/>
      <c r="H1450" s="37"/>
      <c r="I1450" s="33"/>
      <c r="J1450" s="33"/>
      <c r="K1450" s="33"/>
      <c r="L1450" s="33"/>
      <c r="M1450" s="33"/>
      <c r="N1450" s="33"/>
      <c r="O1450" s="33"/>
      <c r="P1450" s="33"/>
      <c r="Q1450" s="33"/>
      <c r="R1450" s="33"/>
      <c r="S1450" s="34"/>
      <c r="T1450" s="33"/>
      <c r="U1450" s="33"/>
      <c r="V1450" s="33"/>
      <c r="W1450" s="33"/>
      <c r="X1450" s="33"/>
      <c r="Y1450" s="33"/>
      <c r="Z1450" s="33"/>
      <c r="AA1450" s="33"/>
      <c r="AB1450" s="33"/>
      <c r="AC1450" s="34"/>
      <c r="AD1450" s="33"/>
      <c r="AE1450" s="33"/>
      <c r="AF1450" s="33"/>
      <c r="AG1450" s="34"/>
      <c r="AH1450" s="33"/>
      <c r="AI1450" s="36"/>
      <c r="AJ1450" s="35"/>
      <c r="AK1450" s="35"/>
      <c r="AL1450" s="35"/>
      <c r="AM1450" s="35"/>
    </row>
    <row r="1451" spans="2:39" x14ac:dyDescent="0.25">
      <c r="B1451" s="31"/>
      <c r="C1451" s="32"/>
      <c r="D1451" s="32"/>
      <c r="E1451" s="32"/>
      <c r="F1451" s="33"/>
      <c r="G1451" s="33"/>
      <c r="H1451" s="37"/>
      <c r="I1451" s="33"/>
      <c r="J1451" s="33"/>
      <c r="K1451" s="33"/>
      <c r="L1451" s="33"/>
      <c r="M1451" s="33"/>
      <c r="N1451" s="33"/>
      <c r="O1451" s="33"/>
      <c r="P1451" s="33"/>
      <c r="Q1451" s="33"/>
      <c r="R1451" s="33"/>
      <c r="S1451" s="34"/>
      <c r="T1451" s="33"/>
      <c r="U1451" s="33"/>
      <c r="V1451" s="33"/>
      <c r="W1451" s="33"/>
      <c r="X1451" s="33"/>
      <c r="Y1451" s="33"/>
      <c r="Z1451" s="33"/>
      <c r="AA1451" s="33"/>
      <c r="AB1451" s="33"/>
      <c r="AC1451" s="34"/>
      <c r="AD1451" s="33"/>
      <c r="AE1451" s="33"/>
      <c r="AF1451" s="33"/>
      <c r="AG1451" s="34"/>
      <c r="AH1451" s="33"/>
      <c r="AI1451" s="36"/>
      <c r="AJ1451" s="35"/>
      <c r="AK1451" s="35"/>
      <c r="AL1451" s="35"/>
      <c r="AM1451" s="35"/>
    </row>
    <row r="1452" spans="2:39" x14ac:dyDescent="0.25">
      <c r="B1452" s="31"/>
      <c r="C1452" s="32"/>
      <c r="D1452" s="32"/>
      <c r="E1452" s="32"/>
      <c r="F1452" s="33"/>
      <c r="G1452" s="33"/>
      <c r="H1452" s="37"/>
      <c r="I1452" s="33"/>
      <c r="J1452" s="33"/>
      <c r="K1452" s="33"/>
      <c r="L1452" s="33"/>
      <c r="M1452" s="33"/>
      <c r="N1452" s="33"/>
      <c r="O1452" s="33"/>
      <c r="P1452" s="33"/>
      <c r="Q1452" s="33"/>
      <c r="R1452" s="33"/>
      <c r="S1452" s="34"/>
      <c r="T1452" s="33"/>
      <c r="U1452" s="33"/>
      <c r="V1452" s="33"/>
      <c r="W1452" s="33"/>
      <c r="X1452" s="33"/>
      <c r="Y1452" s="33"/>
      <c r="Z1452" s="33"/>
      <c r="AA1452" s="33"/>
      <c r="AB1452" s="33"/>
      <c r="AC1452" s="34"/>
      <c r="AD1452" s="33"/>
      <c r="AE1452" s="33"/>
      <c r="AF1452" s="33"/>
      <c r="AG1452" s="34"/>
      <c r="AH1452" s="33"/>
      <c r="AI1452" s="36"/>
      <c r="AJ1452" s="35"/>
      <c r="AK1452" s="35"/>
      <c r="AL1452" s="35"/>
      <c r="AM1452" s="35"/>
    </row>
    <row r="1453" spans="2:39" x14ac:dyDescent="0.25">
      <c r="B1453" s="31"/>
      <c r="C1453" s="32"/>
      <c r="D1453" s="32"/>
      <c r="E1453" s="32"/>
      <c r="F1453" s="33"/>
      <c r="G1453" s="33"/>
      <c r="H1453" s="37"/>
      <c r="I1453" s="33"/>
      <c r="J1453" s="33"/>
      <c r="K1453" s="33"/>
      <c r="L1453" s="33"/>
      <c r="M1453" s="33"/>
      <c r="N1453" s="33"/>
      <c r="O1453" s="33"/>
      <c r="P1453" s="33"/>
      <c r="Q1453" s="33"/>
      <c r="R1453" s="33"/>
      <c r="S1453" s="34"/>
      <c r="T1453" s="33"/>
      <c r="U1453" s="33"/>
      <c r="V1453" s="33"/>
      <c r="W1453" s="33"/>
      <c r="X1453" s="33"/>
      <c r="Y1453" s="33"/>
      <c r="Z1453" s="33"/>
      <c r="AA1453" s="33"/>
      <c r="AB1453" s="33"/>
      <c r="AC1453" s="34"/>
      <c r="AD1453" s="33"/>
      <c r="AE1453" s="33"/>
      <c r="AF1453" s="33"/>
      <c r="AG1453" s="34"/>
      <c r="AH1453" s="33"/>
      <c r="AI1453" s="36"/>
      <c r="AJ1453" s="35"/>
      <c r="AK1453" s="35"/>
      <c r="AL1453" s="35"/>
      <c r="AM1453" s="35"/>
    </row>
    <row r="1454" spans="2:39" x14ac:dyDescent="0.25">
      <c r="B1454" s="31"/>
      <c r="C1454" s="32"/>
      <c r="D1454" s="32"/>
      <c r="E1454" s="32"/>
      <c r="F1454" s="33"/>
      <c r="G1454" s="33"/>
      <c r="H1454" s="37"/>
      <c r="I1454" s="33"/>
      <c r="J1454" s="33"/>
      <c r="K1454" s="33"/>
      <c r="L1454" s="33"/>
      <c r="M1454" s="33"/>
      <c r="N1454" s="33"/>
      <c r="O1454" s="33"/>
      <c r="P1454" s="33"/>
      <c r="Q1454" s="33"/>
      <c r="R1454" s="33"/>
      <c r="S1454" s="34"/>
      <c r="T1454" s="33"/>
      <c r="U1454" s="33"/>
      <c r="V1454" s="33"/>
      <c r="W1454" s="33"/>
      <c r="X1454" s="33"/>
      <c r="Y1454" s="33"/>
      <c r="Z1454" s="33"/>
      <c r="AA1454" s="33"/>
      <c r="AB1454" s="33"/>
      <c r="AC1454" s="34"/>
      <c r="AD1454" s="33"/>
      <c r="AE1454" s="33"/>
      <c r="AF1454" s="33"/>
      <c r="AG1454" s="34"/>
      <c r="AH1454" s="33"/>
      <c r="AI1454" s="36"/>
      <c r="AJ1454" s="35"/>
      <c r="AK1454" s="35"/>
      <c r="AL1454" s="35"/>
      <c r="AM1454" s="35"/>
    </row>
    <row r="1455" spans="2:39" x14ac:dyDescent="0.25">
      <c r="B1455" s="31"/>
      <c r="C1455" s="32"/>
      <c r="D1455" s="32"/>
      <c r="E1455" s="32"/>
      <c r="F1455" s="33"/>
      <c r="G1455" s="33"/>
      <c r="H1455" s="37"/>
      <c r="I1455" s="33"/>
      <c r="J1455" s="33"/>
      <c r="K1455" s="33"/>
      <c r="L1455" s="33"/>
      <c r="M1455" s="33"/>
      <c r="N1455" s="33"/>
      <c r="O1455" s="33"/>
      <c r="P1455" s="33"/>
      <c r="Q1455" s="33"/>
      <c r="R1455" s="33"/>
      <c r="S1455" s="34"/>
      <c r="T1455" s="33"/>
      <c r="U1455" s="33"/>
      <c r="V1455" s="33"/>
      <c r="W1455" s="33"/>
      <c r="X1455" s="33"/>
      <c r="Y1455" s="33"/>
      <c r="Z1455" s="33"/>
      <c r="AA1455" s="33"/>
      <c r="AB1455" s="33"/>
      <c r="AC1455" s="34"/>
      <c r="AD1455" s="33"/>
      <c r="AE1455" s="33"/>
      <c r="AF1455" s="33"/>
      <c r="AG1455" s="34"/>
      <c r="AH1455" s="33"/>
      <c r="AI1455" s="36"/>
      <c r="AJ1455" s="35"/>
      <c r="AK1455" s="35"/>
      <c r="AL1455" s="35"/>
      <c r="AM1455" s="35"/>
    </row>
    <row r="1456" spans="2:39" x14ac:dyDescent="0.25">
      <c r="B1456" s="31"/>
      <c r="C1456" s="32"/>
      <c r="D1456" s="32"/>
      <c r="E1456" s="32"/>
      <c r="F1456" s="33"/>
      <c r="G1456" s="33"/>
      <c r="H1456" s="37"/>
      <c r="I1456" s="33"/>
      <c r="J1456" s="33"/>
      <c r="K1456" s="33"/>
      <c r="L1456" s="33"/>
      <c r="M1456" s="33"/>
      <c r="N1456" s="33"/>
      <c r="O1456" s="33"/>
      <c r="P1456" s="33"/>
      <c r="Q1456" s="33"/>
      <c r="R1456" s="33"/>
      <c r="S1456" s="34"/>
      <c r="T1456" s="33"/>
      <c r="U1456" s="33"/>
      <c r="V1456" s="33"/>
      <c r="W1456" s="33"/>
      <c r="X1456" s="33"/>
      <c r="Y1456" s="33"/>
      <c r="Z1456" s="33"/>
      <c r="AA1456" s="33"/>
      <c r="AB1456" s="33"/>
      <c r="AC1456" s="34"/>
      <c r="AD1456" s="33"/>
      <c r="AE1456" s="33"/>
      <c r="AF1456" s="33"/>
      <c r="AG1456" s="34"/>
      <c r="AH1456" s="33"/>
      <c r="AI1456" s="36"/>
      <c r="AJ1456" s="35"/>
      <c r="AK1456" s="35"/>
      <c r="AL1456" s="35"/>
      <c r="AM1456" s="35"/>
    </row>
    <row r="1457" spans="2:39" x14ac:dyDescent="0.25">
      <c r="B1457" s="31"/>
      <c r="C1457" s="32"/>
      <c r="D1457" s="32"/>
      <c r="E1457" s="32"/>
      <c r="F1457" s="33"/>
      <c r="G1457" s="33"/>
      <c r="H1457" s="37"/>
      <c r="I1457" s="33"/>
      <c r="J1457" s="33"/>
      <c r="K1457" s="33"/>
      <c r="L1457" s="33"/>
      <c r="M1457" s="33"/>
      <c r="N1457" s="33"/>
      <c r="O1457" s="33"/>
      <c r="P1457" s="33"/>
      <c r="Q1457" s="33"/>
      <c r="R1457" s="33"/>
      <c r="S1457" s="34"/>
      <c r="T1457" s="33"/>
      <c r="U1457" s="33"/>
      <c r="V1457" s="33"/>
      <c r="W1457" s="33"/>
      <c r="X1457" s="33"/>
      <c r="Y1457" s="33"/>
      <c r="Z1457" s="33"/>
      <c r="AA1457" s="33"/>
      <c r="AB1457" s="33"/>
      <c r="AC1457" s="34"/>
      <c r="AD1457" s="33"/>
      <c r="AE1457" s="33"/>
      <c r="AF1457" s="33"/>
      <c r="AG1457" s="34"/>
      <c r="AH1457" s="33"/>
      <c r="AI1457" s="36"/>
      <c r="AJ1457" s="35"/>
      <c r="AK1457" s="35"/>
      <c r="AL1457" s="35"/>
      <c r="AM1457" s="35"/>
    </row>
    <row r="1458" spans="2:39" x14ac:dyDescent="0.25">
      <c r="B1458" s="31"/>
      <c r="C1458" s="32"/>
      <c r="D1458" s="32"/>
      <c r="E1458" s="32"/>
      <c r="F1458" s="33"/>
      <c r="G1458" s="33"/>
      <c r="H1458" s="37"/>
      <c r="I1458" s="33"/>
      <c r="J1458" s="33"/>
      <c r="K1458" s="33"/>
      <c r="L1458" s="33"/>
      <c r="M1458" s="33"/>
      <c r="N1458" s="33"/>
      <c r="O1458" s="33"/>
      <c r="P1458" s="33"/>
      <c r="Q1458" s="33"/>
      <c r="R1458" s="33"/>
      <c r="S1458" s="34"/>
      <c r="T1458" s="33"/>
      <c r="U1458" s="33"/>
      <c r="V1458" s="33"/>
      <c r="W1458" s="33"/>
      <c r="X1458" s="33"/>
      <c r="Y1458" s="33"/>
      <c r="Z1458" s="33"/>
      <c r="AA1458" s="33"/>
      <c r="AB1458" s="33"/>
      <c r="AC1458" s="34"/>
      <c r="AD1458" s="33"/>
      <c r="AE1458" s="33"/>
      <c r="AF1458" s="33"/>
      <c r="AG1458" s="34"/>
      <c r="AH1458" s="33"/>
      <c r="AI1458" s="36"/>
      <c r="AJ1458" s="35"/>
      <c r="AK1458" s="35"/>
      <c r="AL1458" s="35"/>
      <c r="AM1458" s="35"/>
    </row>
    <row r="1459" spans="2:39" x14ac:dyDescent="0.25">
      <c r="B1459" s="31"/>
      <c r="C1459" s="32"/>
      <c r="D1459" s="32"/>
      <c r="E1459" s="32"/>
      <c r="F1459" s="33"/>
      <c r="G1459" s="33"/>
      <c r="H1459" s="37"/>
      <c r="I1459" s="33"/>
      <c r="J1459" s="33"/>
      <c r="K1459" s="33"/>
      <c r="L1459" s="33"/>
      <c r="M1459" s="33"/>
      <c r="N1459" s="33"/>
      <c r="O1459" s="33"/>
      <c r="P1459" s="33"/>
      <c r="Q1459" s="33"/>
      <c r="R1459" s="33"/>
      <c r="S1459" s="34"/>
      <c r="T1459" s="33"/>
      <c r="U1459" s="33"/>
      <c r="V1459" s="33"/>
      <c r="W1459" s="33"/>
      <c r="X1459" s="33"/>
      <c r="Y1459" s="33"/>
      <c r="Z1459" s="33"/>
      <c r="AA1459" s="33"/>
      <c r="AB1459" s="33"/>
      <c r="AC1459" s="34"/>
      <c r="AD1459" s="33"/>
      <c r="AE1459" s="33"/>
      <c r="AF1459" s="33"/>
      <c r="AG1459" s="34"/>
      <c r="AH1459" s="33"/>
      <c r="AI1459" s="36"/>
      <c r="AJ1459" s="35"/>
      <c r="AK1459" s="35"/>
      <c r="AL1459" s="35"/>
      <c r="AM1459" s="35"/>
    </row>
    <row r="1460" spans="2:39" x14ac:dyDescent="0.25">
      <c r="B1460" s="31"/>
      <c r="C1460" s="32"/>
      <c r="D1460" s="32"/>
      <c r="E1460" s="32"/>
      <c r="F1460" s="33"/>
      <c r="G1460" s="33"/>
      <c r="H1460" s="37"/>
      <c r="I1460" s="33"/>
      <c r="J1460" s="33"/>
      <c r="K1460" s="33"/>
      <c r="L1460" s="33"/>
      <c r="M1460" s="33"/>
      <c r="N1460" s="33"/>
      <c r="O1460" s="33"/>
      <c r="P1460" s="33"/>
      <c r="Q1460" s="33"/>
      <c r="R1460" s="33"/>
      <c r="S1460" s="34"/>
      <c r="T1460" s="33"/>
      <c r="U1460" s="33"/>
      <c r="V1460" s="33"/>
      <c r="W1460" s="33"/>
      <c r="X1460" s="33"/>
      <c r="Y1460" s="33"/>
      <c r="Z1460" s="33"/>
      <c r="AA1460" s="33"/>
      <c r="AB1460" s="33"/>
      <c r="AC1460" s="34"/>
      <c r="AD1460" s="33"/>
      <c r="AE1460" s="33"/>
      <c r="AF1460" s="33"/>
      <c r="AG1460" s="34"/>
      <c r="AH1460" s="33"/>
      <c r="AI1460" s="36"/>
      <c r="AJ1460" s="35"/>
      <c r="AK1460" s="35"/>
      <c r="AL1460" s="35"/>
      <c r="AM1460" s="35"/>
    </row>
    <row r="1461" spans="2:39" x14ac:dyDescent="0.25">
      <c r="B1461" s="31"/>
      <c r="C1461" s="32"/>
      <c r="D1461" s="32"/>
      <c r="E1461" s="32"/>
      <c r="F1461" s="33"/>
      <c r="G1461" s="33"/>
      <c r="H1461" s="37"/>
      <c r="I1461" s="33"/>
      <c r="J1461" s="33"/>
      <c r="K1461" s="33"/>
      <c r="L1461" s="33"/>
      <c r="M1461" s="33"/>
      <c r="N1461" s="33"/>
      <c r="O1461" s="33"/>
      <c r="P1461" s="33"/>
      <c r="Q1461" s="33"/>
      <c r="R1461" s="33"/>
      <c r="S1461" s="34"/>
      <c r="T1461" s="33"/>
      <c r="U1461" s="33"/>
      <c r="V1461" s="33"/>
      <c r="W1461" s="33"/>
      <c r="X1461" s="33"/>
      <c r="Y1461" s="33"/>
      <c r="Z1461" s="33"/>
      <c r="AA1461" s="33"/>
      <c r="AB1461" s="33"/>
      <c r="AC1461" s="34"/>
      <c r="AD1461" s="33"/>
      <c r="AE1461" s="33"/>
      <c r="AF1461" s="33"/>
      <c r="AG1461" s="34"/>
      <c r="AH1461" s="33"/>
      <c r="AI1461" s="36"/>
      <c r="AJ1461" s="35"/>
      <c r="AK1461" s="35"/>
      <c r="AL1461" s="35"/>
      <c r="AM1461" s="35"/>
    </row>
    <row r="1462" spans="2:39" x14ac:dyDescent="0.25">
      <c r="B1462" s="31"/>
      <c r="C1462" s="32"/>
      <c r="D1462" s="32"/>
      <c r="E1462" s="32"/>
      <c r="F1462" s="33"/>
      <c r="G1462" s="33"/>
      <c r="H1462" s="37"/>
      <c r="I1462" s="33"/>
      <c r="J1462" s="33"/>
      <c r="K1462" s="33"/>
      <c r="L1462" s="33"/>
      <c r="M1462" s="33"/>
      <c r="N1462" s="33"/>
      <c r="O1462" s="33"/>
      <c r="P1462" s="33"/>
      <c r="Q1462" s="33"/>
      <c r="R1462" s="33"/>
      <c r="S1462" s="34"/>
      <c r="T1462" s="33"/>
      <c r="U1462" s="33"/>
      <c r="V1462" s="33"/>
      <c r="W1462" s="33"/>
      <c r="X1462" s="33"/>
      <c r="Y1462" s="33"/>
      <c r="Z1462" s="33"/>
      <c r="AA1462" s="33"/>
      <c r="AB1462" s="33"/>
      <c r="AC1462" s="34"/>
      <c r="AD1462" s="33"/>
      <c r="AE1462" s="33"/>
      <c r="AF1462" s="33"/>
      <c r="AG1462" s="34"/>
      <c r="AH1462" s="33"/>
      <c r="AI1462" s="36"/>
      <c r="AJ1462" s="35"/>
      <c r="AK1462" s="35"/>
      <c r="AL1462" s="35"/>
      <c r="AM1462" s="35"/>
    </row>
    <row r="1463" spans="2:39" x14ac:dyDescent="0.25">
      <c r="B1463" s="31"/>
      <c r="C1463" s="32"/>
      <c r="D1463" s="32"/>
      <c r="E1463" s="32"/>
      <c r="F1463" s="33"/>
      <c r="G1463" s="33"/>
      <c r="H1463" s="37"/>
      <c r="I1463" s="33"/>
      <c r="J1463" s="33"/>
      <c r="K1463" s="33"/>
      <c r="L1463" s="33"/>
      <c r="M1463" s="33"/>
      <c r="N1463" s="33"/>
      <c r="O1463" s="33"/>
      <c r="P1463" s="33"/>
      <c r="Q1463" s="33"/>
      <c r="R1463" s="33"/>
      <c r="S1463" s="34"/>
      <c r="T1463" s="33"/>
      <c r="U1463" s="33"/>
      <c r="V1463" s="33"/>
      <c r="W1463" s="33"/>
      <c r="X1463" s="33"/>
      <c r="Y1463" s="33"/>
      <c r="Z1463" s="33"/>
      <c r="AA1463" s="33"/>
      <c r="AB1463" s="33"/>
      <c r="AC1463" s="34"/>
      <c r="AD1463" s="33"/>
      <c r="AE1463" s="33"/>
      <c r="AF1463" s="33"/>
      <c r="AG1463" s="34"/>
      <c r="AH1463" s="33"/>
      <c r="AI1463" s="36"/>
      <c r="AJ1463" s="35"/>
      <c r="AK1463" s="35"/>
      <c r="AL1463" s="35"/>
      <c r="AM1463" s="35"/>
    </row>
    <row r="1464" spans="2:39" x14ac:dyDescent="0.25">
      <c r="B1464" s="31"/>
      <c r="C1464" s="32"/>
      <c r="D1464" s="32"/>
      <c r="E1464" s="32"/>
      <c r="F1464" s="33"/>
      <c r="G1464" s="33"/>
      <c r="H1464" s="37"/>
      <c r="I1464" s="33"/>
      <c r="J1464" s="33"/>
      <c r="K1464" s="33"/>
      <c r="L1464" s="33"/>
      <c r="M1464" s="33"/>
      <c r="N1464" s="33"/>
      <c r="O1464" s="33"/>
      <c r="P1464" s="33"/>
      <c r="Q1464" s="33"/>
      <c r="R1464" s="33"/>
      <c r="S1464" s="34"/>
      <c r="T1464" s="33"/>
      <c r="U1464" s="33"/>
      <c r="V1464" s="33"/>
      <c r="W1464" s="33"/>
      <c r="X1464" s="33"/>
      <c r="Y1464" s="33"/>
      <c r="Z1464" s="33"/>
      <c r="AA1464" s="33"/>
      <c r="AB1464" s="33"/>
      <c r="AC1464" s="34"/>
      <c r="AD1464" s="33"/>
      <c r="AE1464" s="33"/>
      <c r="AF1464" s="33"/>
      <c r="AG1464" s="34"/>
      <c r="AH1464" s="33"/>
      <c r="AI1464" s="36"/>
      <c r="AJ1464" s="35"/>
      <c r="AK1464" s="35"/>
      <c r="AL1464" s="35"/>
      <c r="AM1464" s="35"/>
    </row>
    <row r="1465" spans="2:39" x14ac:dyDescent="0.25">
      <c r="B1465" s="31"/>
      <c r="C1465" s="32"/>
      <c r="D1465" s="32"/>
      <c r="E1465" s="32"/>
      <c r="F1465" s="33"/>
      <c r="G1465" s="33"/>
      <c r="H1465" s="37"/>
      <c r="I1465" s="33"/>
      <c r="J1465" s="33"/>
      <c r="K1465" s="33"/>
      <c r="L1465" s="33"/>
      <c r="M1465" s="33"/>
      <c r="N1465" s="33"/>
      <c r="O1465" s="33"/>
      <c r="P1465" s="33"/>
      <c r="Q1465" s="33"/>
      <c r="R1465" s="33"/>
      <c r="S1465" s="34"/>
      <c r="T1465" s="33"/>
      <c r="U1465" s="33"/>
      <c r="V1465" s="33"/>
      <c r="W1465" s="33"/>
      <c r="X1465" s="33"/>
      <c r="Y1465" s="33"/>
      <c r="Z1465" s="33"/>
      <c r="AA1465" s="33"/>
      <c r="AB1465" s="33"/>
      <c r="AC1465" s="34"/>
      <c r="AD1465" s="33"/>
      <c r="AE1465" s="33"/>
      <c r="AF1465" s="33"/>
      <c r="AG1465" s="34"/>
      <c r="AH1465" s="33"/>
      <c r="AI1465" s="36"/>
      <c r="AJ1465" s="35"/>
      <c r="AK1465" s="35"/>
      <c r="AL1465" s="35"/>
      <c r="AM1465" s="35"/>
    </row>
    <row r="1466" spans="2:39" x14ac:dyDescent="0.25">
      <c r="B1466" s="31"/>
      <c r="C1466" s="32"/>
      <c r="D1466" s="32"/>
      <c r="E1466" s="32"/>
      <c r="F1466" s="33"/>
      <c r="G1466" s="33"/>
      <c r="H1466" s="37"/>
      <c r="I1466" s="33"/>
      <c r="J1466" s="33"/>
      <c r="K1466" s="33"/>
      <c r="L1466" s="33"/>
      <c r="M1466" s="33"/>
      <c r="N1466" s="33"/>
      <c r="O1466" s="33"/>
      <c r="P1466" s="33"/>
      <c r="Q1466" s="33"/>
      <c r="R1466" s="33"/>
      <c r="S1466" s="34"/>
      <c r="T1466" s="33"/>
      <c r="U1466" s="33"/>
      <c r="V1466" s="33"/>
      <c r="W1466" s="33"/>
      <c r="X1466" s="33"/>
      <c r="Y1466" s="33"/>
      <c r="Z1466" s="33"/>
      <c r="AA1466" s="33"/>
      <c r="AB1466" s="33"/>
      <c r="AC1466" s="34"/>
      <c r="AD1466" s="33"/>
      <c r="AE1466" s="33"/>
      <c r="AF1466" s="33"/>
      <c r="AG1466" s="34"/>
      <c r="AH1466" s="33"/>
      <c r="AI1466" s="36"/>
      <c r="AJ1466" s="35"/>
      <c r="AK1466" s="35"/>
      <c r="AL1466" s="35"/>
      <c r="AM1466" s="35"/>
    </row>
    <row r="1467" spans="2:39" x14ac:dyDescent="0.25">
      <c r="B1467" s="31"/>
      <c r="C1467" s="32"/>
      <c r="D1467" s="32"/>
      <c r="E1467" s="32"/>
      <c r="F1467" s="33"/>
      <c r="G1467" s="33"/>
      <c r="H1467" s="37"/>
      <c r="I1467" s="33"/>
      <c r="J1467" s="33"/>
      <c r="K1467" s="33"/>
      <c r="L1467" s="33"/>
      <c r="M1467" s="33"/>
      <c r="N1467" s="33"/>
      <c r="O1467" s="33"/>
      <c r="P1467" s="33"/>
      <c r="Q1467" s="33"/>
      <c r="R1467" s="33"/>
      <c r="S1467" s="34"/>
      <c r="T1467" s="33"/>
      <c r="U1467" s="33"/>
      <c r="V1467" s="33"/>
      <c r="W1467" s="33"/>
      <c r="X1467" s="33"/>
      <c r="Y1467" s="33"/>
      <c r="Z1467" s="33"/>
      <c r="AA1467" s="33"/>
      <c r="AB1467" s="33"/>
      <c r="AC1467" s="34"/>
      <c r="AD1467" s="33"/>
      <c r="AE1467" s="33"/>
      <c r="AF1467" s="33"/>
      <c r="AG1467" s="34"/>
      <c r="AH1467" s="33"/>
      <c r="AI1467" s="36"/>
      <c r="AJ1467" s="35"/>
      <c r="AK1467" s="35"/>
      <c r="AL1467" s="35"/>
      <c r="AM1467" s="35"/>
    </row>
    <row r="1468" spans="2:39" x14ac:dyDescent="0.25">
      <c r="B1468" s="31"/>
      <c r="C1468" s="32"/>
      <c r="D1468" s="32"/>
      <c r="E1468" s="32"/>
      <c r="F1468" s="33"/>
      <c r="G1468" s="33"/>
      <c r="H1468" s="37"/>
      <c r="I1468" s="33"/>
      <c r="J1468" s="33"/>
      <c r="K1468" s="33"/>
      <c r="L1468" s="33"/>
      <c r="M1468" s="33"/>
      <c r="N1468" s="33"/>
      <c r="O1468" s="33"/>
      <c r="P1468" s="33"/>
      <c r="Q1468" s="33"/>
      <c r="R1468" s="33"/>
      <c r="S1468" s="34"/>
      <c r="T1468" s="33"/>
      <c r="U1468" s="33"/>
      <c r="V1468" s="33"/>
      <c r="W1468" s="33"/>
      <c r="X1468" s="33"/>
      <c r="Y1468" s="33"/>
      <c r="Z1468" s="33"/>
      <c r="AA1468" s="33"/>
      <c r="AB1468" s="33"/>
      <c r="AC1468" s="34"/>
      <c r="AD1468" s="33"/>
      <c r="AE1468" s="33"/>
      <c r="AF1468" s="33"/>
      <c r="AG1468" s="34"/>
      <c r="AH1468" s="33"/>
      <c r="AI1468" s="36"/>
      <c r="AJ1468" s="35"/>
      <c r="AK1468" s="35"/>
      <c r="AL1468" s="35"/>
      <c r="AM1468" s="35"/>
    </row>
    <row r="1469" spans="2:39" x14ac:dyDescent="0.25">
      <c r="B1469" s="31"/>
      <c r="C1469" s="32"/>
      <c r="D1469" s="32"/>
      <c r="E1469" s="32"/>
      <c r="F1469" s="33"/>
      <c r="G1469" s="33"/>
      <c r="H1469" s="37"/>
      <c r="I1469" s="33"/>
      <c r="J1469" s="33"/>
      <c r="K1469" s="33"/>
      <c r="L1469" s="33"/>
      <c r="M1469" s="33"/>
      <c r="N1469" s="33"/>
      <c r="O1469" s="33"/>
      <c r="P1469" s="33"/>
      <c r="Q1469" s="33"/>
      <c r="R1469" s="33"/>
      <c r="S1469" s="34"/>
      <c r="T1469" s="33"/>
      <c r="U1469" s="33"/>
      <c r="V1469" s="33"/>
      <c r="W1469" s="33"/>
      <c r="X1469" s="33"/>
      <c r="Y1469" s="33"/>
      <c r="Z1469" s="33"/>
      <c r="AA1469" s="33"/>
      <c r="AB1469" s="33"/>
      <c r="AC1469" s="34"/>
      <c r="AD1469" s="33"/>
      <c r="AE1469" s="33"/>
      <c r="AF1469" s="33"/>
      <c r="AG1469" s="34"/>
      <c r="AH1469" s="33"/>
      <c r="AI1469" s="36"/>
      <c r="AJ1469" s="35"/>
      <c r="AK1469" s="35"/>
      <c r="AL1469" s="35"/>
      <c r="AM1469" s="35"/>
    </row>
    <row r="1470" spans="2:39" x14ac:dyDescent="0.25">
      <c r="B1470" s="31"/>
      <c r="C1470" s="32"/>
      <c r="D1470" s="32"/>
      <c r="E1470" s="32"/>
      <c r="F1470" s="33"/>
      <c r="G1470" s="33"/>
      <c r="H1470" s="37"/>
      <c r="I1470" s="33"/>
      <c r="J1470" s="33"/>
      <c r="K1470" s="33"/>
      <c r="L1470" s="33"/>
      <c r="M1470" s="33"/>
      <c r="N1470" s="33"/>
      <c r="O1470" s="33"/>
      <c r="P1470" s="33"/>
      <c r="Q1470" s="33"/>
      <c r="R1470" s="33"/>
      <c r="S1470" s="34"/>
      <c r="T1470" s="33"/>
      <c r="U1470" s="33"/>
      <c r="V1470" s="33"/>
      <c r="W1470" s="33"/>
      <c r="X1470" s="33"/>
      <c r="Y1470" s="33"/>
      <c r="Z1470" s="33"/>
      <c r="AA1470" s="33"/>
      <c r="AB1470" s="33"/>
      <c r="AC1470" s="34"/>
      <c r="AD1470" s="33"/>
      <c r="AE1470" s="33"/>
      <c r="AF1470" s="33"/>
      <c r="AG1470" s="34"/>
      <c r="AH1470" s="33"/>
      <c r="AI1470" s="36"/>
      <c r="AJ1470" s="35"/>
      <c r="AK1470" s="35"/>
      <c r="AL1470" s="35"/>
      <c r="AM1470" s="35"/>
    </row>
    <row r="1471" spans="2:39" x14ac:dyDescent="0.25">
      <c r="B1471" s="31"/>
      <c r="C1471" s="32"/>
      <c r="D1471" s="32"/>
      <c r="E1471" s="32"/>
      <c r="F1471" s="33"/>
      <c r="G1471" s="33"/>
      <c r="H1471" s="37"/>
      <c r="I1471" s="33"/>
      <c r="J1471" s="33"/>
      <c r="K1471" s="33"/>
      <c r="L1471" s="33"/>
      <c r="M1471" s="33"/>
      <c r="N1471" s="33"/>
      <c r="O1471" s="33"/>
      <c r="P1471" s="33"/>
      <c r="Q1471" s="33"/>
      <c r="R1471" s="33"/>
      <c r="S1471" s="34"/>
      <c r="T1471" s="33"/>
      <c r="U1471" s="33"/>
      <c r="V1471" s="33"/>
      <c r="W1471" s="33"/>
      <c r="X1471" s="33"/>
      <c r="Y1471" s="33"/>
      <c r="Z1471" s="33"/>
      <c r="AA1471" s="33"/>
      <c r="AB1471" s="33"/>
      <c r="AC1471" s="34"/>
      <c r="AD1471" s="33"/>
      <c r="AE1471" s="33"/>
      <c r="AF1471" s="33"/>
      <c r="AG1471" s="34"/>
      <c r="AH1471" s="33"/>
      <c r="AI1471" s="36"/>
      <c r="AJ1471" s="35"/>
      <c r="AK1471" s="35"/>
      <c r="AL1471" s="35"/>
      <c r="AM1471" s="35"/>
    </row>
    <row r="1472" spans="2:39" x14ac:dyDescent="0.25">
      <c r="B1472" s="31"/>
      <c r="C1472" s="32"/>
      <c r="D1472" s="32"/>
      <c r="E1472" s="32"/>
      <c r="F1472" s="33"/>
      <c r="G1472" s="33"/>
      <c r="H1472" s="37"/>
      <c r="I1472" s="33"/>
      <c r="J1472" s="33"/>
      <c r="K1472" s="33"/>
      <c r="L1472" s="33"/>
      <c r="M1472" s="33"/>
      <c r="N1472" s="33"/>
      <c r="O1472" s="33"/>
      <c r="P1472" s="33"/>
      <c r="Q1472" s="33"/>
      <c r="R1472" s="33"/>
      <c r="S1472" s="34"/>
      <c r="T1472" s="33"/>
      <c r="U1472" s="33"/>
      <c r="V1472" s="33"/>
      <c r="W1472" s="33"/>
      <c r="X1472" s="33"/>
      <c r="Y1472" s="33"/>
      <c r="Z1472" s="33"/>
      <c r="AA1472" s="33"/>
      <c r="AB1472" s="33"/>
      <c r="AC1472" s="34"/>
      <c r="AD1472" s="33"/>
      <c r="AE1472" s="33"/>
      <c r="AF1472" s="33"/>
      <c r="AG1472" s="34"/>
      <c r="AH1472" s="33"/>
      <c r="AI1472" s="36"/>
      <c r="AJ1472" s="35"/>
      <c r="AK1472" s="35"/>
      <c r="AL1472" s="35"/>
      <c r="AM1472" s="35"/>
    </row>
    <row r="1473" spans="2:39" x14ac:dyDescent="0.25">
      <c r="B1473" s="31"/>
      <c r="C1473" s="32"/>
      <c r="D1473" s="32"/>
      <c r="E1473" s="32"/>
      <c r="F1473" s="33"/>
      <c r="G1473" s="33"/>
      <c r="H1473" s="37"/>
      <c r="I1473" s="33"/>
      <c r="J1473" s="33"/>
      <c r="K1473" s="33"/>
      <c r="L1473" s="33"/>
      <c r="M1473" s="33"/>
      <c r="N1473" s="33"/>
      <c r="O1473" s="33"/>
      <c r="P1473" s="33"/>
      <c r="Q1473" s="33"/>
      <c r="R1473" s="33"/>
      <c r="S1473" s="34"/>
      <c r="T1473" s="33"/>
      <c r="U1473" s="33"/>
      <c r="V1473" s="33"/>
      <c r="W1473" s="33"/>
      <c r="X1473" s="33"/>
      <c r="Y1473" s="33"/>
      <c r="Z1473" s="33"/>
      <c r="AA1473" s="33"/>
      <c r="AB1473" s="33"/>
      <c r="AC1473" s="34"/>
      <c r="AD1473" s="33"/>
      <c r="AE1473" s="33"/>
      <c r="AF1473" s="33"/>
      <c r="AG1473" s="34"/>
      <c r="AH1473" s="33"/>
      <c r="AI1473" s="36"/>
      <c r="AJ1473" s="35"/>
      <c r="AK1473" s="35"/>
      <c r="AL1473" s="35"/>
      <c r="AM1473" s="35"/>
    </row>
    <row r="1474" spans="2:39" x14ac:dyDescent="0.25">
      <c r="B1474" s="31"/>
      <c r="C1474" s="32"/>
      <c r="D1474" s="32"/>
      <c r="E1474" s="32"/>
      <c r="F1474" s="33"/>
      <c r="G1474" s="33"/>
      <c r="H1474" s="37"/>
      <c r="I1474" s="33"/>
      <c r="J1474" s="33"/>
      <c r="K1474" s="33"/>
      <c r="L1474" s="33"/>
      <c r="M1474" s="33"/>
      <c r="N1474" s="33"/>
      <c r="O1474" s="33"/>
      <c r="P1474" s="33"/>
      <c r="Q1474" s="33"/>
      <c r="R1474" s="33"/>
      <c r="S1474" s="34"/>
      <c r="T1474" s="33"/>
      <c r="U1474" s="33"/>
      <c r="V1474" s="33"/>
      <c r="W1474" s="33"/>
      <c r="X1474" s="33"/>
      <c r="Y1474" s="33"/>
      <c r="Z1474" s="33"/>
      <c r="AA1474" s="33"/>
      <c r="AB1474" s="33"/>
      <c r="AC1474" s="34"/>
      <c r="AD1474" s="33"/>
      <c r="AE1474" s="33"/>
      <c r="AF1474" s="33"/>
      <c r="AG1474" s="34"/>
      <c r="AH1474" s="33"/>
      <c r="AI1474" s="36"/>
      <c r="AJ1474" s="35"/>
      <c r="AK1474" s="35"/>
      <c r="AL1474" s="35"/>
      <c r="AM1474" s="35"/>
    </row>
    <row r="1475" spans="2:39" x14ac:dyDescent="0.25">
      <c r="B1475" s="31"/>
      <c r="C1475" s="32"/>
      <c r="D1475" s="32"/>
      <c r="E1475" s="32"/>
      <c r="F1475" s="33"/>
      <c r="G1475" s="33"/>
      <c r="H1475" s="37"/>
      <c r="I1475" s="33"/>
      <c r="J1475" s="33"/>
      <c r="K1475" s="33"/>
      <c r="L1475" s="33"/>
      <c r="M1475" s="33"/>
      <c r="N1475" s="33"/>
      <c r="O1475" s="33"/>
      <c r="P1475" s="33"/>
      <c r="Q1475" s="33"/>
      <c r="R1475" s="33"/>
      <c r="S1475" s="34"/>
      <c r="T1475" s="33"/>
      <c r="U1475" s="33"/>
      <c r="V1475" s="33"/>
      <c r="W1475" s="33"/>
      <c r="X1475" s="33"/>
      <c r="Y1475" s="33"/>
      <c r="Z1475" s="33"/>
      <c r="AA1475" s="33"/>
      <c r="AB1475" s="33"/>
      <c r="AC1475" s="34"/>
      <c r="AD1475" s="33"/>
      <c r="AE1475" s="33"/>
      <c r="AF1475" s="33"/>
      <c r="AG1475" s="34"/>
      <c r="AH1475" s="33"/>
      <c r="AI1475" s="36"/>
      <c r="AJ1475" s="35"/>
      <c r="AK1475" s="35"/>
      <c r="AL1475" s="35"/>
      <c r="AM1475" s="35"/>
    </row>
    <row r="1476" spans="2:39" x14ac:dyDescent="0.25">
      <c r="B1476" s="31"/>
      <c r="C1476" s="32"/>
      <c r="D1476" s="32"/>
      <c r="E1476" s="32"/>
      <c r="F1476" s="33"/>
      <c r="G1476" s="33"/>
      <c r="H1476" s="37"/>
      <c r="I1476" s="33"/>
      <c r="J1476" s="33"/>
      <c r="K1476" s="33"/>
      <c r="L1476" s="33"/>
      <c r="M1476" s="33"/>
      <c r="N1476" s="33"/>
      <c r="O1476" s="33"/>
      <c r="P1476" s="33"/>
      <c r="Q1476" s="33"/>
      <c r="R1476" s="33"/>
      <c r="S1476" s="34"/>
      <c r="T1476" s="33"/>
      <c r="U1476" s="33"/>
      <c r="V1476" s="33"/>
      <c r="W1476" s="33"/>
      <c r="X1476" s="33"/>
      <c r="Y1476" s="33"/>
      <c r="Z1476" s="33"/>
      <c r="AA1476" s="33"/>
      <c r="AB1476" s="33"/>
      <c r="AC1476" s="34"/>
      <c r="AD1476" s="33"/>
      <c r="AE1476" s="33"/>
      <c r="AF1476" s="33"/>
      <c r="AG1476" s="34"/>
      <c r="AH1476" s="33"/>
      <c r="AI1476" s="36"/>
      <c r="AJ1476" s="35"/>
      <c r="AK1476" s="35"/>
      <c r="AL1476" s="35"/>
      <c r="AM1476" s="35"/>
    </row>
    <row r="1477" spans="2:39" x14ac:dyDescent="0.25">
      <c r="B1477" s="31"/>
      <c r="C1477" s="32"/>
      <c r="D1477" s="32"/>
      <c r="E1477" s="32"/>
      <c r="F1477" s="33"/>
      <c r="G1477" s="33"/>
      <c r="H1477" s="37"/>
      <c r="I1477" s="33"/>
      <c r="J1477" s="33"/>
      <c r="K1477" s="33"/>
      <c r="L1477" s="33"/>
      <c r="M1477" s="33"/>
      <c r="N1477" s="33"/>
      <c r="O1477" s="33"/>
      <c r="P1477" s="33"/>
      <c r="Q1477" s="33"/>
      <c r="R1477" s="33"/>
      <c r="S1477" s="34"/>
      <c r="T1477" s="33"/>
      <c r="U1477" s="33"/>
      <c r="V1477" s="33"/>
      <c r="W1477" s="33"/>
      <c r="X1477" s="33"/>
      <c r="Y1477" s="33"/>
      <c r="Z1477" s="33"/>
      <c r="AA1477" s="33"/>
      <c r="AB1477" s="33"/>
      <c r="AC1477" s="34"/>
      <c r="AD1477" s="33"/>
      <c r="AE1477" s="33"/>
      <c r="AF1477" s="33"/>
      <c r="AG1477" s="34"/>
      <c r="AH1477" s="33"/>
      <c r="AI1477" s="36"/>
      <c r="AJ1477" s="35"/>
      <c r="AK1477" s="35"/>
      <c r="AL1477" s="35"/>
      <c r="AM1477" s="35"/>
    </row>
    <row r="1478" spans="2:39" x14ac:dyDescent="0.25">
      <c r="B1478" s="31"/>
      <c r="C1478" s="32"/>
      <c r="D1478" s="32"/>
      <c r="E1478" s="32"/>
      <c r="F1478" s="33"/>
      <c r="G1478" s="33"/>
      <c r="H1478" s="37"/>
      <c r="I1478" s="33"/>
      <c r="J1478" s="33"/>
      <c r="K1478" s="33"/>
      <c r="L1478" s="33"/>
      <c r="M1478" s="33"/>
      <c r="N1478" s="33"/>
      <c r="O1478" s="33"/>
      <c r="P1478" s="33"/>
      <c r="Q1478" s="33"/>
      <c r="R1478" s="33"/>
      <c r="S1478" s="34"/>
      <c r="T1478" s="33"/>
      <c r="U1478" s="33"/>
      <c r="V1478" s="33"/>
      <c r="W1478" s="33"/>
      <c r="X1478" s="33"/>
      <c r="Y1478" s="33"/>
      <c r="Z1478" s="33"/>
      <c r="AA1478" s="33"/>
      <c r="AB1478" s="33"/>
      <c r="AC1478" s="34"/>
      <c r="AD1478" s="33"/>
      <c r="AE1478" s="33"/>
      <c r="AF1478" s="33"/>
      <c r="AG1478" s="34"/>
      <c r="AH1478" s="33"/>
      <c r="AI1478" s="36"/>
      <c r="AJ1478" s="35"/>
      <c r="AK1478" s="35"/>
      <c r="AL1478" s="35"/>
      <c r="AM1478" s="35"/>
    </row>
    <row r="1479" spans="2:39" x14ac:dyDescent="0.25">
      <c r="B1479" s="31"/>
      <c r="C1479" s="32"/>
      <c r="D1479" s="32"/>
      <c r="E1479" s="32"/>
      <c r="F1479" s="33"/>
      <c r="G1479" s="33"/>
      <c r="H1479" s="37"/>
      <c r="I1479" s="33"/>
      <c r="J1479" s="33"/>
      <c r="K1479" s="33"/>
      <c r="L1479" s="33"/>
      <c r="M1479" s="33"/>
      <c r="N1479" s="33"/>
      <c r="O1479" s="33"/>
      <c r="P1479" s="33"/>
      <c r="Q1479" s="33"/>
      <c r="R1479" s="33"/>
      <c r="S1479" s="34"/>
      <c r="T1479" s="33"/>
      <c r="U1479" s="33"/>
      <c r="V1479" s="33"/>
      <c r="W1479" s="33"/>
      <c r="X1479" s="33"/>
      <c r="Y1479" s="33"/>
      <c r="Z1479" s="33"/>
      <c r="AA1479" s="33"/>
      <c r="AB1479" s="33"/>
      <c r="AC1479" s="34"/>
      <c r="AD1479" s="33"/>
      <c r="AE1479" s="33"/>
      <c r="AF1479" s="33"/>
      <c r="AG1479" s="34"/>
      <c r="AH1479" s="33"/>
      <c r="AI1479" s="36"/>
      <c r="AJ1479" s="35"/>
      <c r="AK1479" s="35"/>
      <c r="AL1479" s="35"/>
      <c r="AM1479" s="35"/>
    </row>
    <row r="1480" spans="2:39" x14ac:dyDescent="0.25">
      <c r="B1480" s="31"/>
      <c r="C1480" s="32"/>
      <c r="D1480" s="32"/>
      <c r="E1480" s="32"/>
      <c r="F1480" s="33"/>
      <c r="G1480" s="33"/>
      <c r="H1480" s="37"/>
      <c r="I1480" s="33"/>
      <c r="J1480" s="33"/>
      <c r="K1480" s="33"/>
      <c r="L1480" s="33"/>
      <c r="M1480" s="33"/>
      <c r="N1480" s="33"/>
      <c r="O1480" s="33"/>
      <c r="P1480" s="33"/>
      <c r="Q1480" s="33"/>
      <c r="R1480" s="33"/>
      <c r="S1480" s="34"/>
      <c r="T1480" s="33"/>
      <c r="U1480" s="33"/>
      <c r="V1480" s="33"/>
      <c r="W1480" s="33"/>
      <c r="X1480" s="33"/>
      <c r="Y1480" s="33"/>
      <c r="Z1480" s="33"/>
      <c r="AA1480" s="33"/>
      <c r="AB1480" s="33"/>
      <c r="AC1480" s="34"/>
      <c r="AD1480" s="33"/>
      <c r="AE1480" s="33"/>
      <c r="AF1480" s="33"/>
      <c r="AG1480" s="34"/>
      <c r="AH1480" s="33"/>
      <c r="AI1480" s="36"/>
      <c r="AJ1480" s="35"/>
      <c r="AK1480" s="35"/>
      <c r="AL1480" s="35"/>
      <c r="AM1480" s="35"/>
    </row>
    <row r="1481" spans="2:39" x14ac:dyDescent="0.25">
      <c r="B1481" s="31"/>
      <c r="C1481" s="32"/>
      <c r="D1481" s="32"/>
      <c r="E1481" s="32"/>
      <c r="F1481" s="33"/>
      <c r="G1481" s="33"/>
      <c r="H1481" s="37"/>
      <c r="I1481" s="33"/>
      <c r="J1481" s="33"/>
      <c r="K1481" s="33"/>
      <c r="L1481" s="33"/>
      <c r="M1481" s="33"/>
      <c r="N1481" s="33"/>
      <c r="O1481" s="33"/>
      <c r="P1481" s="33"/>
      <c r="Q1481" s="33"/>
      <c r="R1481" s="33"/>
      <c r="S1481" s="34"/>
      <c r="T1481" s="33"/>
      <c r="U1481" s="33"/>
      <c r="V1481" s="33"/>
      <c r="W1481" s="33"/>
      <c r="X1481" s="33"/>
      <c r="Y1481" s="33"/>
      <c r="Z1481" s="33"/>
      <c r="AA1481" s="33"/>
      <c r="AB1481" s="33"/>
      <c r="AC1481" s="34"/>
      <c r="AD1481" s="33"/>
      <c r="AE1481" s="33"/>
      <c r="AF1481" s="33"/>
      <c r="AG1481" s="34"/>
      <c r="AH1481" s="33"/>
      <c r="AI1481" s="36"/>
      <c r="AJ1481" s="35"/>
      <c r="AK1481" s="35"/>
      <c r="AL1481" s="35"/>
      <c r="AM1481" s="35"/>
    </row>
    <row r="1482" spans="2:39" x14ac:dyDescent="0.25">
      <c r="B1482" s="31"/>
      <c r="C1482" s="32"/>
      <c r="D1482" s="32"/>
      <c r="E1482" s="32"/>
      <c r="F1482" s="33"/>
      <c r="G1482" s="33"/>
      <c r="H1482" s="37"/>
      <c r="I1482" s="33"/>
      <c r="J1482" s="33"/>
      <c r="K1482" s="33"/>
      <c r="L1482" s="33"/>
      <c r="M1482" s="33"/>
      <c r="N1482" s="33"/>
      <c r="O1482" s="33"/>
      <c r="P1482" s="33"/>
      <c r="Q1482" s="33"/>
      <c r="R1482" s="33"/>
      <c r="S1482" s="34"/>
      <c r="T1482" s="33"/>
      <c r="U1482" s="33"/>
      <c r="V1482" s="33"/>
      <c r="W1482" s="33"/>
      <c r="X1482" s="33"/>
      <c r="Y1482" s="33"/>
      <c r="Z1482" s="33"/>
      <c r="AA1482" s="33"/>
      <c r="AB1482" s="33"/>
      <c r="AC1482" s="34"/>
      <c r="AD1482" s="33"/>
      <c r="AE1482" s="33"/>
      <c r="AF1482" s="33"/>
      <c r="AG1482" s="34"/>
      <c r="AH1482" s="33"/>
      <c r="AI1482" s="36"/>
      <c r="AJ1482" s="35"/>
      <c r="AK1482" s="35"/>
      <c r="AL1482" s="35"/>
      <c r="AM1482" s="35"/>
    </row>
    <row r="1483" spans="2:39" x14ac:dyDescent="0.25">
      <c r="B1483" s="31"/>
      <c r="C1483" s="32"/>
      <c r="D1483" s="32"/>
      <c r="E1483" s="32"/>
      <c r="F1483" s="33"/>
      <c r="G1483" s="33"/>
      <c r="H1483" s="37"/>
      <c r="I1483" s="33"/>
      <c r="J1483" s="33"/>
      <c r="K1483" s="33"/>
      <c r="L1483" s="33"/>
      <c r="M1483" s="33"/>
      <c r="N1483" s="33"/>
      <c r="O1483" s="33"/>
      <c r="P1483" s="33"/>
      <c r="Q1483" s="33"/>
      <c r="R1483" s="33"/>
      <c r="S1483" s="34"/>
      <c r="T1483" s="33"/>
      <c r="U1483" s="33"/>
      <c r="V1483" s="33"/>
      <c r="W1483" s="33"/>
      <c r="X1483" s="33"/>
      <c r="Y1483" s="33"/>
      <c r="Z1483" s="33"/>
      <c r="AA1483" s="33"/>
      <c r="AB1483" s="33"/>
      <c r="AC1483" s="34"/>
      <c r="AD1483" s="33"/>
      <c r="AE1483" s="33"/>
      <c r="AF1483" s="33"/>
      <c r="AG1483" s="34"/>
      <c r="AH1483" s="33"/>
      <c r="AI1483" s="36"/>
      <c r="AJ1483" s="35"/>
      <c r="AK1483" s="35"/>
      <c r="AL1483" s="35"/>
      <c r="AM1483" s="35"/>
    </row>
    <row r="1484" spans="2:39" x14ac:dyDescent="0.25">
      <c r="B1484" s="31"/>
      <c r="C1484" s="32"/>
      <c r="D1484" s="32"/>
      <c r="E1484" s="32"/>
      <c r="F1484" s="33"/>
      <c r="G1484" s="33"/>
      <c r="H1484" s="37"/>
      <c r="I1484" s="33"/>
      <c r="J1484" s="33"/>
      <c r="K1484" s="33"/>
      <c r="L1484" s="33"/>
      <c r="M1484" s="33"/>
      <c r="N1484" s="33"/>
      <c r="O1484" s="33"/>
      <c r="P1484" s="33"/>
      <c r="Q1484" s="33"/>
      <c r="R1484" s="33"/>
      <c r="S1484" s="34"/>
      <c r="T1484" s="33"/>
      <c r="U1484" s="33"/>
      <c r="V1484" s="33"/>
      <c r="W1484" s="33"/>
      <c r="X1484" s="33"/>
      <c r="Y1484" s="33"/>
      <c r="Z1484" s="33"/>
      <c r="AA1484" s="33"/>
      <c r="AB1484" s="33"/>
      <c r="AC1484" s="34"/>
      <c r="AD1484" s="33"/>
      <c r="AE1484" s="33"/>
      <c r="AF1484" s="33"/>
      <c r="AG1484" s="34"/>
      <c r="AH1484" s="33"/>
      <c r="AI1484" s="36"/>
      <c r="AJ1484" s="35"/>
      <c r="AK1484" s="35"/>
      <c r="AL1484" s="35"/>
      <c r="AM1484" s="35"/>
    </row>
    <row r="1485" spans="2:39" x14ac:dyDescent="0.25">
      <c r="B1485" s="31"/>
      <c r="C1485" s="32"/>
      <c r="D1485" s="32"/>
      <c r="E1485" s="32"/>
      <c r="F1485" s="33"/>
      <c r="G1485" s="33"/>
      <c r="H1485" s="37"/>
      <c r="I1485" s="33"/>
      <c r="J1485" s="33"/>
      <c r="K1485" s="33"/>
      <c r="L1485" s="33"/>
      <c r="M1485" s="33"/>
      <c r="N1485" s="33"/>
      <c r="O1485" s="33"/>
      <c r="P1485" s="33"/>
      <c r="Q1485" s="33"/>
      <c r="R1485" s="33"/>
      <c r="S1485" s="34"/>
      <c r="T1485" s="33"/>
      <c r="U1485" s="33"/>
      <c r="V1485" s="33"/>
      <c r="W1485" s="33"/>
      <c r="X1485" s="33"/>
      <c r="Y1485" s="33"/>
      <c r="Z1485" s="33"/>
      <c r="AA1485" s="33"/>
      <c r="AB1485" s="33"/>
      <c r="AC1485" s="34"/>
      <c r="AD1485" s="33"/>
      <c r="AE1485" s="33"/>
      <c r="AF1485" s="33"/>
      <c r="AG1485" s="34"/>
      <c r="AH1485" s="33"/>
      <c r="AI1485" s="36"/>
      <c r="AJ1485" s="35"/>
      <c r="AK1485" s="35"/>
      <c r="AL1485" s="35"/>
      <c r="AM1485" s="35"/>
    </row>
    <row r="1486" spans="2:39" x14ac:dyDescent="0.25">
      <c r="B1486" s="31"/>
      <c r="C1486" s="32"/>
      <c r="D1486" s="32"/>
      <c r="E1486" s="32"/>
      <c r="F1486" s="33"/>
      <c r="G1486" s="33"/>
      <c r="H1486" s="37"/>
      <c r="I1486" s="33"/>
      <c r="J1486" s="33"/>
      <c r="K1486" s="33"/>
      <c r="L1486" s="33"/>
      <c r="M1486" s="33"/>
      <c r="N1486" s="33"/>
      <c r="O1486" s="33"/>
      <c r="P1486" s="33"/>
      <c r="Q1486" s="33"/>
      <c r="R1486" s="33"/>
      <c r="S1486" s="34"/>
      <c r="T1486" s="33"/>
      <c r="U1486" s="33"/>
      <c r="V1486" s="33"/>
      <c r="W1486" s="33"/>
      <c r="X1486" s="33"/>
      <c r="Y1486" s="33"/>
      <c r="Z1486" s="33"/>
      <c r="AA1486" s="33"/>
      <c r="AB1486" s="33"/>
      <c r="AC1486" s="34"/>
      <c r="AD1486" s="33"/>
      <c r="AE1486" s="33"/>
      <c r="AF1486" s="33"/>
      <c r="AG1486" s="34"/>
      <c r="AH1486" s="33"/>
      <c r="AI1486" s="36"/>
      <c r="AJ1486" s="35"/>
      <c r="AK1486" s="35"/>
      <c r="AL1486" s="35"/>
      <c r="AM1486" s="35"/>
    </row>
    <row r="1487" spans="2:39" x14ac:dyDescent="0.25">
      <c r="B1487" s="31"/>
      <c r="C1487" s="32"/>
      <c r="D1487" s="32"/>
      <c r="E1487" s="32"/>
      <c r="F1487" s="33"/>
      <c r="G1487" s="33"/>
      <c r="H1487" s="37"/>
      <c r="I1487" s="33"/>
      <c r="J1487" s="33"/>
      <c r="K1487" s="33"/>
      <c r="L1487" s="33"/>
      <c r="M1487" s="33"/>
      <c r="N1487" s="33"/>
      <c r="O1487" s="33"/>
      <c r="P1487" s="33"/>
      <c r="Q1487" s="33"/>
      <c r="R1487" s="33"/>
      <c r="S1487" s="34"/>
      <c r="T1487" s="33"/>
      <c r="U1487" s="33"/>
      <c r="V1487" s="33"/>
      <c r="W1487" s="33"/>
      <c r="X1487" s="33"/>
      <c r="Y1487" s="33"/>
      <c r="Z1487" s="33"/>
      <c r="AA1487" s="33"/>
      <c r="AB1487" s="33"/>
      <c r="AC1487" s="34"/>
      <c r="AD1487" s="33"/>
      <c r="AE1487" s="33"/>
      <c r="AF1487" s="33"/>
      <c r="AG1487" s="34"/>
      <c r="AH1487" s="33"/>
      <c r="AI1487" s="36"/>
      <c r="AJ1487" s="35"/>
      <c r="AK1487" s="35"/>
      <c r="AL1487" s="35"/>
      <c r="AM1487" s="35"/>
    </row>
    <row r="1488" spans="2:39" x14ac:dyDescent="0.25">
      <c r="B1488" s="31"/>
      <c r="C1488" s="32"/>
      <c r="D1488" s="32"/>
      <c r="E1488" s="32"/>
      <c r="F1488" s="33"/>
      <c r="G1488" s="33"/>
      <c r="H1488" s="37"/>
      <c r="I1488" s="33"/>
      <c r="J1488" s="33"/>
      <c r="K1488" s="33"/>
      <c r="L1488" s="33"/>
      <c r="M1488" s="33"/>
      <c r="N1488" s="33"/>
      <c r="O1488" s="33"/>
      <c r="P1488" s="33"/>
      <c r="Q1488" s="33"/>
      <c r="R1488" s="33"/>
      <c r="S1488" s="34"/>
      <c r="T1488" s="33"/>
      <c r="U1488" s="33"/>
      <c r="V1488" s="33"/>
      <c r="W1488" s="33"/>
      <c r="X1488" s="33"/>
      <c r="Y1488" s="33"/>
      <c r="Z1488" s="33"/>
      <c r="AA1488" s="33"/>
      <c r="AB1488" s="33"/>
      <c r="AC1488" s="34"/>
      <c r="AD1488" s="33"/>
      <c r="AE1488" s="33"/>
      <c r="AF1488" s="33"/>
      <c r="AG1488" s="34"/>
      <c r="AH1488" s="33"/>
      <c r="AI1488" s="36"/>
      <c r="AJ1488" s="35"/>
      <c r="AK1488" s="35"/>
      <c r="AL1488" s="35"/>
      <c r="AM1488" s="35"/>
    </row>
    <row r="1489" spans="2:39" x14ac:dyDescent="0.25">
      <c r="B1489" s="31"/>
      <c r="C1489" s="32"/>
      <c r="D1489" s="32"/>
      <c r="E1489" s="32"/>
      <c r="F1489" s="33"/>
      <c r="G1489" s="33"/>
      <c r="H1489" s="37"/>
      <c r="I1489" s="33"/>
      <c r="J1489" s="33"/>
      <c r="K1489" s="33"/>
      <c r="L1489" s="33"/>
      <c r="M1489" s="33"/>
      <c r="N1489" s="33"/>
      <c r="O1489" s="33"/>
      <c r="P1489" s="33"/>
      <c r="Q1489" s="33"/>
      <c r="R1489" s="33"/>
      <c r="S1489" s="34"/>
      <c r="T1489" s="33"/>
      <c r="U1489" s="33"/>
      <c r="V1489" s="33"/>
      <c r="W1489" s="33"/>
      <c r="X1489" s="33"/>
      <c r="Y1489" s="33"/>
      <c r="Z1489" s="33"/>
      <c r="AA1489" s="33"/>
      <c r="AB1489" s="33"/>
      <c r="AC1489" s="34"/>
      <c r="AD1489" s="33"/>
      <c r="AE1489" s="33"/>
      <c r="AF1489" s="33"/>
      <c r="AG1489" s="34"/>
      <c r="AH1489" s="33"/>
      <c r="AI1489" s="36"/>
      <c r="AJ1489" s="35"/>
      <c r="AK1489" s="35"/>
      <c r="AL1489" s="35"/>
      <c r="AM1489" s="35"/>
    </row>
    <row r="1490" spans="2:39" x14ac:dyDescent="0.25">
      <c r="B1490" s="31"/>
      <c r="C1490" s="32"/>
      <c r="D1490" s="32"/>
      <c r="E1490" s="32"/>
      <c r="F1490" s="33"/>
      <c r="G1490" s="33"/>
      <c r="H1490" s="37"/>
      <c r="I1490" s="33"/>
      <c r="J1490" s="33"/>
      <c r="K1490" s="33"/>
      <c r="L1490" s="33"/>
      <c r="M1490" s="33"/>
      <c r="N1490" s="33"/>
      <c r="O1490" s="33"/>
      <c r="P1490" s="33"/>
      <c r="Q1490" s="33"/>
      <c r="R1490" s="33"/>
      <c r="S1490" s="34"/>
      <c r="T1490" s="33"/>
      <c r="U1490" s="33"/>
      <c r="V1490" s="33"/>
      <c r="W1490" s="33"/>
      <c r="X1490" s="33"/>
      <c r="Y1490" s="33"/>
      <c r="Z1490" s="33"/>
      <c r="AA1490" s="33"/>
      <c r="AB1490" s="33"/>
      <c r="AC1490" s="34"/>
      <c r="AD1490" s="33"/>
      <c r="AE1490" s="33"/>
      <c r="AF1490" s="33"/>
      <c r="AG1490" s="34"/>
      <c r="AH1490" s="33"/>
      <c r="AI1490" s="36"/>
      <c r="AJ1490" s="35"/>
      <c r="AK1490" s="35"/>
      <c r="AL1490" s="35"/>
      <c r="AM1490" s="35"/>
    </row>
    <row r="1491" spans="2:39" x14ac:dyDescent="0.25">
      <c r="B1491" s="31"/>
      <c r="C1491" s="32"/>
      <c r="D1491" s="32"/>
      <c r="E1491" s="32"/>
      <c r="F1491" s="33"/>
      <c r="G1491" s="33"/>
      <c r="H1491" s="37"/>
      <c r="I1491" s="33"/>
      <c r="J1491" s="33"/>
      <c r="K1491" s="33"/>
      <c r="L1491" s="33"/>
      <c r="M1491" s="33"/>
      <c r="N1491" s="33"/>
      <c r="O1491" s="33"/>
      <c r="P1491" s="33"/>
      <c r="Q1491" s="33"/>
      <c r="R1491" s="33"/>
      <c r="S1491" s="34"/>
      <c r="T1491" s="33"/>
      <c r="U1491" s="33"/>
      <c r="V1491" s="33"/>
      <c r="W1491" s="33"/>
      <c r="X1491" s="33"/>
      <c r="Y1491" s="33"/>
      <c r="Z1491" s="33"/>
      <c r="AA1491" s="33"/>
      <c r="AB1491" s="33"/>
      <c r="AC1491" s="34"/>
      <c r="AD1491" s="33"/>
      <c r="AE1491" s="33"/>
      <c r="AF1491" s="33"/>
      <c r="AG1491" s="34"/>
      <c r="AH1491" s="33"/>
      <c r="AI1491" s="36"/>
      <c r="AJ1491" s="35"/>
      <c r="AK1491" s="35"/>
      <c r="AL1491" s="35"/>
      <c r="AM1491" s="35"/>
    </row>
    <row r="1492" spans="2:39" x14ac:dyDescent="0.25">
      <c r="B1492" s="31"/>
      <c r="C1492" s="32"/>
      <c r="D1492" s="32"/>
      <c r="E1492" s="32"/>
      <c r="F1492" s="33"/>
      <c r="G1492" s="33"/>
      <c r="H1492" s="37"/>
      <c r="I1492" s="33"/>
      <c r="J1492" s="33"/>
      <c r="K1492" s="33"/>
      <c r="L1492" s="33"/>
      <c r="M1492" s="33"/>
      <c r="N1492" s="33"/>
      <c r="O1492" s="33"/>
      <c r="P1492" s="33"/>
      <c r="Q1492" s="33"/>
      <c r="R1492" s="33"/>
      <c r="S1492" s="34"/>
      <c r="T1492" s="33"/>
      <c r="U1492" s="33"/>
      <c r="V1492" s="33"/>
      <c r="W1492" s="33"/>
      <c r="X1492" s="33"/>
      <c r="Y1492" s="33"/>
      <c r="Z1492" s="33"/>
      <c r="AA1492" s="33"/>
      <c r="AB1492" s="33"/>
      <c r="AC1492" s="34"/>
      <c r="AD1492" s="33"/>
      <c r="AE1492" s="33"/>
      <c r="AF1492" s="33"/>
      <c r="AG1492" s="34"/>
      <c r="AH1492" s="33"/>
      <c r="AI1492" s="36"/>
      <c r="AJ1492" s="35"/>
      <c r="AK1492" s="35"/>
      <c r="AL1492" s="35"/>
      <c r="AM1492" s="35"/>
    </row>
    <row r="1493" spans="2:39" x14ac:dyDescent="0.25">
      <c r="B1493" s="31"/>
      <c r="C1493" s="32"/>
      <c r="D1493" s="32"/>
      <c r="E1493" s="32"/>
      <c r="F1493" s="33"/>
      <c r="G1493" s="33"/>
      <c r="H1493" s="37"/>
      <c r="I1493" s="33"/>
      <c r="J1493" s="33"/>
      <c r="K1493" s="33"/>
      <c r="L1493" s="33"/>
      <c r="M1493" s="33"/>
      <c r="N1493" s="33"/>
      <c r="O1493" s="33"/>
      <c r="P1493" s="33"/>
      <c r="Q1493" s="33"/>
      <c r="R1493" s="33"/>
      <c r="S1493" s="34"/>
      <c r="T1493" s="33"/>
      <c r="U1493" s="33"/>
      <c r="V1493" s="33"/>
      <c r="W1493" s="33"/>
      <c r="X1493" s="33"/>
      <c r="Y1493" s="33"/>
      <c r="Z1493" s="33"/>
      <c r="AA1493" s="33"/>
      <c r="AB1493" s="33"/>
      <c r="AC1493" s="34"/>
      <c r="AD1493" s="33"/>
      <c r="AE1493" s="33"/>
      <c r="AF1493" s="33"/>
      <c r="AG1493" s="34"/>
      <c r="AH1493" s="33"/>
      <c r="AI1493" s="36"/>
      <c r="AJ1493" s="35"/>
      <c r="AK1493" s="35"/>
      <c r="AL1493" s="35"/>
      <c r="AM1493" s="35"/>
    </row>
    <row r="1494" spans="2:39" x14ac:dyDescent="0.25">
      <c r="B1494" s="31"/>
      <c r="C1494" s="32"/>
      <c r="D1494" s="32"/>
      <c r="E1494" s="32"/>
      <c r="F1494" s="33"/>
      <c r="G1494" s="33"/>
      <c r="H1494" s="37"/>
      <c r="I1494" s="33"/>
      <c r="J1494" s="33"/>
      <c r="K1494" s="33"/>
      <c r="L1494" s="33"/>
      <c r="M1494" s="33"/>
      <c r="N1494" s="33"/>
      <c r="O1494" s="33"/>
      <c r="P1494" s="33"/>
      <c r="Q1494" s="33"/>
      <c r="R1494" s="33"/>
      <c r="S1494" s="34"/>
      <c r="T1494" s="33"/>
      <c r="U1494" s="33"/>
      <c r="V1494" s="33"/>
      <c r="W1494" s="33"/>
      <c r="X1494" s="33"/>
      <c r="Y1494" s="33"/>
      <c r="Z1494" s="33"/>
      <c r="AA1494" s="33"/>
      <c r="AB1494" s="33"/>
      <c r="AC1494" s="34"/>
      <c r="AD1494" s="33"/>
      <c r="AE1494" s="33"/>
      <c r="AF1494" s="33"/>
      <c r="AG1494" s="34"/>
      <c r="AH1494" s="33"/>
      <c r="AI1494" s="36"/>
      <c r="AJ1494" s="35"/>
      <c r="AK1494" s="35"/>
      <c r="AL1494" s="35"/>
      <c r="AM1494" s="35"/>
    </row>
    <row r="1495" spans="2:39" x14ac:dyDescent="0.25">
      <c r="B1495" s="31"/>
      <c r="C1495" s="32"/>
      <c r="D1495" s="32"/>
      <c r="E1495" s="32"/>
      <c r="F1495" s="33"/>
      <c r="G1495" s="33"/>
      <c r="H1495" s="37"/>
      <c r="I1495" s="33"/>
      <c r="J1495" s="33"/>
      <c r="K1495" s="33"/>
      <c r="L1495" s="33"/>
      <c r="M1495" s="33"/>
      <c r="N1495" s="33"/>
      <c r="O1495" s="33"/>
      <c r="P1495" s="33"/>
      <c r="Q1495" s="33"/>
      <c r="R1495" s="33"/>
      <c r="S1495" s="34"/>
      <c r="T1495" s="33"/>
      <c r="U1495" s="33"/>
      <c r="V1495" s="33"/>
      <c r="W1495" s="33"/>
      <c r="X1495" s="33"/>
      <c r="Y1495" s="33"/>
      <c r="Z1495" s="33"/>
      <c r="AA1495" s="33"/>
      <c r="AB1495" s="33"/>
      <c r="AC1495" s="34"/>
      <c r="AD1495" s="33"/>
      <c r="AE1495" s="33"/>
      <c r="AF1495" s="33"/>
      <c r="AG1495" s="34"/>
      <c r="AH1495" s="33"/>
      <c r="AI1495" s="36"/>
      <c r="AJ1495" s="35"/>
      <c r="AK1495" s="35"/>
      <c r="AL1495" s="35"/>
      <c r="AM1495" s="35"/>
    </row>
    <row r="1496" spans="2:39" x14ac:dyDescent="0.25">
      <c r="B1496" s="31"/>
      <c r="C1496" s="32"/>
      <c r="D1496" s="32"/>
      <c r="E1496" s="32"/>
      <c r="F1496" s="33"/>
      <c r="G1496" s="33"/>
      <c r="H1496" s="37"/>
      <c r="I1496" s="33"/>
      <c r="J1496" s="33"/>
      <c r="K1496" s="33"/>
      <c r="L1496" s="33"/>
      <c r="M1496" s="33"/>
      <c r="N1496" s="33"/>
      <c r="O1496" s="33"/>
      <c r="P1496" s="33"/>
      <c r="Q1496" s="33"/>
      <c r="R1496" s="33"/>
      <c r="S1496" s="34"/>
      <c r="T1496" s="33"/>
      <c r="U1496" s="33"/>
      <c r="V1496" s="33"/>
      <c r="W1496" s="33"/>
      <c r="X1496" s="33"/>
      <c r="Y1496" s="33"/>
      <c r="Z1496" s="33"/>
      <c r="AA1496" s="33"/>
      <c r="AB1496" s="33"/>
      <c r="AC1496" s="34"/>
      <c r="AD1496" s="33"/>
      <c r="AE1496" s="33"/>
      <c r="AF1496" s="33"/>
      <c r="AG1496" s="34"/>
      <c r="AH1496" s="33"/>
      <c r="AI1496" s="36"/>
      <c r="AJ1496" s="35"/>
      <c r="AK1496" s="35"/>
      <c r="AL1496" s="35"/>
      <c r="AM1496" s="35"/>
    </row>
    <row r="1497" spans="2:39" x14ac:dyDescent="0.25">
      <c r="B1497" s="31"/>
      <c r="C1497" s="32"/>
      <c r="D1497" s="32"/>
      <c r="E1497" s="32"/>
      <c r="F1497" s="33"/>
      <c r="G1497" s="33"/>
      <c r="H1497" s="37"/>
      <c r="I1497" s="33"/>
      <c r="J1497" s="33"/>
      <c r="K1497" s="33"/>
      <c r="L1497" s="33"/>
      <c r="M1497" s="33"/>
      <c r="N1497" s="33"/>
      <c r="O1497" s="33"/>
      <c r="P1497" s="33"/>
      <c r="Q1497" s="33"/>
      <c r="R1497" s="33"/>
      <c r="S1497" s="34"/>
      <c r="T1497" s="33"/>
      <c r="U1497" s="33"/>
      <c r="V1497" s="33"/>
      <c r="W1497" s="33"/>
      <c r="X1497" s="33"/>
      <c r="Y1497" s="33"/>
      <c r="Z1497" s="33"/>
      <c r="AA1497" s="33"/>
      <c r="AB1497" s="33"/>
      <c r="AC1497" s="34"/>
      <c r="AD1497" s="33"/>
      <c r="AE1497" s="33"/>
      <c r="AF1497" s="33"/>
      <c r="AG1497" s="34"/>
      <c r="AH1497" s="33"/>
      <c r="AI1497" s="36"/>
      <c r="AJ1497" s="35"/>
      <c r="AK1497" s="35"/>
      <c r="AL1497" s="35"/>
      <c r="AM1497" s="35"/>
    </row>
    <row r="1498" spans="2:39" x14ac:dyDescent="0.25">
      <c r="B1498" s="31"/>
      <c r="C1498" s="32"/>
      <c r="D1498" s="32"/>
      <c r="E1498" s="32"/>
      <c r="F1498" s="33"/>
      <c r="G1498" s="33"/>
      <c r="H1498" s="37"/>
      <c r="I1498" s="33"/>
      <c r="J1498" s="33"/>
      <c r="K1498" s="33"/>
      <c r="L1498" s="33"/>
      <c r="M1498" s="33"/>
      <c r="N1498" s="33"/>
      <c r="O1498" s="33"/>
      <c r="P1498" s="33"/>
      <c r="Q1498" s="33"/>
      <c r="R1498" s="33"/>
      <c r="S1498" s="34"/>
      <c r="T1498" s="33"/>
      <c r="U1498" s="33"/>
      <c r="V1498" s="33"/>
      <c r="W1498" s="33"/>
      <c r="X1498" s="33"/>
      <c r="Y1498" s="33"/>
      <c r="Z1498" s="33"/>
      <c r="AA1498" s="33"/>
      <c r="AB1498" s="33"/>
      <c r="AC1498" s="34"/>
      <c r="AD1498" s="33"/>
      <c r="AE1498" s="33"/>
      <c r="AF1498" s="33"/>
      <c r="AG1498" s="34"/>
      <c r="AH1498" s="33"/>
      <c r="AI1498" s="36"/>
      <c r="AJ1498" s="35"/>
      <c r="AK1498" s="35"/>
      <c r="AL1498" s="35"/>
      <c r="AM1498" s="35"/>
    </row>
    <row r="1499" spans="2:39" x14ac:dyDescent="0.25">
      <c r="B1499" s="31"/>
      <c r="C1499" s="32"/>
      <c r="D1499" s="32"/>
      <c r="E1499" s="32"/>
      <c r="F1499" s="33"/>
      <c r="G1499" s="33"/>
      <c r="H1499" s="37"/>
      <c r="I1499" s="33"/>
      <c r="J1499" s="33"/>
      <c r="K1499" s="33"/>
      <c r="L1499" s="33"/>
      <c r="M1499" s="33"/>
      <c r="N1499" s="33"/>
      <c r="O1499" s="33"/>
      <c r="P1499" s="33"/>
      <c r="Q1499" s="33"/>
      <c r="R1499" s="33"/>
      <c r="S1499" s="34"/>
      <c r="T1499" s="33"/>
      <c r="U1499" s="33"/>
      <c r="V1499" s="33"/>
      <c r="W1499" s="33"/>
      <c r="X1499" s="33"/>
      <c r="Y1499" s="33"/>
      <c r="Z1499" s="33"/>
      <c r="AA1499" s="33"/>
      <c r="AB1499" s="33"/>
      <c r="AC1499" s="34"/>
      <c r="AD1499" s="33"/>
      <c r="AE1499" s="33"/>
      <c r="AF1499" s="33"/>
      <c r="AG1499" s="34"/>
      <c r="AH1499" s="33"/>
      <c r="AI1499" s="36"/>
      <c r="AJ1499" s="35"/>
      <c r="AK1499" s="35"/>
      <c r="AL1499" s="35"/>
      <c r="AM1499" s="35"/>
    </row>
    <row r="1500" spans="2:39" x14ac:dyDescent="0.25">
      <c r="B1500" s="31"/>
      <c r="C1500" s="32"/>
      <c r="D1500" s="32"/>
      <c r="E1500" s="32"/>
      <c r="F1500" s="33"/>
      <c r="G1500" s="33"/>
      <c r="H1500" s="37"/>
      <c r="I1500" s="33"/>
      <c r="J1500" s="33"/>
      <c r="K1500" s="33"/>
      <c r="L1500" s="33"/>
      <c r="M1500" s="33"/>
      <c r="N1500" s="33"/>
      <c r="O1500" s="33"/>
      <c r="P1500" s="33"/>
      <c r="Q1500" s="33"/>
      <c r="R1500" s="33"/>
      <c r="S1500" s="34"/>
      <c r="T1500" s="33"/>
      <c r="U1500" s="33"/>
      <c r="V1500" s="33"/>
      <c r="W1500" s="33"/>
      <c r="X1500" s="33"/>
      <c r="Y1500" s="33"/>
      <c r="Z1500" s="33"/>
      <c r="AA1500" s="33"/>
      <c r="AB1500" s="33"/>
      <c r="AC1500" s="34"/>
      <c r="AD1500" s="33"/>
      <c r="AE1500" s="33"/>
      <c r="AF1500" s="33"/>
      <c r="AG1500" s="34"/>
      <c r="AH1500" s="33"/>
      <c r="AI1500" s="36"/>
      <c r="AJ1500" s="35"/>
      <c r="AK1500" s="35"/>
      <c r="AL1500" s="35"/>
      <c r="AM1500" s="35"/>
    </row>
    <row r="1501" spans="2:39" x14ac:dyDescent="0.25">
      <c r="B1501" s="31"/>
      <c r="C1501" s="32"/>
      <c r="D1501" s="32"/>
      <c r="E1501" s="32"/>
      <c r="F1501" s="33"/>
      <c r="G1501" s="33"/>
      <c r="H1501" s="37"/>
      <c r="I1501" s="33"/>
      <c r="J1501" s="33"/>
      <c r="K1501" s="33"/>
      <c r="L1501" s="33"/>
      <c r="M1501" s="33"/>
      <c r="N1501" s="33"/>
      <c r="O1501" s="33"/>
      <c r="P1501" s="33"/>
      <c r="Q1501" s="33"/>
      <c r="R1501" s="33"/>
      <c r="S1501" s="34"/>
      <c r="T1501" s="33"/>
      <c r="U1501" s="33"/>
      <c r="V1501" s="33"/>
      <c r="W1501" s="33"/>
      <c r="X1501" s="33"/>
      <c r="Y1501" s="33"/>
      <c r="Z1501" s="33"/>
      <c r="AA1501" s="33"/>
      <c r="AB1501" s="33"/>
      <c r="AC1501" s="34"/>
      <c r="AD1501" s="33"/>
      <c r="AE1501" s="33"/>
      <c r="AF1501" s="33"/>
      <c r="AG1501" s="34"/>
      <c r="AH1501" s="33"/>
      <c r="AI1501" s="36"/>
      <c r="AJ1501" s="35"/>
      <c r="AK1501" s="35"/>
      <c r="AL1501" s="35"/>
      <c r="AM1501" s="35"/>
    </row>
    <row r="1502" spans="2:39" x14ac:dyDescent="0.25">
      <c r="B1502" s="31"/>
      <c r="C1502" s="32"/>
      <c r="D1502" s="32"/>
      <c r="E1502" s="32"/>
      <c r="F1502" s="33"/>
      <c r="G1502" s="33"/>
      <c r="H1502" s="37"/>
      <c r="I1502" s="33"/>
      <c r="J1502" s="33"/>
      <c r="K1502" s="33"/>
      <c r="L1502" s="33"/>
      <c r="M1502" s="33"/>
      <c r="N1502" s="33"/>
      <c r="O1502" s="33"/>
      <c r="P1502" s="33"/>
      <c r="Q1502" s="33"/>
      <c r="R1502" s="33"/>
      <c r="S1502" s="34"/>
      <c r="T1502" s="33"/>
      <c r="U1502" s="33"/>
      <c r="V1502" s="33"/>
      <c r="W1502" s="33"/>
      <c r="X1502" s="33"/>
      <c r="Y1502" s="33"/>
      <c r="Z1502" s="33"/>
      <c r="AA1502" s="33"/>
      <c r="AB1502" s="33"/>
      <c r="AC1502" s="34"/>
      <c r="AD1502" s="33"/>
      <c r="AE1502" s="33"/>
      <c r="AF1502" s="33"/>
      <c r="AG1502" s="34"/>
      <c r="AH1502" s="33"/>
      <c r="AI1502" s="36"/>
      <c r="AJ1502" s="35"/>
      <c r="AK1502" s="35"/>
      <c r="AL1502" s="35"/>
      <c r="AM1502" s="35"/>
    </row>
    <row r="1503" spans="2:39" x14ac:dyDescent="0.25">
      <c r="B1503" s="31"/>
      <c r="C1503" s="32"/>
      <c r="D1503" s="32"/>
      <c r="E1503" s="32"/>
      <c r="F1503" s="33"/>
      <c r="G1503" s="33"/>
      <c r="H1503" s="37"/>
      <c r="I1503" s="33"/>
      <c r="J1503" s="33"/>
      <c r="K1503" s="33"/>
      <c r="L1503" s="33"/>
      <c r="M1503" s="33"/>
      <c r="N1503" s="33"/>
      <c r="O1503" s="33"/>
      <c r="P1503" s="33"/>
      <c r="Q1503" s="33"/>
      <c r="R1503" s="33"/>
      <c r="S1503" s="34"/>
      <c r="T1503" s="33"/>
      <c r="U1503" s="33"/>
      <c r="V1503" s="33"/>
      <c r="W1503" s="33"/>
      <c r="X1503" s="33"/>
      <c r="Y1503" s="33"/>
      <c r="Z1503" s="33"/>
      <c r="AA1503" s="33"/>
      <c r="AB1503" s="33"/>
      <c r="AC1503" s="34"/>
      <c r="AD1503" s="33"/>
      <c r="AE1503" s="33"/>
      <c r="AF1503" s="33"/>
      <c r="AG1503" s="34"/>
      <c r="AH1503" s="33"/>
      <c r="AI1503" s="36"/>
      <c r="AJ1503" s="35"/>
      <c r="AK1503" s="35"/>
      <c r="AL1503" s="35"/>
      <c r="AM1503" s="35"/>
    </row>
    <row r="1504" spans="2:39" x14ac:dyDescent="0.25">
      <c r="B1504" s="31"/>
      <c r="C1504" s="32"/>
      <c r="D1504" s="32"/>
      <c r="E1504" s="32"/>
      <c r="F1504" s="33"/>
      <c r="G1504" s="33"/>
      <c r="H1504" s="37"/>
      <c r="I1504" s="33"/>
      <c r="J1504" s="33"/>
      <c r="K1504" s="33"/>
      <c r="L1504" s="33"/>
      <c r="M1504" s="33"/>
      <c r="N1504" s="33"/>
      <c r="O1504" s="33"/>
      <c r="P1504" s="33"/>
      <c r="Q1504" s="33"/>
      <c r="R1504" s="33"/>
      <c r="S1504" s="34"/>
      <c r="T1504" s="33"/>
      <c r="U1504" s="33"/>
      <c r="V1504" s="33"/>
      <c r="W1504" s="33"/>
      <c r="X1504" s="33"/>
      <c r="Y1504" s="33"/>
      <c r="Z1504" s="33"/>
      <c r="AA1504" s="33"/>
      <c r="AB1504" s="33"/>
      <c r="AC1504" s="34"/>
      <c r="AD1504" s="33"/>
      <c r="AE1504" s="33"/>
      <c r="AF1504" s="33"/>
      <c r="AG1504" s="34"/>
      <c r="AH1504" s="33"/>
      <c r="AI1504" s="36"/>
      <c r="AJ1504" s="35"/>
      <c r="AK1504" s="35"/>
      <c r="AL1504" s="35"/>
      <c r="AM1504" s="35"/>
    </row>
    <row r="1505" spans="2:39" x14ac:dyDescent="0.25">
      <c r="B1505" s="31"/>
      <c r="C1505" s="32"/>
      <c r="D1505" s="32"/>
      <c r="E1505" s="32"/>
      <c r="F1505" s="33"/>
      <c r="G1505" s="33"/>
      <c r="H1505" s="37"/>
      <c r="I1505" s="33"/>
      <c r="J1505" s="33"/>
      <c r="K1505" s="33"/>
      <c r="L1505" s="33"/>
      <c r="M1505" s="33"/>
      <c r="N1505" s="33"/>
      <c r="O1505" s="33"/>
      <c r="P1505" s="33"/>
      <c r="Q1505" s="33"/>
      <c r="R1505" s="33"/>
      <c r="S1505" s="34"/>
      <c r="T1505" s="33"/>
      <c r="U1505" s="33"/>
      <c r="V1505" s="33"/>
      <c r="W1505" s="33"/>
      <c r="X1505" s="33"/>
      <c r="Y1505" s="33"/>
      <c r="Z1505" s="33"/>
      <c r="AA1505" s="33"/>
      <c r="AB1505" s="33"/>
      <c r="AC1505" s="34"/>
      <c r="AD1505" s="33"/>
      <c r="AE1505" s="33"/>
      <c r="AF1505" s="33"/>
      <c r="AG1505" s="34"/>
      <c r="AH1505" s="33"/>
      <c r="AI1505" s="36"/>
      <c r="AJ1505" s="35"/>
      <c r="AK1505" s="35"/>
      <c r="AL1505" s="35"/>
      <c r="AM1505" s="35"/>
    </row>
    <row r="1506" spans="2:39" x14ac:dyDescent="0.25">
      <c r="B1506" s="31"/>
      <c r="C1506" s="32"/>
      <c r="D1506" s="32"/>
      <c r="E1506" s="32"/>
      <c r="F1506" s="33"/>
      <c r="G1506" s="33"/>
      <c r="H1506" s="37"/>
      <c r="I1506" s="33"/>
      <c r="J1506" s="33"/>
      <c r="K1506" s="33"/>
      <c r="L1506" s="33"/>
      <c r="M1506" s="33"/>
      <c r="N1506" s="33"/>
      <c r="O1506" s="33"/>
      <c r="P1506" s="33"/>
      <c r="Q1506" s="33"/>
      <c r="R1506" s="33"/>
      <c r="S1506" s="34"/>
      <c r="T1506" s="33"/>
      <c r="U1506" s="33"/>
      <c r="V1506" s="33"/>
      <c r="W1506" s="33"/>
      <c r="X1506" s="33"/>
      <c r="Y1506" s="33"/>
      <c r="Z1506" s="33"/>
      <c r="AA1506" s="33"/>
      <c r="AB1506" s="33"/>
      <c r="AC1506" s="34"/>
      <c r="AD1506" s="33"/>
      <c r="AE1506" s="33"/>
      <c r="AF1506" s="33"/>
      <c r="AG1506" s="34"/>
      <c r="AH1506" s="33"/>
      <c r="AI1506" s="36"/>
      <c r="AJ1506" s="35"/>
      <c r="AK1506" s="35"/>
      <c r="AL1506" s="35"/>
      <c r="AM1506" s="35"/>
    </row>
    <row r="1507" spans="2:39" x14ac:dyDescent="0.25">
      <c r="B1507" s="31"/>
      <c r="C1507" s="32"/>
      <c r="D1507" s="32"/>
      <c r="E1507" s="32"/>
      <c r="F1507" s="33"/>
      <c r="G1507" s="33"/>
      <c r="H1507" s="37"/>
      <c r="I1507" s="33"/>
      <c r="J1507" s="33"/>
      <c r="K1507" s="33"/>
      <c r="L1507" s="33"/>
      <c r="M1507" s="33"/>
      <c r="N1507" s="33"/>
      <c r="O1507" s="33"/>
      <c r="P1507" s="33"/>
      <c r="Q1507" s="33"/>
      <c r="R1507" s="33"/>
      <c r="S1507" s="34"/>
      <c r="T1507" s="33"/>
      <c r="U1507" s="33"/>
      <c r="V1507" s="33"/>
      <c r="W1507" s="33"/>
      <c r="X1507" s="33"/>
      <c r="Y1507" s="33"/>
      <c r="Z1507" s="33"/>
      <c r="AA1507" s="33"/>
      <c r="AB1507" s="33"/>
      <c r="AC1507" s="34"/>
      <c r="AD1507" s="33"/>
      <c r="AE1507" s="33"/>
      <c r="AF1507" s="33"/>
      <c r="AG1507" s="34"/>
      <c r="AH1507" s="33"/>
      <c r="AI1507" s="36"/>
      <c r="AJ1507" s="35"/>
      <c r="AK1507" s="35"/>
      <c r="AL1507" s="35"/>
      <c r="AM1507" s="35"/>
    </row>
    <row r="1508" spans="2:39" x14ac:dyDescent="0.25">
      <c r="B1508" s="31"/>
      <c r="C1508" s="32"/>
      <c r="D1508" s="32"/>
      <c r="E1508" s="32"/>
      <c r="F1508" s="33"/>
      <c r="G1508" s="33"/>
      <c r="H1508" s="37"/>
      <c r="I1508" s="33"/>
      <c r="J1508" s="33"/>
      <c r="K1508" s="33"/>
      <c r="L1508" s="33"/>
      <c r="M1508" s="33"/>
      <c r="N1508" s="33"/>
      <c r="O1508" s="33"/>
      <c r="P1508" s="33"/>
      <c r="Q1508" s="33"/>
      <c r="R1508" s="33"/>
      <c r="S1508" s="34"/>
      <c r="T1508" s="33"/>
      <c r="U1508" s="33"/>
      <c r="V1508" s="33"/>
      <c r="W1508" s="33"/>
      <c r="X1508" s="33"/>
      <c r="Y1508" s="33"/>
      <c r="Z1508" s="33"/>
      <c r="AA1508" s="33"/>
      <c r="AB1508" s="33"/>
      <c r="AC1508" s="34"/>
      <c r="AD1508" s="33"/>
      <c r="AE1508" s="33"/>
      <c r="AF1508" s="33"/>
      <c r="AG1508" s="34"/>
      <c r="AH1508" s="33"/>
      <c r="AI1508" s="36"/>
      <c r="AJ1508" s="35"/>
      <c r="AK1508" s="35"/>
      <c r="AL1508" s="35"/>
      <c r="AM1508" s="35"/>
    </row>
    <row r="1509" spans="2:39" x14ac:dyDescent="0.25">
      <c r="B1509" s="31"/>
      <c r="C1509" s="32"/>
      <c r="D1509" s="32"/>
      <c r="E1509" s="32"/>
      <c r="F1509" s="33"/>
      <c r="G1509" s="33"/>
      <c r="H1509" s="37"/>
      <c r="I1509" s="33"/>
      <c r="J1509" s="33"/>
      <c r="K1509" s="33"/>
      <c r="L1509" s="33"/>
      <c r="M1509" s="33"/>
      <c r="N1509" s="33"/>
      <c r="O1509" s="33"/>
      <c r="P1509" s="33"/>
      <c r="Q1509" s="33"/>
      <c r="R1509" s="33"/>
      <c r="S1509" s="34"/>
      <c r="T1509" s="33"/>
      <c r="U1509" s="33"/>
      <c r="V1509" s="33"/>
      <c r="W1509" s="33"/>
      <c r="X1509" s="33"/>
      <c r="Y1509" s="33"/>
      <c r="Z1509" s="33"/>
      <c r="AA1509" s="33"/>
      <c r="AB1509" s="33"/>
      <c r="AC1509" s="34"/>
      <c r="AD1509" s="33"/>
      <c r="AE1509" s="33"/>
      <c r="AF1509" s="33"/>
      <c r="AG1509" s="34"/>
      <c r="AH1509" s="33"/>
      <c r="AI1509" s="36"/>
      <c r="AJ1509" s="35"/>
      <c r="AK1509" s="35"/>
      <c r="AL1509" s="35"/>
      <c r="AM1509" s="35"/>
    </row>
    <row r="1510" spans="2:39" x14ac:dyDescent="0.25">
      <c r="B1510" s="31"/>
      <c r="C1510" s="32"/>
      <c r="D1510" s="32"/>
      <c r="E1510" s="32"/>
      <c r="F1510" s="33"/>
      <c r="G1510" s="33"/>
      <c r="H1510" s="37"/>
      <c r="I1510" s="33"/>
      <c r="J1510" s="33"/>
      <c r="K1510" s="33"/>
      <c r="L1510" s="33"/>
      <c r="M1510" s="33"/>
      <c r="N1510" s="33"/>
      <c r="O1510" s="33"/>
      <c r="P1510" s="33"/>
      <c r="Q1510" s="33"/>
      <c r="R1510" s="33"/>
      <c r="S1510" s="34"/>
      <c r="T1510" s="33"/>
      <c r="U1510" s="33"/>
      <c r="V1510" s="33"/>
      <c r="W1510" s="33"/>
      <c r="X1510" s="33"/>
      <c r="Y1510" s="33"/>
      <c r="Z1510" s="33"/>
      <c r="AA1510" s="33"/>
      <c r="AB1510" s="33"/>
      <c r="AC1510" s="34"/>
      <c r="AD1510" s="33"/>
      <c r="AE1510" s="33"/>
      <c r="AF1510" s="33"/>
      <c r="AG1510" s="34"/>
      <c r="AH1510" s="33"/>
      <c r="AI1510" s="36"/>
      <c r="AJ1510" s="35"/>
      <c r="AK1510" s="35"/>
      <c r="AL1510" s="35"/>
      <c r="AM1510" s="35"/>
    </row>
    <row r="1511" spans="2:39" x14ac:dyDescent="0.25">
      <c r="B1511" s="31"/>
      <c r="C1511" s="32"/>
      <c r="D1511" s="32"/>
      <c r="E1511" s="32"/>
      <c r="F1511" s="33"/>
      <c r="G1511" s="33"/>
      <c r="H1511" s="37"/>
      <c r="I1511" s="33"/>
      <c r="J1511" s="33"/>
      <c r="K1511" s="33"/>
      <c r="L1511" s="33"/>
      <c r="M1511" s="33"/>
      <c r="N1511" s="33"/>
      <c r="O1511" s="33"/>
      <c r="P1511" s="33"/>
      <c r="Q1511" s="33"/>
      <c r="R1511" s="33"/>
      <c r="S1511" s="34"/>
      <c r="T1511" s="33"/>
      <c r="U1511" s="33"/>
      <c r="V1511" s="33"/>
      <c r="W1511" s="33"/>
      <c r="X1511" s="33"/>
      <c r="Y1511" s="33"/>
      <c r="Z1511" s="33"/>
      <c r="AA1511" s="33"/>
      <c r="AB1511" s="33"/>
      <c r="AC1511" s="34"/>
      <c r="AD1511" s="33"/>
      <c r="AE1511" s="33"/>
      <c r="AF1511" s="33"/>
      <c r="AG1511" s="34"/>
      <c r="AH1511" s="33"/>
      <c r="AI1511" s="36"/>
      <c r="AJ1511" s="35"/>
      <c r="AK1511" s="35"/>
      <c r="AL1511" s="35"/>
      <c r="AM1511" s="35"/>
    </row>
    <row r="1512" spans="2:39" x14ac:dyDescent="0.25">
      <c r="B1512" s="31"/>
      <c r="C1512" s="32"/>
      <c r="D1512" s="32"/>
      <c r="E1512" s="32"/>
      <c r="F1512" s="33"/>
      <c r="G1512" s="33"/>
      <c r="H1512" s="37"/>
      <c r="I1512" s="33"/>
      <c r="J1512" s="33"/>
      <c r="K1512" s="33"/>
      <c r="L1512" s="33"/>
      <c r="M1512" s="33"/>
      <c r="N1512" s="33"/>
      <c r="O1512" s="33"/>
      <c r="P1512" s="33"/>
      <c r="Q1512" s="33"/>
      <c r="R1512" s="33"/>
      <c r="S1512" s="34"/>
      <c r="T1512" s="33"/>
      <c r="U1512" s="33"/>
      <c r="V1512" s="33"/>
      <c r="W1512" s="33"/>
      <c r="X1512" s="33"/>
      <c r="Y1512" s="33"/>
      <c r="Z1512" s="33"/>
      <c r="AA1512" s="33"/>
      <c r="AB1512" s="33"/>
      <c r="AC1512" s="34"/>
      <c r="AD1512" s="33"/>
      <c r="AE1512" s="33"/>
      <c r="AF1512" s="33"/>
      <c r="AG1512" s="34"/>
      <c r="AH1512" s="33"/>
      <c r="AI1512" s="36"/>
      <c r="AJ1512" s="35"/>
      <c r="AK1512" s="35"/>
      <c r="AL1512" s="35"/>
      <c r="AM1512" s="35"/>
    </row>
    <row r="1513" spans="2:39" x14ac:dyDescent="0.25">
      <c r="B1513" s="31"/>
      <c r="C1513" s="32"/>
      <c r="D1513" s="32"/>
      <c r="E1513" s="32"/>
      <c r="F1513" s="33"/>
      <c r="G1513" s="33"/>
      <c r="H1513" s="37"/>
      <c r="I1513" s="33"/>
      <c r="J1513" s="33"/>
      <c r="K1513" s="33"/>
      <c r="L1513" s="33"/>
      <c r="M1513" s="33"/>
      <c r="N1513" s="33"/>
      <c r="O1513" s="33"/>
      <c r="P1513" s="33"/>
      <c r="Q1513" s="33"/>
      <c r="R1513" s="33"/>
      <c r="S1513" s="34"/>
      <c r="T1513" s="33"/>
      <c r="U1513" s="33"/>
      <c r="V1513" s="33"/>
      <c r="W1513" s="33"/>
      <c r="X1513" s="33"/>
      <c r="Y1513" s="33"/>
      <c r="Z1513" s="33"/>
      <c r="AA1513" s="33"/>
      <c r="AB1513" s="33"/>
      <c r="AC1513" s="34"/>
      <c r="AD1513" s="33"/>
      <c r="AE1513" s="33"/>
      <c r="AF1513" s="33"/>
      <c r="AG1513" s="34"/>
      <c r="AH1513" s="33"/>
      <c r="AI1513" s="36"/>
      <c r="AJ1513" s="35"/>
      <c r="AK1513" s="35"/>
      <c r="AL1513" s="35"/>
      <c r="AM1513" s="35"/>
    </row>
    <row r="1514" spans="2:39" x14ac:dyDescent="0.25">
      <c r="B1514" s="31"/>
      <c r="C1514" s="32"/>
      <c r="D1514" s="32"/>
      <c r="E1514" s="32"/>
      <c r="F1514" s="33"/>
      <c r="G1514" s="33"/>
      <c r="H1514" s="37"/>
      <c r="I1514" s="33"/>
      <c r="J1514" s="33"/>
      <c r="K1514" s="33"/>
      <c r="L1514" s="33"/>
      <c r="M1514" s="33"/>
      <c r="N1514" s="33"/>
      <c r="O1514" s="33"/>
      <c r="P1514" s="33"/>
      <c r="Q1514" s="33"/>
      <c r="R1514" s="33"/>
      <c r="S1514" s="34"/>
      <c r="T1514" s="33"/>
      <c r="U1514" s="33"/>
      <c r="V1514" s="33"/>
      <c r="W1514" s="33"/>
      <c r="X1514" s="33"/>
      <c r="Y1514" s="33"/>
      <c r="Z1514" s="33"/>
      <c r="AA1514" s="33"/>
      <c r="AB1514" s="33"/>
      <c r="AC1514" s="34"/>
      <c r="AD1514" s="33"/>
      <c r="AE1514" s="33"/>
      <c r="AF1514" s="33"/>
      <c r="AG1514" s="34"/>
      <c r="AH1514" s="33"/>
      <c r="AI1514" s="36"/>
      <c r="AJ1514" s="35"/>
      <c r="AK1514" s="35"/>
      <c r="AL1514" s="35"/>
      <c r="AM1514" s="35"/>
    </row>
    <row r="1515" spans="2:39" x14ac:dyDescent="0.25">
      <c r="B1515" s="31"/>
      <c r="C1515" s="32"/>
      <c r="D1515" s="32"/>
      <c r="E1515" s="32"/>
      <c r="F1515" s="33"/>
      <c r="G1515" s="33"/>
      <c r="H1515" s="37"/>
      <c r="I1515" s="33"/>
      <c r="J1515" s="33"/>
      <c r="K1515" s="33"/>
      <c r="L1515" s="33"/>
      <c r="M1515" s="33"/>
      <c r="N1515" s="33"/>
      <c r="O1515" s="33"/>
      <c r="P1515" s="33"/>
      <c r="Q1515" s="33"/>
      <c r="R1515" s="33"/>
      <c r="S1515" s="34"/>
      <c r="T1515" s="33"/>
      <c r="U1515" s="33"/>
      <c r="V1515" s="33"/>
      <c r="W1515" s="33"/>
      <c r="X1515" s="33"/>
      <c r="Y1515" s="33"/>
      <c r="Z1515" s="33"/>
      <c r="AA1515" s="33"/>
      <c r="AB1515" s="33"/>
      <c r="AC1515" s="34"/>
      <c r="AD1515" s="33"/>
      <c r="AE1515" s="33"/>
      <c r="AF1515" s="33"/>
      <c r="AG1515" s="34"/>
      <c r="AH1515" s="33"/>
      <c r="AI1515" s="36"/>
      <c r="AJ1515" s="35"/>
      <c r="AK1515" s="35"/>
      <c r="AL1515" s="35"/>
      <c r="AM1515" s="35"/>
    </row>
    <row r="1516" spans="2:39" x14ac:dyDescent="0.25">
      <c r="B1516" s="31"/>
      <c r="C1516" s="32"/>
      <c r="D1516" s="32"/>
      <c r="E1516" s="32"/>
      <c r="F1516" s="33"/>
      <c r="G1516" s="33"/>
      <c r="H1516" s="37"/>
      <c r="I1516" s="33"/>
      <c r="J1516" s="33"/>
      <c r="K1516" s="33"/>
      <c r="L1516" s="33"/>
      <c r="M1516" s="33"/>
      <c r="N1516" s="33"/>
      <c r="O1516" s="33"/>
      <c r="P1516" s="33"/>
      <c r="Q1516" s="33"/>
      <c r="R1516" s="33"/>
      <c r="S1516" s="34"/>
      <c r="T1516" s="33"/>
      <c r="U1516" s="33"/>
      <c r="V1516" s="33"/>
      <c r="W1516" s="33"/>
      <c r="X1516" s="33"/>
      <c r="Y1516" s="33"/>
      <c r="Z1516" s="33"/>
      <c r="AA1516" s="33"/>
      <c r="AB1516" s="33"/>
      <c r="AC1516" s="34"/>
      <c r="AD1516" s="33"/>
      <c r="AE1516" s="33"/>
      <c r="AF1516" s="33"/>
      <c r="AG1516" s="34"/>
      <c r="AH1516" s="33"/>
      <c r="AI1516" s="36"/>
      <c r="AJ1516" s="35"/>
      <c r="AK1516" s="35"/>
      <c r="AL1516" s="35"/>
      <c r="AM1516" s="35"/>
    </row>
    <row r="1517" spans="2:39" x14ac:dyDescent="0.25">
      <c r="B1517" s="31"/>
      <c r="C1517" s="32"/>
      <c r="D1517" s="32"/>
      <c r="E1517" s="32"/>
      <c r="F1517" s="33"/>
      <c r="G1517" s="33"/>
      <c r="H1517" s="37"/>
      <c r="I1517" s="33"/>
      <c r="J1517" s="33"/>
      <c r="K1517" s="33"/>
      <c r="L1517" s="33"/>
      <c r="M1517" s="33"/>
      <c r="N1517" s="33"/>
      <c r="O1517" s="33"/>
      <c r="P1517" s="33"/>
      <c r="Q1517" s="33"/>
      <c r="R1517" s="33"/>
      <c r="S1517" s="34"/>
      <c r="T1517" s="33"/>
      <c r="U1517" s="33"/>
      <c r="V1517" s="33"/>
      <c r="W1517" s="33"/>
      <c r="X1517" s="33"/>
      <c r="Y1517" s="33"/>
      <c r="Z1517" s="33"/>
      <c r="AA1517" s="33"/>
      <c r="AB1517" s="33"/>
      <c r="AC1517" s="34"/>
      <c r="AD1517" s="33"/>
      <c r="AE1517" s="33"/>
      <c r="AF1517" s="33"/>
      <c r="AG1517" s="34"/>
      <c r="AH1517" s="33"/>
      <c r="AI1517" s="36"/>
      <c r="AJ1517" s="35"/>
      <c r="AK1517" s="35"/>
      <c r="AL1517" s="35"/>
      <c r="AM1517" s="35"/>
    </row>
    <row r="1518" spans="2:39" x14ac:dyDescent="0.25">
      <c r="B1518" s="31"/>
      <c r="C1518" s="32"/>
      <c r="D1518" s="32"/>
      <c r="E1518" s="32"/>
      <c r="F1518" s="33"/>
      <c r="G1518" s="33"/>
      <c r="H1518" s="37"/>
      <c r="I1518" s="33"/>
      <c r="J1518" s="33"/>
      <c r="K1518" s="33"/>
      <c r="L1518" s="33"/>
      <c r="M1518" s="33"/>
      <c r="N1518" s="33"/>
      <c r="O1518" s="33"/>
      <c r="P1518" s="33"/>
      <c r="Q1518" s="33"/>
      <c r="R1518" s="33"/>
      <c r="S1518" s="34"/>
      <c r="T1518" s="33"/>
      <c r="U1518" s="33"/>
      <c r="V1518" s="33"/>
      <c r="W1518" s="33"/>
      <c r="X1518" s="33"/>
      <c r="Y1518" s="33"/>
      <c r="Z1518" s="33"/>
      <c r="AA1518" s="33"/>
      <c r="AB1518" s="33"/>
      <c r="AC1518" s="34"/>
      <c r="AD1518" s="33"/>
      <c r="AE1518" s="33"/>
      <c r="AF1518" s="33"/>
      <c r="AG1518" s="34"/>
      <c r="AH1518" s="33"/>
      <c r="AI1518" s="36"/>
      <c r="AJ1518" s="35"/>
      <c r="AK1518" s="35"/>
      <c r="AL1518" s="35"/>
      <c r="AM1518" s="35"/>
    </row>
    <row r="1519" spans="2:39" x14ac:dyDescent="0.25">
      <c r="B1519" s="31"/>
      <c r="C1519" s="32"/>
      <c r="D1519" s="32"/>
      <c r="E1519" s="32"/>
      <c r="F1519" s="33"/>
      <c r="G1519" s="33"/>
      <c r="H1519" s="37"/>
      <c r="I1519" s="33"/>
      <c r="J1519" s="33"/>
      <c r="K1519" s="33"/>
      <c r="L1519" s="33"/>
      <c r="M1519" s="33"/>
      <c r="N1519" s="33"/>
      <c r="O1519" s="33"/>
      <c r="P1519" s="33"/>
      <c r="Q1519" s="33"/>
      <c r="R1519" s="33"/>
      <c r="S1519" s="34"/>
      <c r="T1519" s="33"/>
      <c r="U1519" s="33"/>
      <c r="V1519" s="33"/>
      <c r="W1519" s="33"/>
      <c r="X1519" s="33"/>
      <c r="Y1519" s="33"/>
      <c r="Z1519" s="33"/>
      <c r="AA1519" s="33"/>
      <c r="AB1519" s="33"/>
      <c r="AC1519" s="34"/>
      <c r="AD1519" s="33"/>
      <c r="AE1519" s="33"/>
      <c r="AF1519" s="33"/>
      <c r="AG1519" s="34"/>
      <c r="AH1519" s="33"/>
      <c r="AI1519" s="36"/>
      <c r="AJ1519" s="35"/>
      <c r="AK1519" s="35"/>
      <c r="AL1519" s="35"/>
      <c r="AM1519" s="35"/>
    </row>
    <row r="1520" spans="2:39" x14ac:dyDescent="0.25">
      <c r="B1520" s="31"/>
      <c r="C1520" s="32"/>
      <c r="D1520" s="32"/>
      <c r="E1520" s="32"/>
      <c r="F1520" s="33"/>
      <c r="G1520" s="33"/>
      <c r="H1520" s="37"/>
      <c r="I1520" s="33"/>
      <c r="J1520" s="33"/>
      <c r="K1520" s="33"/>
      <c r="L1520" s="33"/>
      <c r="M1520" s="33"/>
      <c r="N1520" s="33"/>
      <c r="O1520" s="33"/>
      <c r="P1520" s="33"/>
      <c r="Q1520" s="33"/>
      <c r="R1520" s="33"/>
      <c r="S1520" s="34"/>
      <c r="T1520" s="33"/>
      <c r="U1520" s="33"/>
      <c r="V1520" s="33"/>
      <c r="W1520" s="33"/>
      <c r="X1520" s="33"/>
      <c r="Y1520" s="33"/>
      <c r="Z1520" s="33"/>
      <c r="AA1520" s="33"/>
      <c r="AB1520" s="33"/>
      <c r="AC1520" s="34"/>
      <c r="AD1520" s="33"/>
      <c r="AE1520" s="33"/>
      <c r="AF1520" s="33"/>
      <c r="AG1520" s="34"/>
      <c r="AH1520" s="33"/>
      <c r="AI1520" s="36"/>
      <c r="AJ1520" s="35"/>
      <c r="AK1520" s="35"/>
      <c r="AL1520" s="35"/>
      <c r="AM1520" s="35"/>
    </row>
    <row r="1521" spans="2:39" x14ac:dyDescent="0.25">
      <c r="B1521" s="31"/>
      <c r="C1521" s="32"/>
      <c r="D1521" s="32"/>
      <c r="E1521" s="32"/>
      <c r="F1521" s="33"/>
      <c r="G1521" s="33"/>
      <c r="H1521" s="37"/>
      <c r="I1521" s="33"/>
      <c r="J1521" s="33"/>
      <c r="K1521" s="33"/>
      <c r="L1521" s="33"/>
      <c r="M1521" s="33"/>
      <c r="N1521" s="33"/>
      <c r="O1521" s="33"/>
      <c r="P1521" s="33"/>
      <c r="Q1521" s="33"/>
      <c r="R1521" s="33"/>
      <c r="S1521" s="34"/>
      <c r="T1521" s="33"/>
      <c r="U1521" s="33"/>
      <c r="V1521" s="33"/>
      <c r="W1521" s="33"/>
      <c r="X1521" s="33"/>
      <c r="Y1521" s="33"/>
      <c r="Z1521" s="33"/>
      <c r="AA1521" s="33"/>
      <c r="AB1521" s="33"/>
      <c r="AC1521" s="34"/>
      <c r="AD1521" s="33"/>
      <c r="AE1521" s="33"/>
      <c r="AF1521" s="33"/>
      <c r="AG1521" s="34"/>
      <c r="AH1521" s="33"/>
      <c r="AI1521" s="36"/>
      <c r="AJ1521" s="35"/>
      <c r="AK1521" s="35"/>
      <c r="AL1521" s="35"/>
      <c r="AM1521" s="35"/>
    </row>
    <row r="1522" spans="2:39" x14ac:dyDescent="0.25">
      <c r="B1522" s="31"/>
      <c r="C1522" s="32"/>
      <c r="D1522" s="32"/>
      <c r="E1522" s="32"/>
      <c r="F1522" s="33"/>
      <c r="G1522" s="33"/>
      <c r="H1522" s="37"/>
      <c r="I1522" s="33"/>
      <c r="J1522" s="33"/>
      <c r="K1522" s="33"/>
      <c r="L1522" s="33"/>
      <c r="M1522" s="33"/>
      <c r="N1522" s="33"/>
      <c r="O1522" s="33"/>
      <c r="P1522" s="33"/>
      <c r="Q1522" s="33"/>
      <c r="R1522" s="33"/>
      <c r="S1522" s="34"/>
      <c r="T1522" s="33"/>
      <c r="U1522" s="33"/>
      <c r="V1522" s="33"/>
      <c r="W1522" s="33"/>
      <c r="X1522" s="33"/>
      <c r="Y1522" s="33"/>
      <c r="Z1522" s="33"/>
      <c r="AA1522" s="33"/>
      <c r="AB1522" s="33"/>
      <c r="AC1522" s="34"/>
      <c r="AD1522" s="33"/>
      <c r="AE1522" s="33"/>
      <c r="AF1522" s="33"/>
      <c r="AG1522" s="34"/>
      <c r="AH1522" s="33"/>
      <c r="AI1522" s="36"/>
      <c r="AJ1522" s="35"/>
      <c r="AK1522" s="35"/>
      <c r="AL1522" s="35"/>
      <c r="AM1522" s="35"/>
    </row>
    <row r="1523" spans="2:39" x14ac:dyDescent="0.25">
      <c r="B1523" s="31"/>
      <c r="C1523" s="32"/>
      <c r="D1523" s="32"/>
      <c r="E1523" s="32"/>
      <c r="F1523" s="33"/>
      <c r="G1523" s="33"/>
      <c r="H1523" s="37"/>
      <c r="I1523" s="33"/>
      <c r="J1523" s="33"/>
      <c r="K1523" s="33"/>
      <c r="L1523" s="33"/>
      <c r="M1523" s="33"/>
      <c r="N1523" s="33"/>
      <c r="O1523" s="33"/>
      <c r="P1523" s="33"/>
      <c r="Q1523" s="33"/>
      <c r="R1523" s="33"/>
      <c r="S1523" s="34"/>
      <c r="T1523" s="33"/>
      <c r="U1523" s="33"/>
      <c r="V1523" s="33"/>
      <c r="W1523" s="33"/>
      <c r="X1523" s="33"/>
      <c r="Y1523" s="33"/>
      <c r="Z1523" s="33"/>
      <c r="AA1523" s="33"/>
      <c r="AB1523" s="33"/>
      <c r="AC1523" s="34"/>
      <c r="AD1523" s="33"/>
      <c r="AE1523" s="33"/>
      <c r="AF1523" s="33"/>
      <c r="AG1523" s="34"/>
      <c r="AH1523" s="33"/>
      <c r="AI1523" s="36"/>
      <c r="AJ1523" s="35"/>
      <c r="AK1523" s="35"/>
      <c r="AL1523" s="35"/>
      <c r="AM1523" s="35"/>
    </row>
    <row r="1524" spans="2:39" x14ac:dyDescent="0.25">
      <c r="B1524" s="31"/>
      <c r="C1524" s="32"/>
      <c r="D1524" s="32"/>
      <c r="E1524" s="32"/>
      <c r="F1524" s="33"/>
      <c r="G1524" s="33"/>
      <c r="H1524" s="37"/>
      <c r="I1524" s="33"/>
      <c r="J1524" s="33"/>
      <c r="K1524" s="33"/>
      <c r="L1524" s="33"/>
      <c r="M1524" s="33"/>
      <c r="N1524" s="33"/>
      <c r="O1524" s="33"/>
      <c r="P1524" s="33"/>
      <c r="Q1524" s="33"/>
      <c r="R1524" s="33"/>
      <c r="S1524" s="34"/>
      <c r="T1524" s="33"/>
      <c r="U1524" s="33"/>
      <c r="V1524" s="33"/>
      <c r="W1524" s="33"/>
      <c r="X1524" s="33"/>
      <c r="Y1524" s="33"/>
      <c r="Z1524" s="33"/>
      <c r="AA1524" s="33"/>
      <c r="AB1524" s="33"/>
      <c r="AC1524" s="34"/>
      <c r="AD1524" s="33"/>
      <c r="AE1524" s="33"/>
      <c r="AF1524" s="33"/>
      <c r="AG1524" s="34"/>
      <c r="AH1524" s="33"/>
      <c r="AI1524" s="36"/>
      <c r="AJ1524" s="35"/>
      <c r="AK1524" s="35"/>
      <c r="AL1524" s="35"/>
      <c r="AM1524" s="35"/>
    </row>
    <row r="1525" spans="2:39" x14ac:dyDescent="0.25">
      <c r="B1525" s="31"/>
      <c r="C1525" s="32"/>
      <c r="D1525" s="32"/>
      <c r="E1525" s="32"/>
      <c r="F1525" s="33"/>
      <c r="G1525" s="33"/>
      <c r="H1525" s="37"/>
      <c r="I1525" s="33"/>
      <c r="J1525" s="33"/>
      <c r="K1525" s="33"/>
      <c r="L1525" s="33"/>
      <c r="M1525" s="33"/>
      <c r="N1525" s="33"/>
      <c r="O1525" s="33"/>
      <c r="P1525" s="33"/>
      <c r="Q1525" s="33"/>
      <c r="R1525" s="33"/>
      <c r="S1525" s="34"/>
      <c r="T1525" s="33"/>
      <c r="U1525" s="33"/>
      <c r="V1525" s="33"/>
      <c r="W1525" s="33"/>
      <c r="X1525" s="33"/>
      <c r="Y1525" s="33"/>
      <c r="Z1525" s="33"/>
      <c r="AA1525" s="33"/>
      <c r="AB1525" s="33"/>
      <c r="AC1525" s="34"/>
      <c r="AD1525" s="33"/>
      <c r="AE1525" s="33"/>
      <c r="AF1525" s="33"/>
      <c r="AG1525" s="34"/>
      <c r="AH1525" s="33"/>
      <c r="AI1525" s="36"/>
      <c r="AJ1525" s="35"/>
      <c r="AK1525" s="35"/>
      <c r="AL1525" s="35"/>
      <c r="AM1525" s="35"/>
    </row>
    <row r="1526" spans="2:39" x14ac:dyDescent="0.25">
      <c r="B1526" s="31"/>
      <c r="C1526" s="32"/>
      <c r="D1526" s="32"/>
      <c r="E1526" s="32"/>
      <c r="F1526" s="33"/>
      <c r="G1526" s="33"/>
      <c r="H1526" s="37"/>
      <c r="I1526" s="33"/>
      <c r="J1526" s="33"/>
      <c r="K1526" s="33"/>
      <c r="L1526" s="33"/>
      <c r="M1526" s="33"/>
      <c r="N1526" s="33"/>
      <c r="O1526" s="33"/>
      <c r="P1526" s="33"/>
      <c r="Q1526" s="33"/>
      <c r="R1526" s="33"/>
      <c r="S1526" s="34"/>
      <c r="T1526" s="33"/>
      <c r="U1526" s="33"/>
      <c r="V1526" s="33"/>
      <c r="W1526" s="33"/>
      <c r="X1526" s="33"/>
      <c r="Y1526" s="33"/>
      <c r="Z1526" s="33"/>
      <c r="AA1526" s="33"/>
      <c r="AB1526" s="33"/>
      <c r="AC1526" s="34"/>
      <c r="AD1526" s="33"/>
      <c r="AE1526" s="33"/>
      <c r="AF1526" s="33"/>
      <c r="AG1526" s="34"/>
      <c r="AH1526" s="33"/>
      <c r="AI1526" s="36"/>
      <c r="AJ1526" s="35"/>
      <c r="AK1526" s="35"/>
      <c r="AL1526" s="35"/>
      <c r="AM1526" s="35"/>
    </row>
    <row r="1527" spans="2:39" x14ac:dyDescent="0.25">
      <c r="B1527" s="31"/>
      <c r="C1527" s="32"/>
      <c r="D1527" s="32"/>
      <c r="E1527" s="32"/>
      <c r="F1527" s="33"/>
      <c r="G1527" s="33"/>
      <c r="H1527" s="37"/>
      <c r="I1527" s="33"/>
      <c r="J1527" s="33"/>
      <c r="K1527" s="33"/>
      <c r="L1527" s="33"/>
      <c r="M1527" s="33"/>
      <c r="N1527" s="33"/>
      <c r="O1527" s="33"/>
      <c r="P1527" s="33"/>
      <c r="Q1527" s="33"/>
      <c r="R1527" s="33"/>
      <c r="S1527" s="34"/>
      <c r="T1527" s="33"/>
      <c r="U1527" s="33"/>
      <c r="V1527" s="33"/>
      <c r="W1527" s="33"/>
      <c r="X1527" s="33"/>
      <c r="Y1527" s="33"/>
      <c r="Z1527" s="33"/>
      <c r="AA1527" s="33"/>
      <c r="AB1527" s="33"/>
      <c r="AC1527" s="34"/>
      <c r="AD1527" s="33"/>
      <c r="AE1527" s="33"/>
      <c r="AF1527" s="33"/>
      <c r="AG1527" s="34"/>
      <c r="AH1527" s="33"/>
      <c r="AI1527" s="36"/>
      <c r="AJ1527" s="35"/>
      <c r="AK1527" s="35"/>
      <c r="AL1527" s="35"/>
      <c r="AM1527" s="35"/>
    </row>
    <row r="1528" spans="2:39" x14ac:dyDescent="0.25">
      <c r="B1528" s="31"/>
      <c r="C1528" s="32"/>
      <c r="D1528" s="32"/>
      <c r="E1528" s="32"/>
      <c r="F1528" s="33"/>
      <c r="G1528" s="33"/>
      <c r="H1528" s="37"/>
      <c r="I1528" s="33"/>
      <c r="J1528" s="33"/>
      <c r="K1528" s="33"/>
      <c r="L1528" s="33"/>
      <c r="M1528" s="33"/>
      <c r="N1528" s="33"/>
      <c r="O1528" s="33"/>
      <c r="P1528" s="33"/>
      <c r="Q1528" s="33"/>
      <c r="R1528" s="33"/>
      <c r="S1528" s="34"/>
      <c r="T1528" s="33"/>
      <c r="U1528" s="33"/>
      <c r="V1528" s="33"/>
      <c r="W1528" s="33"/>
      <c r="X1528" s="33"/>
      <c r="Y1528" s="33"/>
      <c r="Z1528" s="33"/>
      <c r="AA1528" s="33"/>
      <c r="AB1528" s="33"/>
      <c r="AC1528" s="34"/>
      <c r="AD1528" s="33"/>
      <c r="AE1528" s="33"/>
      <c r="AF1528" s="33"/>
      <c r="AG1528" s="34"/>
      <c r="AH1528" s="33"/>
      <c r="AI1528" s="36"/>
      <c r="AJ1528" s="35"/>
      <c r="AK1528" s="35"/>
      <c r="AL1528" s="35"/>
      <c r="AM1528" s="35"/>
    </row>
    <row r="1529" spans="2:39" x14ac:dyDescent="0.25">
      <c r="B1529" s="31"/>
      <c r="C1529" s="32"/>
      <c r="D1529" s="32"/>
      <c r="E1529" s="32"/>
      <c r="F1529" s="33"/>
      <c r="G1529" s="33"/>
      <c r="H1529" s="37"/>
      <c r="I1529" s="33"/>
      <c r="J1529" s="33"/>
      <c r="K1529" s="33"/>
      <c r="L1529" s="33"/>
      <c r="M1529" s="33"/>
      <c r="N1529" s="33"/>
      <c r="O1529" s="33"/>
      <c r="P1529" s="33"/>
      <c r="Q1529" s="33"/>
      <c r="R1529" s="33"/>
      <c r="S1529" s="34"/>
      <c r="T1529" s="33"/>
      <c r="U1529" s="33"/>
      <c r="V1529" s="33"/>
      <c r="W1529" s="33"/>
      <c r="X1529" s="33"/>
      <c r="Y1529" s="33"/>
      <c r="Z1529" s="33"/>
      <c r="AA1529" s="33"/>
      <c r="AB1529" s="33"/>
      <c r="AC1529" s="34"/>
      <c r="AD1529" s="33"/>
      <c r="AE1529" s="33"/>
      <c r="AF1529" s="33"/>
      <c r="AG1529" s="34"/>
      <c r="AH1529" s="33"/>
      <c r="AI1529" s="36"/>
      <c r="AJ1529" s="35"/>
      <c r="AK1529" s="35"/>
      <c r="AL1529" s="35"/>
      <c r="AM1529" s="35"/>
    </row>
    <row r="1530" spans="2:39" x14ac:dyDescent="0.25">
      <c r="B1530" s="31"/>
      <c r="C1530" s="32"/>
      <c r="D1530" s="32"/>
      <c r="E1530" s="32"/>
      <c r="F1530" s="33"/>
      <c r="G1530" s="33"/>
      <c r="H1530" s="37"/>
      <c r="I1530" s="33"/>
      <c r="J1530" s="33"/>
      <c r="K1530" s="33"/>
      <c r="L1530" s="33"/>
      <c r="M1530" s="33"/>
      <c r="N1530" s="33"/>
      <c r="O1530" s="33"/>
      <c r="P1530" s="33"/>
      <c r="Q1530" s="33"/>
      <c r="R1530" s="33"/>
      <c r="S1530" s="34"/>
      <c r="T1530" s="33"/>
      <c r="U1530" s="33"/>
      <c r="V1530" s="33"/>
      <c r="W1530" s="33"/>
      <c r="X1530" s="33"/>
      <c r="Y1530" s="33"/>
      <c r="Z1530" s="33"/>
      <c r="AA1530" s="33"/>
      <c r="AB1530" s="33"/>
      <c r="AC1530" s="34"/>
      <c r="AD1530" s="33"/>
      <c r="AE1530" s="33"/>
      <c r="AF1530" s="33"/>
      <c r="AG1530" s="34"/>
      <c r="AH1530" s="33"/>
      <c r="AI1530" s="36"/>
      <c r="AJ1530" s="35"/>
      <c r="AK1530" s="35"/>
      <c r="AL1530" s="35"/>
      <c r="AM1530" s="35"/>
    </row>
    <row r="1531" spans="2:39" x14ac:dyDescent="0.25">
      <c r="B1531" s="31"/>
      <c r="C1531" s="32"/>
      <c r="D1531" s="32"/>
      <c r="E1531" s="32"/>
      <c r="F1531" s="33"/>
      <c r="G1531" s="33"/>
      <c r="H1531" s="37"/>
      <c r="I1531" s="33"/>
      <c r="J1531" s="33"/>
      <c r="K1531" s="33"/>
      <c r="L1531" s="33"/>
      <c r="M1531" s="33"/>
      <c r="N1531" s="33"/>
      <c r="O1531" s="33"/>
      <c r="P1531" s="33"/>
      <c r="Q1531" s="33"/>
      <c r="R1531" s="33"/>
      <c r="S1531" s="34"/>
      <c r="T1531" s="33"/>
      <c r="U1531" s="33"/>
      <c r="V1531" s="33"/>
      <c r="W1531" s="33"/>
      <c r="X1531" s="33"/>
      <c r="Y1531" s="33"/>
      <c r="Z1531" s="33"/>
      <c r="AA1531" s="33"/>
      <c r="AB1531" s="33"/>
      <c r="AC1531" s="34"/>
      <c r="AD1531" s="33"/>
      <c r="AE1531" s="33"/>
      <c r="AF1531" s="33"/>
      <c r="AG1531" s="34"/>
      <c r="AH1531" s="33"/>
      <c r="AI1531" s="36"/>
      <c r="AJ1531" s="35"/>
      <c r="AK1531" s="35"/>
      <c r="AL1531" s="35"/>
      <c r="AM1531" s="35"/>
    </row>
    <row r="1532" spans="2:39" x14ac:dyDescent="0.25">
      <c r="B1532" s="31"/>
      <c r="C1532" s="32"/>
      <c r="D1532" s="32"/>
      <c r="E1532" s="32"/>
      <c r="F1532" s="33"/>
      <c r="G1532" s="33"/>
      <c r="H1532" s="37"/>
      <c r="I1532" s="33"/>
      <c r="J1532" s="33"/>
      <c r="K1532" s="33"/>
      <c r="L1532" s="33"/>
      <c r="M1532" s="33"/>
      <c r="N1532" s="33"/>
      <c r="O1532" s="33"/>
      <c r="P1532" s="33"/>
      <c r="Q1532" s="33"/>
      <c r="R1532" s="33"/>
      <c r="S1532" s="34"/>
      <c r="T1532" s="33"/>
      <c r="U1532" s="33"/>
      <c r="V1532" s="33"/>
      <c r="W1532" s="33"/>
      <c r="X1532" s="33"/>
      <c r="Y1532" s="33"/>
      <c r="Z1532" s="33"/>
      <c r="AA1532" s="33"/>
      <c r="AB1532" s="33"/>
      <c r="AC1532" s="34"/>
      <c r="AD1532" s="33"/>
      <c r="AE1532" s="33"/>
      <c r="AF1532" s="33"/>
      <c r="AG1532" s="34"/>
      <c r="AH1532" s="33"/>
      <c r="AI1532" s="36"/>
      <c r="AJ1532" s="35"/>
      <c r="AK1532" s="35"/>
      <c r="AL1532" s="35"/>
      <c r="AM1532" s="35"/>
    </row>
    <row r="1533" spans="2:39" x14ac:dyDescent="0.25">
      <c r="B1533" s="31"/>
      <c r="C1533" s="32"/>
      <c r="D1533" s="32"/>
      <c r="E1533" s="32"/>
      <c r="F1533" s="33"/>
      <c r="G1533" s="33"/>
      <c r="H1533" s="37"/>
      <c r="I1533" s="33"/>
      <c r="J1533" s="33"/>
      <c r="K1533" s="33"/>
      <c r="L1533" s="33"/>
      <c r="M1533" s="33"/>
      <c r="N1533" s="33"/>
      <c r="O1533" s="33"/>
      <c r="P1533" s="33"/>
      <c r="Q1533" s="33"/>
      <c r="R1533" s="33"/>
      <c r="S1533" s="34"/>
      <c r="T1533" s="33"/>
      <c r="U1533" s="33"/>
      <c r="V1533" s="33"/>
      <c r="W1533" s="33"/>
      <c r="X1533" s="33"/>
      <c r="Y1533" s="33"/>
      <c r="Z1533" s="33"/>
      <c r="AA1533" s="33"/>
      <c r="AB1533" s="33"/>
      <c r="AC1533" s="34"/>
      <c r="AD1533" s="33"/>
      <c r="AE1533" s="33"/>
      <c r="AF1533" s="33"/>
      <c r="AG1533" s="34"/>
      <c r="AH1533" s="33"/>
      <c r="AI1533" s="36"/>
      <c r="AJ1533" s="35"/>
      <c r="AK1533" s="35"/>
      <c r="AL1533" s="35"/>
      <c r="AM1533" s="35"/>
    </row>
    <row r="1534" spans="2:39" x14ac:dyDescent="0.25">
      <c r="B1534" s="31"/>
      <c r="C1534" s="32"/>
      <c r="D1534" s="32"/>
      <c r="E1534" s="32"/>
      <c r="F1534" s="33"/>
      <c r="G1534" s="33"/>
      <c r="H1534" s="37"/>
      <c r="I1534" s="33"/>
      <c r="J1534" s="33"/>
      <c r="K1534" s="33"/>
      <c r="L1534" s="33"/>
      <c r="M1534" s="33"/>
      <c r="N1534" s="33"/>
      <c r="O1534" s="33"/>
      <c r="P1534" s="33"/>
      <c r="Q1534" s="33"/>
      <c r="R1534" s="33"/>
      <c r="S1534" s="34"/>
      <c r="T1534" s="33"/>
      <c r="U1534" s="33"/>
      <c r="V1534" s="33"/>
      <c r="W1534" s="33"/>
      <c r="X1534" s="33"/>
      <c r="Y1534" s="33"/>
      <c r="Z1534" s="33"/>
      <c r="AA1534" s="33"/>
      <c r="AB1534" s="33"/>
      <c r="AC1534" s="34"/>
      <c r="AD1534" s="33"/>
      <c r="AE1534" s="33"/>
      <c r="AF1534" s="33"/>
      <c r="AG1534" s="34"/>
      <c r="AH1534" s="33"/>
      <c r="AI1534" s="36"/>
      <c r="AJ1534" s="35"/>
      <c r="AK1534" s="35"/>
      <c r="AL1534" s="35"/>
      <c r="AM1534" s="35"/>
    </row>
    <row r="1535" spans="2:39" x14ac:dyDescent="0.25">
      <c r="B1535" s="31"/>
      <c r="C1535" s="32"/>
      <c r="D1535" s="32"/>
      <c r="E1535" s="32"/>
      <c r="F1535" s="33"/>
      <c r="G1535" s="33"/>
      <c r="H1535" s="37"/>
      <c r="I1535" s="33"/>
      <c r="J1535" s="33"/>
      <c r="K1535" s="33"/>
      <c r="L1535" s="33"/>
      <c r="M1535" s="33"/>
      <c r="N1535" s="33"/>
      <c r="O1535" s="33"/>
      <c r="P1535" s="33"/>
      <c r="Q1535" s="33"/>
      <c r="R1535" s="33"/>
      <c r="S1535" s="34"/>
      <c r="T1535" s="33"/>
      <c r="U1535" s="33"/>
      <c r="V1535" s="33"/>
      <c r="W1535" s="33"/>
      <c r="X1535" s="33"/>
      <c r="Y1535" s="33"/>
      <c r="Z1535" s="33"/>
      <c r="AA1535" s="33"/>
      <c r="AB1535" s="33"/>
      <c r="AC1535" s="34"/>
      <c r="AD1535" s="33"/>
      <c r="AE1535" s="33"/>
      <c r="AF1535" s="33"/>
      <c r="AG1535" s="34"/>
      <c r="AH1535" s="33"/>
      <c r="AI1535" s="36"/>
      <c r="AJ1535" s="35"/>
      <c r="AK1535" s="35"/>
      <c r="AL1535" s="35"/>
      <c r="AM1535" s="35"/>
    </row>
    <row r="1536" spans="2:39" x14ac:dyDescent="0.25">
      <c r="B1536" s="31"/>
      <c r="C1536" s="32"/>
      <c r="D1536" s="32"/>
      <c r="E1536" s="32"/>
      <c r="F1536" s="33"/>
      <c r="G1536" s="33"/>
      <c r="H1536" s="37"/>
      <c r="I1536" s="33"/>
      <c r="J1536" s="33"/>
      <c r="K1536" s="33"/>
      <c r="L1536" s="33"/>
      <c r="M1536" s="33"/>
      <c r="N1536" s="33"/>
      <c r="O1536" s="33"/>
      <c r="P1536" s="33"/>
      <c r="Q1536" s="33"/>
      <c r="R1536" s="33"/>
      <c r="S1536" s="34"/>
      <c r="T1536" s="33"/>
      <c r="U1536" s="33"/>
      <c r="V1536" s="33"/>
      <c r="W1536" s="33"/>
      <c r="X1536" s="33"/>
      <c r="Y1536" s="33"/>
      <c r="Z1536" s="33"/>
      <c r="AA1536" s="33"/>
      <c r="AB1536" s="33"/>
      <c r="AC1536" s="34"/>
      <c r="AD1536" s="33"/>
      <c r="AE1536" s="33"/>
      <c r="AF1536" s="33"/>
      <c r="AG1536" s="34"/>
      <c r="AH1536" s="33"/>
      <c r="AI1536" s="36"/>
      <c r="AJ1536" s="35"/>
      <c r="AK1536" s="35"/>
      <c r="AL1536" s="35"/>
      <c r="AM1536" s="35"/>
    </row>
    <row r="1537" spans="2:39" x14ac:dyDescent="0.25">
      <c r="B1537" s="31"/>
      <c r="C1537" s="32"/>
      <c r="D1537" s="32"/>
      <c r="E1537" s="32"/>
      <c r="F1537" s="33"/>
      <c r="G1537" s="33"/>
      <c r="H1537" s="37"/>
      <c r="I1537" s="33"/>
      <c r="J1537" s="33"/>
      <c r="K1537" s="33"/>
      <c r="L1537" s="33"/>
      <c r="M1537" s="33"/>
      <c r="N1537" s="33"/>
      <c r="O1537" s="33"/>
      <c r="P1537" s="33"/>
      <c r="Q1537" s="33"/>
      <c r="R1537" s="33"/>
      <c r="S1537" s="34"/>
      <c r="T1537" s="33"/>
      <c r="U1537" s="33"/>
      <c r="V1537" s="33"/>
      <c r="W1537" s="33"/>
      <c r="X1537" s="33"/>
      <c r="Y1537" s="33"/>
      <c r="Z1537" s="33"/>
      <c r="AA1537" s="33"/>
      <c r="AB1537" s="33"/>
      <c r="AC1537" s="34"/>
      <c r="AD1537" s="33"/>
      <c r="AE1537" s="33"/>
      <c r="AF1537" s="33"/>
      <c r="AG1537" s="34"/>
      <c r="AH1537" s="33"/>
      <c r="AI1537" s="36"/>
      <c r="AJ1537" s="35"/>
      <c r="AK1537" s="35"/>
      <c r="AL1537" s="35"/>
      <c r="AM1537" s="35"/>
    </row>
    <row r="1538" spans="2:39" x14ac:dyDescent="0.25">
      <c r="B1538" s="31"/>
      <c r="C1538" s="32"/>
      <c r="D1538" s="32"/>
      <c r="E1538" s="32"/>
      <c r="F1538" s="33"/>
      <c r="G1538" s="33"/>
      <c r="H1538" s="37"/>
      <c r="I1538" s="33"/>
      <c r="J1538" s="33"/>
      <c r="K1538" s="33"/>
      <c r="L1538" s="33"/>
      <c r="M1538" s="33"/>
      <c r="N1538" s="33"/>
      <c r="O1538" s="33"/>
      <c r="P1538" s="33"/>
      <c r="Q1538" s="33"/>
      <c r="R1538" s="33"/>
      <c r="S1538" s="34"/>
      <c r="T1538" s="33"/>
      <c r="U1538" s="33"/>
      <c r="V1538" s="33"/>
      <c r="W1538" s="33"/>
      <c r="X1538" s="33"/>
      <c r="Y1538" s="33"/>
      <c r="Z1538" s="33"/>
      <c r="AA1538" s="33"/>
      <c r="AB1538" s="33"/>
      <c r="AC1538" s="34"/>
      <c r="AD1538" s="33"/>
      <c r="AE1538" s="33"/>
      <c r="AF1538" s="33"/>
      <c r="AG1538" s="34"/>
      <c r="AH1538" s="33"/>
      <c r="AI1538" s="36"/>
      <c r="AJ1538" s="35"/>
      <c r="AK1538" s="35"/>
      <c r="AL1538" s="35"/>
      <c r="AM1538" s="35"/>
    </row>
    <row r="1539" spans="2:39" x14ac:dyDescent="0.25">
      <c r="B1539" s="31"/>
      <c r="C1539" s="32"/>
      <c r="D1539" s="32"/>
      <c r="E1539" s="32"/>
      <c r="F1539" s="33"/>
      <c r="G1539" s="33"/>
      <c r="H1539" s="37"/>
      <c r="I1539" s="33"/>
      <c r="J1539" s="33"/>
      <c r="K1539" s="33"/>
      <c r="L1539" s="33"/>
      <c r="M1539" s="33"/>
      <c r="N1539" s="33"/>
      <c r="O1539" s="33"/>
      <c r="P1539" s="33"/>
      <c r="Q1539" s="33"/>
      <c r="R1539" s="33"/>
      <c r="S1539" s="34"/>
      <c r="T1539" s="33"/>
      <c r="U1539" s="33"/>
      <c r="V1539" s="33"/>
      <c r="W1539" s="33"/>
      <c r="X1539" s="33"/>
      <c r="Y1539" s="33"/>
      <c r="Z1539" s="33"/>
      <c r="AA1539" s="33"/>
      <c r="AB1539" s="33"/>
      <c r="AC1539" s="34"/>
      <c r="AD1539" s="33"/>
      <c r="AE1539" s="33"/>
      <c r="AF1539" s="33"/>
      <c r="AG1539" s="34"/>
      <c r="AH1539" s="33"/>
      <c r="AI1539" s="36"/>
      <c r="AJ1539" s="35"/>
      <c r="AK1539" s="35"/>
      <c r="AL1539" s="35"/>
      <c r="AM1539" s="35"/>
    </row>
    <row r="1540" spans="2:39" x14ac:dyDescent="0.25">
      <c r="B1540" s="31"/>
      <c r="C1540" s="32"/>
      <c r="D1540" s="32"/>
      <c r="E1540" s="32"/>
      <c r="F1540" s="33"/>
      <c r="G1540" s="33"/>
      <c r="H1540" s="37"/>
      <c r="I1540" s="33"/>
      <c r="J1540" s="33"/>
      <c r="K1540" s="33"/>
      <c r="L1540" s="33"/>
      <c r="M1540" s="33"/>
      <c r="N1540" s="33"/>
      <c r="O1540" s="33"/>
      <c r="P1540" s="33"/>
      <c r="Q1540" s="33"/>
      <c r="R1540" s="33"/>
      <c r="S1540" s="34"/>
      <c r="T1540" s="33"/>
      <c r="U1540" s="33"/>
      <c r="V1540" s="33"/>
      <c r="W1540" s="33"/>
      <c r="X1540" s="33"/>
      <c r="Y1540" s="33"/>
      <c r="Z1540" s="33"/>
      <c r="AA1540" s="33"/>
      <c r="AB1540" s="33"/>
      <c r="AC1540" s="34"/>
      <c r="AD1540" s="33"/>
      <c r="AE1540" s="33"/>
      <c r="AF1540" s="33"/>
      <c r="AG1540" s="34"/>
      <c r="AH1540" s="33"/>
      <c r="AI1540" s="36"/>
      <c r="AJ1540" s="35"/>
      <c r="AK1540" s="35"/>
      <c r="AL1540" s="35"/>
      <c r="AM1540" s="35"/>
    </row>
    <row r="1541" spans="2:39" x14ac:dyDescent="0.25">
      <c r="B1541" s="31"/>
      <c r="C1541" s="32"/>
      <c r="D1541" s="32"/>
      <c r="E1541" s="32"/>
      <c r="F1541" s="33"/>
      <c r="G1541" s="33"/>
      <c r="H1541" s="37"/>
      <c r="I1541" s="33"/>
      <c r="J1541" s="33"/>
      <c r="K1541" s="33"/>
      <c r="L1541" s="33"/>
      <c r="M1541" s="33"/>
      <c r="N1541" s="33"/>
      <c r="O1541" s="33"/>
      <c r="P1541" s="33"/>
      <c r="Q1541" s="33"/>
      <c r="R1541" s="33"/>
      <c r="S1541" s="34"/>
      <c r="T1541" s="33"/>
      <c r="U1541" s="33"/>
      <c r="V1541" s="33"/>
      <c r="W1541" s="33"/>
      <c r="X1541" s="33"/>
      <c r="Y1541" s="33"/>
      <c r="Z1541" s="33"/>
      <c r="AA1541" s="33"/>
      <c r="AB1541" s="33"/>
      <c r="AC1541" s="34"/>
      <c r="AD1541" s="33"/>
      <c r="AE1541" s="33"/>
      <c r="AF1541" s="33"/>
      <c r="AG1541" s="34"/>
      <c r="AH1541" s="33"/>
      <c r="AI1541" s="36"/>
      <c r="AJ1541" s="35"/>
      <c r="AK1541" s="35"/>
      <c r="AL1541" s="35"/>
      <c r="AM1541" s="35"/>
    </row>
    <row r="1542" spans="2:39" x14ac:dyDescent="0.25">
      <c r="B1542" s="31"/>
      <c r="C1542" s="32"/>
      <c r="D1542" s="32"/>
      <c r="E1542" s="32"/>
      <c r="F1542" s="33"/>
      <c r="G1542" s="33"/>
      <c r="H1542" s="37"/>
      <c r="I1542" s="33"/>
      <c r="J1542" s="33"/>
      <c r="K1542" s="33"/>
      <c r="L1542" s="33"/>
      <c r="M1542" s="33"/>
      <c r="N1542" s="33"/>
      <c r="O1542" s="33"/>
      <c r="P1542" s="33"/>
      <c r="Q1542" s="33"/>
      <c r="R1542" s="33"/>
      <c r="S1542" s="34"/>
      <c r="T1542" s="33"/>
      <c r="U1542" s="33"/>
      <c r="V1542" s="33"/>
      <c r="W1542" s="33"/>
      <c r="X1542" s="33"/>
      <c r="Y1542" s="33"/>
      <c r="Z1542" s="33"/>
      <c r="AA1542" s="33"/>
      <c r="AB1542" s="33"/>
      <c r="AC1542" s="34"/>
      <c r="AD1542" s="33"/>
      <c r="AE1542" s="33"/>
      <c r="AF1542" s="33"/>
      <c r="AG1542" s="34"/>
      <c r="AH1542" s="33"/>
      <c r="AI1542" s="36"/>
      <c r="AJ1542" s="35"/>
      <c r="AK1542" s="35"/>
      <c r="AL1542" s="35"/>
      <c r="AM1542" s="35"/>
    </row>
    <row r="1543" spans="2:39" x14ac:dyDescent="0.25">
      <c r="B1543" s="31"/>
      <c r="C1543" s="32"/>
      <c r="D1543" s="32"/>
      <c r="E1543" s="32"/>
      <c r="F1543" s="33"/>
      <c r="G1543" s="33"/>
      <c r="H1543" s="37"/>
      <c r="I1543" s="33"/>
      <c r="J1543" s="33"/>
      <c r="K1543" s="33"/>
      <c r="L1543" s="33"/>
      <c r="M1543" s="33"/>
      <c r="N1543" s="33"/>
      <c r="O1543" s="33"/>
      <c r="P1543" s="33"/>
      <c r="Q1543" s="33"/>
      <c r="R1543" s="33"/>
      <c r="S1543" s="34"/>
      <c r="T1543" s="33"/>
      <c r="U1543" s="33"/>
      <c r="V1543" s="33"/>
      <c r="W1543" s="33"/>
      <c r="X1543" s="33"/>
      <c r="Y1543" s="33"/>
      <c r="Z1543" s="33"/>
      <c r="AA1543" s="33"/>
      <c r="AB1543" s="33"/>
      <c r="AC1543" s="34"/>
      <c r="AD1543" s="33"/>
      <c r="AE1543" s="33"/>
      <c r="AF1543" s="33"/>
      <c r="AG1543" s="34"/>
      <c r="AH1543" s="33"/>
      <c r="AI1543" s="36"/>
      <c r="AJ1543" s="35"/>
      <c r="AK1543" s="35"/>
      <c r="AL1543" s="35"/>
      <c r="AM1543" s="35"/>
    </row>
    <row r="1544" spans="2:39" x14ac:dyDescent="0.25">
      <c r="B1544" s="31"/>
      <c r="C1544" s="32"/>
      <c r="D1544" s="32"/>
      <c r="E1544" s="32"/>
      <c r="F1544" s="33"/>
      <c r="G1544" s="33"/>
      <c r="H1544" s="37"/>
      <c r="I1544" s="33"/>
      <c r="J1544" s="33"/>
      <c r="K1544" s="33"/>
      <c r="L1544" s="33"/>
      <c r="M1544" s="33"/>
      <c r="N1544" s="33"/>
      <c r="O1544" s="33"/>
      <c r="P1544" s="33"/>
      <c r="Q1544" s="33"/>
      <c r="R1544" s="33"/>
      <c r="S1544" s="34"/>
      <c r="T1544" s="33"/>
      <c r="U1544" s="33"/>
      <c r="V1544" s="33"/>
      <c r="W1544" s="33"/>
      <c r="X1544" s="33"/>
      <c r="Y1544" s="33"/>
      <c r="Z1544" s="33"/>
      <c r="AA1544" s="33"/>
      <c r="AB1544" s="33"/>
      <c r="AC1544" s="34"/>
      <c r="AD1544" s="33"/>
      <c r="AE1544" s="33"/>
      <c r="AF1544" s="33"/>
      <c r="AG1544" s="34"/>
      <c r="AH1544" s="33"/>
      <c r="AI1544" s="36"/>
      <c r="AJ1544" s="35"/>
      <c r="AK1544" s="35"/>
      <c r="AL1544" s="35"/>
      <c r="AM1544" s="35"/>
    </row>
    <row r="1545" spans="2:39" x14ac:dyDescent="0.25">
      <c r="B1545" s="31"/>
      <c r="C1545" s="32"/>
      <c r="D1545" s="32"/>
      <c r="E1545" s="32"/>
      <c r="F1545" s="33"/>
      <c r="G1545" s="33"/>
      <c r="H1545" s="37"/>
      <c r="I1545" s="33"/>
      <c r="J1545" s="33"/>
      <c r="K1545" s="33"/>
      <c r="L1545" s="33"/>
      <c r="M1545" s="33"/>
      <c r="N1545" s="33"/>
      <c r="O1545" s="33"/>
      <c r="P1545" s="33"/>
      <c r="Q1545" s="33"/>
      <c r="R1545" s="33"/>
      <c r="S1545" s="34"/>
      <c r="T1545" s="33"/>
      <c r="U1545" s="33"/>
      <c r="V1545" s="33"/>
      <c r="W1545" s="33"/>
      <c r="X1545" s="33"/>
      <c r="Y1545" s="33"/>
      <c r="Z1545" s="33"/>
      <c r="AA1545" s="33"/>
      <c r="AB1545" s="33"/>
      <c r="AC1545" s="34"/>
      <c r="AD1545" s="33"/>
      <c r="AE1545" s="33"/>
      <c r="AF1545" s="33"/>
      <c r="AG1545" s="34"/>
      <c r="AH1545" s="33"/>
      <c r="AI1545" s="36"/>
      <c r="AJ1545" s="35"/>
      <c r="AK1545" s="35"/>
      <c r="AL1545" s="35"/>
      <c r="AM1545" s="35"/>
    </row>
    <row r="1546" spans="2:39" x14ac:dyDescent="0.25">
      <c r="B1546" s="31"/>
      <c r="C1546" s="32"/>
      <c r="D1546" s="32"/>
      <c r="E1546" s="32"/>
      <c r="F1546" s="33"/>
      <c r="G1546" s="33"/>
      <c r="H1546" s="37"/>
      <c r="I1546" s="33"/>
      <c r="J1546" s="33"/>
      <c r="K1546" s="33"/>
      <c r="L1546" s="33"/>
      <c r="M1546" s="33"/>
      <c r="N1546" s="33"/>
      <c r="O1546" s="33"/>
      <c r="P1546" s="33"/>
      <c r="Q1546" s="33"/>
      <c r="R1546" s="33"/>
      <c r="S1546" s="34"/>
      <c r="T1546" s="33"/>
      <c r="U1546" s="33"/>
      <c r="V1546" s="33"/>
      <c r="W1546" s="33"/>
      <c r="X1546" s="33"/>
      <c r="Y1546" s="33"/>
      <c r="Z1546" s="33"/>
      <c r="AA1546" s="33"/>
      <c r="AB1546" s="33"/>
      <c r="AC1546" s="34"/>
      <c r="AD1546" s="33"/>
      <c r="AE1546" s="33"/>
      <c r="AF1546" s="33"/>
      <c r="AG1546" s="34"/>
      <c r="AH1546" s="33"/>
      <c r="AI1546" s="36"/>
      <c r="AJ1546" s="35"/>
      <c r="AK1546" s="35"/>
      <c r="AL1546" s="35"/>
      <c r="AM1546" s="35"/>
    </row>
    <row r="1547" spans="2:39" x14ac:dyDescent="0.25">
      <c r="B1547" s="31"/>
      <c r="C1547" s="32"/>
      <c r="D1547" s="32"/>
      <c r="E1547" s="32"/>
      <c r="F1547" s="33"/>
      <c r="G1547" s="33"/>
      <c r="H1547" s="37"/>
      <c r="I1547" s="33"/>
      <c r="J1547" s="33"/>
      <c r="K1547" s="33"/>
      <c r="L1547" s="33"/>
      <c r="M1547" s="33"/>
      <c r="N1547" s="33"/>
      <c r="O1547" s="33"/>
      <c r="P1547" s="33"/>
      <c r="Q1547" s="33"/>
      <c r="R1547" s="33"/>
      <c r="S1547" s="34"/>
      <c r="T1547" s="33"/>
      <c r="U1547" s="33"/>
      <c r="V1547" s="33"/>
      <c r="W1547" s="33"/>
      <c r="X1547" s="33"/>
      <c r="Y1547" s="33"/>
      <c r="Z1547" s="33"/>
      <c r="AA1547" s="33"/>
      <c r="AB1547" s="33"/>
      <c r="AC1547" s="34"/>
      <c r="AD1547" s="33"/>
      <c r="AE1547" s="33"/>
      <c r="AF1547" s="33"/>
      <c r="AG1547" s="34"/>
      <c r="AH1547" s="33"/>
      <c r="AI1547" s="36"/>
      <c r="AJ1547" s="35"/>
      <c r="AK1547" s="35"/>
      <c r="AL1547" s="35"/>
      <c r="AM1547" s="35"/>
    </row>
    <row r="1548" spans="2:39" x14ac:dyDescent="0.25">
      <c r="B1548" s="31"/>
      <c r="C1548" s="32"/>
      <c r="D1548" s="32"/>
      <c r="E1548" s="32"/>
      <c r="F1548" s="33"/>
      <c r="G1548" s="33"/>
      <c r="H1548" s="37"/>
      <c r="I1548" s="33"/>
      <c r="J1548" s="33"/>
      <c r="K1548" s="33"/>
      <c r="L1548" s="33"/>
      <c r="M1548" s="33"/>
      <c r="N1548" s="33"/>
      <c r="O1548" s="33"/>
      <c r="P1548" s="33"/>
      <c r="Q1548" s="33"/>
      <c r="R1548" s="33"/>
      <c r="S1548" s="34"/>
      <c r="T1548" s="33"/>
      <c r="U1548" s="33"/>
      <c r="V1548" s="33"/>
      <c r="W1548" s="33"/>
      <c r="X1548" s="33"/>
      <c r="Y1548" s="33"/>
      <c r="Z1548" s="33"/>
      <c r="AA1548" s="33"/>
      <c r="AB1548" s="33"/>
      <c r="AC1548" s="34"/>
      <c r="AD1548" s="33"/>
      <c r="AE1548" s="33"/>
      <c r="AF1548" s="33"/>
      <c r="AG1548" s="34"/>
      <c r="AH1548" s="33"/>
      <c r="AI1548" s="36"/>
      <c r="AJ1548" s="35"/>
      <c r="AK1548" s="35"/>
      <c r="AL1548" s="35"/>
      <c r="AM1548" s="35"/>
    </row>
    <row r="1549" spans="2:39" x14ac:dyDescent="0.25">
      <c r="B1549" s="31"/>
      <c r="C1549" s="32"/>
      <c r="D1549" s="32"/>
      <c r="E1549" s="32"/>
      <c r="F1549" s="33"/>
      <c r="G1549" s="33"/>
      <c r="H1549" s="37"/>
      <c r="I1549" s="33"/>
      <c r="J1549" s="33"/>
      <c r="K1549" s="33"/>
      <c r="L1549" s="33"/>
      <c r="M1549" s="33"/>
      <c r="N1549" s="33"/>
      <c r="O1549" s="33"/>
      <c r="P1549" s="33"/>
      <c r="Q1549" s="33"/>
      <c r="R1549" s="33"/>
      <c r="S1549" s="34"/>
      <c r="T1549" s="33"/>
      <c r="U1549" s="33"/>
      <c r="V1549" s="33"/>
      <c r="W1549" s="33"/>
      <c r="X1549" s="33"/>
      <c r="Y1549" s="33"/>
      <c r="Z1549" s="33"/>
      <c r="AA1549" s="33"/>
      <c r="AB1549" s="33"/>
      <c r="AC1549" s="34"/>
      <c r="AD1549" s="33"/>
      <c r="AE1549" s="33"/>
      <c r="AF1549" s="33"/>
      <c r="AG1549" s="34"/>
      <c r="AH1549" s="33"/>
      <c r="AI1549" s="36"/>
      <c r="AJ1549" s="35"/>
      <c r="AK1549" s="35"/>
      <c r="AL1549" s="35"/>
      <c r="AM1549" s="35"/>
    </row>
    <row r="1550" spans="2:39" x14ac:dyDescent="0.25">
      <c r="B1550" s="31"/>
      <c r="C1550" s="32"/>
      <c r="D1550" s="32"/>
      <c r="E1550" s="32"/>
      <c r="F1550" s="33"/>
      <c r="G1550" s="33"/>
      <c r="H1550" s="37"/>
      <c r="I1550" s="33"/>
      <c r="J1550" s="33"/>
      <c r="K1550" s="33"/>
      <c r="L1550" s="33"/>
      <c r="M1550" s="33"/>
      <c r="N1550" s="33"/>
      <c r="O1550" s="33"/>
      <c r="P1550" s="33"/>
      <c r="Q1550" s="33"/>
      <c r="R1550" s="33"/>
      <c r="S1550" s="34"/>
      <c r="T1550" s="33"/>
      <c r="U1550" s="33"/>
      <c r="V1550" s="33"/>
      <c r="W1550" s="33"/>
      <c r="X1550" s="33"/>
      <c r="Y1550" s="33"/>
      <c r="Z1550" s="33"/>
      <c r="AA1550" s="33"/>
      <c r="AB1550" s="33"/>
      <c r="AC1550" s="34"/>
      <c r="AD1550" s="33"/>
      <c r="AE1550" s="33"/>
      <c r="AF1550" s="33"/>
      <c r="AG1550" s="34"/>
      <c r="AH1550" s="33"/>
      <c r="AI1550" s="36"/>
      <c r="AJ1550" s="35"/>
      <c r="AK1550" s="35"/>
      <c r="AL1550" s="35"/>
      <c r="AM1550" s="35"/>
    </row>
    <row r="1551" spans="2:39" x14ac:dyDescent="0.25">
      <c r="B1551" s="31"/>
      <c r="C1551" s="32"/>
      <c r="D1551" s="32"/>
      <c r="E1551" s="32"/>
      <c r="F1551" s="33"/>
      <c r="G1551" s="33"/>
      <c r="H1551" s="37"/>
      <c r="I1551" s="33"/>
      <c r="J1551" s="33"/>
      <c r="K1551" s="33"/>
      <c r="L1551" s="33"/>
      <c r="M1551" s="33"/>
      <c r="N1551" s="33"/>
      <c r="O1551" s="33"/>
      <c r="P1551" s="33"/>
      <c r="Q1551" s="33"/>
      <c r="R1551" s="33"/>
      <c r="S1551" s="34"/>
      <c r="T1551" s="33"/>
      <c r="U1551" s="33"/>
      <c r="V1551" s="33"/>
      <c r="W1551" s="33"/>
      <c r="X1551" s="33"/>
      <c r="Y1551" s="33"/>
      <c r="Z1551" s="33"/>
      <c r="AA1551" s="33"/>
      <c r="AB1551" s="33"/>
      <c r="AC1551" s="34"/>
      <c r="AD1551" s="33"/>
      <c r="AE1551" s="33"/>
      <c r="AF1551" s="33"/>
      <c r="AG1551" s="34"/>
      <c r="AH1551" s="33"/>
      <c r="AI1551" s="36"/>
      <c r="AJ1551" s="35"/>
      <c r="AK1551" s="35"/>
      <c r="AL1551" s="35"/>
      <c r="AM1551" s="35"/>
    </row>
  </sheetData>
  <sheetProtection algorithmName="SHA-512" hashValue="4wrJqXKw426QF+xd4pBLnXj2tFZgHYfKT05MMkwCmdILEFehgg3pmDLegjXcu9NB3m6eEXuLSwXGes7WJlpD/g==" saltValue="p9YxQdmMmoNFGEUKuJEG/A==" spinCount="100000" sheet="1" objects="1" scenarios="1"/>
  <autoFilter ref="A4:AM27" xr:uid="{837D4DE0-3DA5-46E7-BF8A-E753D8DC7535}"/>
  <mergeCells count="8">
    <mergeCell ref="R6:AI6"/>
    <mergeCell ref="AJ6:AM6"/>
    <mergeCell ref="R7:T7"/>
    <mergeCell ref="U7:W7"/>
    <mergeCell ref="X7:Z7"/>
    <mergeCell ref="AA7:AD7"/>
    <mergeCell ref="AE7:AH7"/>
    <mergeCell ref="AI7:AI8"/>
  </mergeCells>
  <conditionalFormatting sqref="A1:A1048576">
    <cfRule type="cellIs" dxfId="1" priority="1" operator="equal">
      <formula>"Y"</formula>
    </cfRule>
  </conditionalFormatting>
  <pageMargins left="0.7" right="0.7" top="0.75" bottom="0.75" header="0.3" footer="0.3"/>
  <pageSetup scale="27" fitToHeight="0" orientation="landscape" blackAndWhite="1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CD77-DABA-4FD8-811D-104A46E52863}">
  <sheetPr>
    <tabColor rgb="FF92D050"/>
  </sheetPr>
  <dimension ref="A1:AI1005"/>
  <sheetViews>
    <sheetView zoomScale="70" zoomScaleNormal="70" workbookViewId="0">
      <selection activeCell="V11" sqref="V11"/>
    </sheetView>
  </sheetViews>
  <sheetFormatPr defaultColWidth="9.109375" defaultRowHeight="13.8" x14ac:dyDescent="0.3"/>
  <cols>
    <col min="1" max="3" width="9.109375" style="41"/>
    <col min="4" max="4" width="39.5546875" style="41" bestFit="1" customWidth="1"/>
    <col min="5" max="5" width="27.109375" style="41" bestFit="1" customWidth="1"/>
    <col min="6" max="6" width="28.33203125" style="41" bestFit="1" customWidth="1"/>
    <col min="7" max="34" width="9.109375" style="41"/>
    <col min="35" max="35" width="16.6640625" style="41" bestFit="1" customWidth="1"/>
    <col min="36" max="16384" width="9.109375" style="41"/>
  </cols>
  <sheetData>
    <row r="1" spans="1:35" ht="28.2" x14ac:dyDescent="0.3">
      <c r="A1" s="38" t="s">
        <v>41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40"/>
      <c r="AA1" s="308" t="s">
        <v>42</v>
      </c>
      <c r="AB1" s="308"/>
      <c r="AC1" s="308"/>
      <c r="AD1" s="308"/>
      <c r="AE1" s="308"/>
      <c r="AF1" s="308"/>
      <c r="AG1" s="308"/>
      <c r="AH1" s="308"/>
      <c r="AI1" s="309"/>
    </row>
    <row r="2" spans="1:35" x14ac:dyDescent="0.3">
      <c r="A2" s="42"/>
      <c r="B2" s="43"/>
      <c r="C2" s="44"/>
      <c r="D2" s="44"/>
      <c r="E2" s="44"/>
      <c r="F2" s="44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5"/>
      <c r="S2" s="45"/>
      <c r="T2" s="45"/>
      <c r="U2" s="46"/>
      <c r="V2" s="46"/>
      <c r="W2" s="46"/>
      <c r="X2" s="46"/>
      <c r="Y2" s="46"/>
      <c r="Z2" s="47"/>
      <c r="AA2" s="47"/>
      <c r="AB2" s="47"/>
      <c r="AC2" s="47"/>
      <c r="AD2" s="47"/>
      <c r="AE2" s="47"/>
      <c r="AF2" s="47"/>
      <c r="AG2" s="47"/>
      <c r="AH2" s="47"/>
      <c r="AI2" s="48"/>
    </row>
    <row r="3" spans="1:35" ht="14.4" x14ac:dyDescent="0.3">
      <c r="A3" s="49"/>
      <c r="B3" s="49"/>
      <c r="C3" s="49"/>
      <c r="D3" s="50" t="s">
        <v>5</v>
      </c>
      <c r="E3" s="51"/>
      <c r="F3" s="51"/>
      <c r="G3" s="51"/>
      <c r="H3" s="51"/>
      <c r="I3" s="51"/>
      <c r="J3" s="51"/>
      <c r="K3" s="51"/>
      <c r="L3" s="51"/>
      <c r="M3" s="51"/>
      <c r="N3" s="52" t="s">
        <v>43</v>
      </c>
      <c r="O3" s="52"/>
      <c r="P3" s="52" t="s">
        <v>44</v>
      </c>
      <c r="Q3" s="52"/>
      <c r="R3" s="52" t="s">
        <v>45</v>
      </c>
      <c r="S3" s="52"/>
      <c r="T3" s="52"/>
      <c r="U3" s="52"/>
      <c r="V3" s="52"/>
      <c r="W3" s="52"/>
      <c r="X3" s="52"/>
      <c r="Y3" s="53" t="s">
        <v>46</v>
      </c>
      <c r="Z3" s="54"/>
      <c r="AA3" s="55" t="s">
        <v>43</v>
      </c>
      <c r="AB3" s="56"/>
      <c r="AC3" s="56"/>
      <c r="AD3" s="57"/>
      <c r="AE3" s="55"/>
      <c r="AF3" s="56"/>
      <c r="AG3" s="56"/>
      <c r="AH3" s="57"/>
      <c r="AI3" s="58"/>
    </row>
    <row r="4" spans="1:35" ht="14.4" x14ac:dyDescent="0.3">
      <c r="A4" s="59" t="s">
        <v>47</v>
      </c>
      <c r="B4" s="60" t="s">
        <v>48</v>
      </c>
      <c r="C4" s="59" t="s">
        <v>49</v>
      </c>
      <c r="D4" s="61"/>
      <c r="E4" s="62"/>
      <c r="F4" s="62"/>
      <c r="G4" s="62"/>
      <c r="H4" s="62"/>
      <c r="I4" s="62" t="s">
        <v>50</v>
      </c>
      <c r="J4" s="62" t="s">
        <v>31</v>
      </c>
      <c r="K4" s="62" t="s">
        <v>6</v>
      </c>
      <c r="L4" s="62" t="s">
        <v>7</v>
      </c>
      <c r="M4" s="62" t="s">
        <v>8</v>
      </c>
      <c r="N4" s="63" t="s">
        <v>12</v>
      </c>
      <c r="O4" s="63" t="s">
        <v>51</v>
      </c>
      <c r="P4" s="64" t="s">
        <v>12</v>
      </c>
      <c r="Q4" s="64" t="s">
        <v>15</v>
      </c>
      <c r="R4" s="55" t="s">
        <v>12</v>
      </c>
      <c r="S4" s="56"/>
      <c r="T4" s="56"/>
      <c r="U4" s="52" t="s">
        <v>52</v>
      </c>
      <c r="V4" s="52"/>
      <c r="W4" s="52"/>
      <c r="X4" s="55"/>
      <c r="Y4" s="65" t="s">
        <v>53</v>
      </c>
      <c r="Z4" s="54"/>
      <c r="AA4" s="55" t="s">
        <v>54</v>
      </c>
      <c r="AB4" s="56"/>
      <c r="AC4" s="56"/>
      <c r="AD4" s="57"/>
      <c r="AE4" s="55" t="s">
        <v>55</v>
      </c>
      <c r="AF4" s="56"/>
      <c r="AG4" s="56"/>
      <c r="AH4" s="57"/>
      <c r="AI4" s="66"/>
    </row>
    <row r="5" spans="1:35" ht="14.4" x14ac:dyDescent="0.3">
      <c r="A5" s="67" t="s">
        <v>56</v>
      </c>
      <c r="B5" s="67" t="s">
        <v>57</v>
      </c>
      <c r="C5" s="68" t="s">
        <v>58</v>
      </c>
      <c r="D5" s="69" t="s">
        <v>23</v>
      </c>
      <c r="E5" s="69" t="s">
        <v>24</v>
      </c>
      <c r="F5" s="69" t="s">
        <v>25</v>
      </c>
      <c r="G5" s="69" t="s">
        <v>59</v>
      </c>
      <c r="H5" s="69" t="s">
        <v>60</v>
      </c>
      <c r="I5" s="70" t="s">
        <v>61</v>
      </c>
      <c r="J5" s="70" t="s">
        <v>62</v>
      </c>
      <c r="K5" s="70" t="s">
        <v>26</v>
      </c>
      <c r="L5" s="70" t="s">
        <v>26</v>
      </c>
      <c r="M5" s="70" t="s">
        <v>27</v>
      </c>
      <c r="N5" s="70" t="s">
        <v>31</v>
      </c>
      <c r="O5" s="70" t="s">
        <v>31</v>
      </c>
      <c r="P5" s="70" t="s">
        <v>31</v>
      </c>
      <c r="Q5" s="70" t="s">
        <v>31</v>
      </c>
      <c r="R5" s="71" t="s">
        <v>34</v>
      </c>
      <c r="S5" s="71" t="s">
        <v>33</v>
      </c>
      <c r="T5" s="71" t="s">
        <v>8</v>
      </c>
      <c r="U5" s="71" t="s">
        <v>35</v>
      </c>
      <c r="V5" s="71" t="s">
        <v>36</v>
      </c>
      <c r="W5" s="71" t="s">
        <v>33</v>
      </c>
      <c r="X5" s="72" t="s">
        <v>8</v>
      </c>
      <c r="Y5" s="67" t="s">
        <v>63</v>
      </c>
      <c r="Z5" s="54"/>
      <c r="AA5" s="71" t="s">
        <v>37</v>
      </c>
      <c r="AB5" s="71" t="s">
        <v>38</v>
      </c>
      <c r="AC5" s="71" t="s">
        <v>39</v>
      </c>
      <c r="AD5" s="71" t="s">
        <v>40</v>
      </c>
      <c r="AE5" s="71" t="s">
        <v>37</v>
      </c>
      <c r="AF5" s="71" t="s">
        <v>38</v>
      </c>
      <c r="AG5" s="71" t="s">
        <v>39</v>
      </c>
      <c r="AH5" s="71" t="s">
        <v>40</v>
      </c>
      <c r="AI5" s="73" t="s">
        <v>64</v>
      </c>
    </row>
    <row r="6" spans="1:35" s="91" customFormat="1" x14ac:dyDescent="0.3">
      <c r="A6" s="74">
        <v>1</v>
      </c>
      <c r="B6" s="75" t="str">
        <f>INDEX('[1]Summary Table'!$D$4:$D$264,MATCH(A6,'[1]Summary Table'!$A$4:$A$264,0))</f>
        <v>State</v>
      </c>
      <c r="C6" s="76">
        <f>INDEX('[1]Lake Co CMS'!$A$2:$A$456,MATCH(A6,'[1]Lake Co CMS'!$B$2:$B$456,0))</f>
        <v>3930</v>
      </c>
      <c r="D6" s="77" t="str">
        <f>IFERROR(VLOOKUP('[1]Summary Table'!$A4,'[1]Lake Co CMS'!$B:$I,6,FALSE), VLOOKUP(A6, '[1]Summary Table'!$A:$B, 2, FALSE))</f>
        <v>US 27/SR 25</v>
      </c>
      <c r="E6" s="77" t="str">
        <f>IFERROR(VLOOKUP('[1]Summary Table'!$A4,'[1]Lake Co CMS'!$B:$I,7,FALSE), VLOOKUP(A6, '[1]Summary Table'!$A:$C, 3, FALSE))</f>
        <v>CR 474</v>
      </c>
      <c r="F6" s="77" t="str">
        <f>VLOOKUP('[1]Summary Table'!$A4,'[1]Lake Co CMS'!$B:$I,8,FALSE)</f>
        <v>US 192</v>
      </c>
      <c r="G6" s="78" t="str">
        <f>LEFT(INDEX('[1]Summary Table'!$I$4:$I$264, MATCH(A6,'[1]Summary Table'!$A$4:$A$264, 0)), 1)</f>
        <v>U</v>
      </c>
      <c r="H6" s="79"/>
      <c r="I6" s="79">
        <f>INDEX('[1]Summary Table'!$E$4:$E$264,MATCH(A6,'[1]Summary Table'!$A$4:$A$264,0))</f>
        <v>55</v>
      </c>
      <c r="J6" s="79" t="str">
        <f>INDEX('[1]Summary Table'!$J$4:$J$264,MATCH(A6,'[1]Summary Table'!$A$4:$A$264,0))</f>
        <v>C6</v>
      </c>
      <c r="K6" s="79" t="str">
        <f>INDEX('[1]Summary Table'!$H$4:$H$264,MATCH(A6,'[1]Summary Table'!$A$4:$A$264,0))</f>
        <v>6L</v>
      </c>
      <c r="L6" s="79"/>
      <c r="M6" s="79" t="str">
        <f>INDEX('[1]Summary Table'!$N$4:$N$264,MATCH(A6,'[1]Summary Table'!$A$4:$A$264,0))</f>
        <v>D</v>
      </c>
      <c r="N6" s="80">
        <f>IF(ISBLANK(D6),"",IF(M6="B",AA6,IF(M6="C",AB6,IF(M6="D",AC6,IF(M6="E",AD6,"ERR")))))</f>
        <v>57855</v>
      </c>
      <c r="O6" s="80">
        <f>IF(ISBLANK(D6),"",IF(M6="B",AE6,IF(M6="C",AF6,IF(M6="D",AG6,IF(M6="E",AH6,"ERR")))))</f>
        <v>2866.5</v>
      </c>
      <c r="P6" s="80"/>
      <c r="Q6" s="80"/>
      <c r="R6" s="81">
        <f>INDEX('[1]Summary Table'!$P$4:$P$264,MATCH(A6,'[1]Summary Table'!$A$4:$A$264,0))</f>
        <v>30726.48</v>
      </c>
      <c r="S6" s="82">
        <f>IF(ISBLANK(R6),"",ROUND(R6/N6,2))</f>
        <v>0.53</v>
      </c>
      <c r="T6" s="81" t="str">
        <f>IF(R6&lt;=$AA6,"B",IF(R6&lt;=$AB6,"C",IF(R6&lt;=$AC6,"D",IF(R6&lt;=$AD6,"E","F"))))</f>
        <v>D</v>
      </c>
      <c r="U6" s="83">
        <f>VLOOKUP('[1]Summary Table'!$A4,'[1]2025 Annual Counts'!$A:$AO,39,FALSE)</f>
        <v>960.4319999999999</v>
      </c>
      <c r="V6" s="83">
        <f>VLOOKUP('[1]Summary Table'!$A4,'[1]2025 Annual Counts'!$A:$AO,40,FALSE)</f>
        <v>932.68799999999987</v>
      </c>
      <c r="W6" s="84">
        <f>IF(ISBLANK(U6),"",ROUND(MAX(U6:V6)/O6,2))</f>
        <v>0.34</v>
      </c>
      <c r="X6" s="83" t="str">
        <f>IF(MAX(U6,V6)&lt;=$AE6,"B",IF(MAX(U6,V6)&lt;=$AF6,"C",IF(MAX(U6,V6)&lt;=$AG6,"D",IF(MAX(U6,V6)&lt;=$AH6,"E","F"))))</f>
        <v>D</v>
      </c>
      <c r="Y6" s="85">
        <f>INDEX('[1]2025 Annual Counts'!$AH$3:$AH$323,MATCH(A6,'[1]2025 Annual Counts'!$A$3:$A$323,0))</f>
        <v>-9.8644727175400182E-2</v>
      </c>
      <c r="Z6" s="86"/>
      <c r="AA6" s="87"/>
      <c r="AB6" s="83">
        <f>INDEX('[1]Summary Table'!$Q$4:$Q$264,MATCH(A6,'[1]Summary Table'!$A$4:$A$264,0))</f>
        <v>0</v>
      </c>
      <c r="AC6" s="83">
        <f>INDEX('[1]Summary Table'!$R$4:$R$264,MATCH(A6,'[1]Summary Table'!$A$4:$A$264,0))</f>
        <v>57855</v>
      </c>
      <c r="AD6" s="83">
        <f>INDEX('[1]Summary Table'!$S$4:$S$264,MATCH(A6,'[1]Summary Table'!$A$4:$A$264,0))</f>
        <v>62370</v>
      </c>
      <c r="AE6" s="83"/>
      <c r="AF6" s="88">
        <f>IF(B6="County", VLOOKUP(AI6,'[1]Service Volumes'!B:F,3,0),VLOOKUP(AI6,'[1]Service Volumes'!W:AA,3,0))</f>
        <v>0</v>
      </c>
      <c r="AG6" s="88">
        <f>IF(B6="County", VLOOKUP(AI6,'[1]Service Volumes'!B:F,4,0),VLOOKUP(AI6,'[1]Service Volumes'!W:AA,4,0))</f>
        <v>2866.5</v>
      </c>
      <c r="AH6" s="89">
        <f>IF(B6="County", VLOOKUP(AI6,'[1]Service Volumes'!B:F,5,0),VLOOKUP(AI6,'[1]Service Volumes'!W:AA,5,0))</f>
        <v>3087</v>
      </c>
      <c r="AI6" s="90" t="str">
        <f>INDEX('[1]Summary Table'!$O$4:$O$264,MATCH(A6,'[1]Summary Table'!$A$4:$A$264,0))</f>
        <v>C6_6L_D_WL_WR</v>
      </c>
    </row>
    <row r="7" spans="1:35" s="91" customFormat="1" x14ac:dyDescent="0.3">
      <c r="A7" s="74">
        <v>2</v>
      </c>
      <c r="B7" s="75" t="str">
        <f>INDEX('[1]Summary Table'!$D$4:$D$264,MATCH(A7,'[1]Summary Table'!$A$4:$A$264,0))</f>
        <v>State</v>
      </c>
      <c r="C7" s="76">
        <f>INDEX('[1]Lake Co CMS'!$A$2:$A$456,MATCH(A7,'[1]Lake Co CMS'!$B$2:$B$456,0))</f>
        <v>3150</v>
      </c>
      <c r="D7" s="77" t="str">
        <f>IFERROR(VLOOKUP('[1]Summary Table'!$A5,'[1]Lake Co CMS'!$B:$I,6,FALSE), VLOOKUP(A7, '[1]Summary Table'!$A:$B, 2, FALSE))</f>
        <v>SR 33</v>
      </c>
      <c r="E7" s="77" t="str">
        <f>IFERROR(VLOOKUP('[1]Summary Table'!$A5,'[1]Lake Co CMS'!$B:$I,7,FALSE), VLOOKUP(A7, '[1]Summary Table'!$A:$C, 3, FALSE))</f>
        <v>CR 474</v>
      </c>
      <c r="F7" s="77" t="str">
        <f>VLOOKUP('[1]Summary Table'!$A5,'[1]Lake Co CMS'!$B:$I,8,FALSE)</f>
        <v>POLK COUNTY LINE</v>
      </c>
      <c r="G7" s="78" t="str">
        <f>LEFT(INDEX('[1]Summary Table'!$I$4:$I$264, MATCH(A7,'[1]Summary Table'!$A$4:$A$264, 0)), 1)</f>
        <v>R</v>
      </c>
      <c r="H7" s="92"/>
      <c r="I7" s="79">
        <f>INDEX('[1]Summary Table'!$E$4:$E$264,MATCH(A7,'[1]Summary Table'!$A$4:$A$264,0))</f>
        <v>60</v>
      </c>
      <c r="J7" s="79" t="str">
        <f>INDEX('[1]Summary Table'!$J$4:$J$264,MATCH(A7,'[1]Summary Table'!$A$4:$A$264,0))</f>
        <v>C2</v>
      </c>
      <c r="K7" s="79" t="str">
        <f>INDEX('[1]Summary Table'!$H$4:$H$264,MATCH(A7,'[1]Summary Table'!$A$4:$A$264,0))</f>
        <v>2L</v>
      </c>
      <c r="L7" s="92"/>
      <c r="M7" s="79" t="str">
        <f>INDEX('[1]Summary Table'!$N$4:$N$264,MATCH(A7,'[1]Summary Table'!$A$4:$A$264,0))</f>
        <v>C</v>
      </c>
      <c r="N7" s="80">
        <f t="shared" ref="N7:N70" si="0">IF(ISBLANK(D7),"",IF(M7="B",AA7,IF(M7="C",AB7,IF(M7="D",AC7,IF(M7="E",AD7,"ERR")))))</f>
        <v>8200</v>
      </c>
      <c r="O7" s="80">
        <f t="shared" ref="O7:O70" si="1">IF(ISBLANK(D7),"",IF(M7="B",AE7,IF(M7="C",AF7,IF(M7="D",AG7,IF(M7="E",AH7,"ERR")))))</f>
        <v>430</v>
      </c>
      <c r="P7" s="92"/>
      <c r="Q7" s="92"/>
      <c r="R7" s="81">
        <f>INDEX('[1]Summary Table'!$P$4:$P$264,MATCH(A7,'[1]Summary Table'!$A$4:$A$264,0))</f>
        <v>10989.158399999998</v>
      </c>
      <c r="S7" s="82">
        <f t="shared" ref="S7:S70" si="2">IF(ISBLANK(R7),"",ROUND(R7/N7,2))</f>
        <v>1.34</v>
      </c>
      <c r="T7" s="81" t="str">
        <f t="shared" ref="T7:T70" si="3">IF(R7&lt;=$AA7,"B",IF(R7&lt;=$AB7,"C",IF(R7&lt;=$AC7,"D",IF(R7&lt;=$AD7,"E","F"))))</f>
        <v>D</v>
      </c>
      <c r="U7" s="83">
        <f>VLOOKUP('[1]Summary Table'!$A5,'[1]2025 Annual Counts'!$A:$AO,39,FALSE)</f>
        <v>429.46559999999994</v>
      </c>
      <c r="V7" s="83">
        <f>VLOOKUP('[1]Summary Table'!$A5,'[1]2025 Annual Counts'!$A:$AO,40,FALSE)</f>
        <v>465.40799999999996</v>
      </c>
      <c r="W7" s="84">
        <f t="shared" ref="W7:W70" si="4">IF(ISBLANK(U7),"",ROUND(MAX(U7:V7)/O7,2))</f>
        <v>1.08</v>
      </c>
      <c r="X7" s="83" t="str">
        <f t="shared" ref="X7:X70" si="5">IF(MAX(U7,V7)&lt;=$AE7,"B",IF(MAX(U7,V7)&lt;=$AF7,"C",IF(MAX(U7,V7)&lt;=$AG7,"D",IF(MAX(U7,V7)&lt;=$AH7,"E","F"))))</f>
        <v>D</v>
      </c>
      <c r="Y7" s="85">
        <f>INDEX('[1]2025 Annual Counts'!$AH$3:$AH$323,MATCH(A7,'[1]2025 Annual Counts'!$A$3:$A$323,0))</f>
        <v>0.12004328867603786</v>
      </c>
      <c r="AA7" s="87"/>
      <c r="AB7" s="83">
        <f>INDEX('[1]Summary Table'!$Q$4:$Q$264,MATCH(A7,'[1]Summary Table'!$A$4:$A$264,0))</f>
        <v>8200</v>
      </c>
      <c r="AC7" s="83">
        <f>INDEX('[1]Summary Table'!$R$4:$R$264,MATCH(A7,'[1]Summary Table'!$A$4:$A$264,0))</f>
        <v>14000</v>
      </c>
      <c r="AD7" s="83">
        <f>INDEX('[1]Summary Table'!$S$4:$S$264,MATCH(A7,'[1]Summary Table'!$A$4:$A$264,0))</f>
        <v>28500</v>
      </c>
      <c r="AE7" s="83"/>
      <c r="AF7" s="88">
        <f>IF(B7="County", VLOOKUP(AI7,'[1]Service Volumes'!B:F,3,0),VLOOKUP(AI7,'[1]Service Volumes'!W:AA,3,0))</f>
        <v>430</v>
      </c>
      <c r="AG7" s="88">
        <f>IF(B7="County", VLOOKUP(AI7,'[1]Service Volumes'!B:F,4,0),VLOOKUP(AI7,'[1]Service Volumes'!W:AA,4,0))</f>
        <v>730</v>
      </c>
      <c r="AH7" s="89">
        <f>IF(B7="County", VLOOKUP(AI7,'[1]Service Volumes'!B:F,5,0),VLOOKUP(AI7,'[1]Service Volumes'!W:AA,5,0))</f>
        <v>1490</v>
      </c>
      <c r="AI7" s="90" t="str">
        <f>INDEX('[1]Summary Table'!$O$4:$O$264,MATCH(A7,'[1]Summary Table'!$A$4:$A$264,0))</f>
        <v>C2_2L_U_0L_0R</v>
      </c>
    </row>
    <row r="8" spans="1:35" s="91" customFormat="1" x14ac:dyDescent="0.3">
      <c r="A8" s="74">
        <v>3</v>
      </c>
      <c r="B8" s="75" t="str">
        <f>INDEX('[1]Summary Table'!$D$4:$D$264,MATCH(A8,'[1]Summary Table'!$A$4:$A$264,0))</f>
        <v>County</v>
      </c>
      <c r="C8" s="76">
        <f>INDEX('[1]Lake Co CMS'!$A$2:$A$456,MATCH(A8,'[1]Lake Co CMS'!$B$2:$B$456,0))</f>
        <v>1200</v>
      </c>
      <c r="D8" s="77" t="str">
        <f>IFERROR(VLOOKUP('[1]Summary Table'!$A6,'[1]Lake Co CMS'!$B:$I,6,FALSE), VLOOKUP(A8, '[1]Summary Table'!$A:$B, 2, FALSE))</f>
        <v>CR 474</v>
      </c>
      <c r="E8" s="77" t="str">
        <f>IFERROR(VLOOKUP('[1]Summary Table'!$A6,'[1]Lake Co CMS'!$B:$I,7,FALSE), VLOOKUP(A8, '[1]Summary Table'!$A:$C, 3, FALSE))</f>
        <v>GREEN SWAMP RD</v>
      </c>
      <c r="F8" s="77" t="str">
        <f>VLOOKUP('[1]Summary Table'!$A6,'[1]Lake Co CMS'!$B:$I,8,FALSE)</f>
        <v>US 27</v>
      </c>
      <c r="G8" s="78" t="str">
        <f>LEFT(INDEX('[1]Summary Table'!$I$4:$I$264, MATCH(A8,'[1]Summary Table'!$A$4:$A$264, 0)), 1)</f>
        <v>R</v>
      </c>
      <c r="H8" s="92"/>
      <c r="I8" s="79">
        <f>INDEX('[1]Summary Table'!$E$4:$E$264,MATCH(A8,'[1]Summary Table'!$A$4:$A$264,0))</f>
        <v>55</v>
      </c>
      <c r="J8" s="79" t="str">
        <f>INDEX('[1]Summary Table'!$J$4:$J$264,MATCH(A8,'[1]Summary Table'!$A$4:$A$264,0))</f>
        <v>C3R</v>
      </c>
      <c r="K8" s="79" t="str">
        <f>INDEX('[1]Summary Table'!$H$4:$H$264,MATCH(A8,'[1]Summary Table'!$A$4:$A$264,0))</f>
        <v>2L</v>
      </c>
      <c r="L8" s="92"/>
      <c r="M8" s="79" t="str">
        <f>INDEX('[1]Summary Table'!$N$4:$N$264,MATCH(A8,'[1]Summary Table'!$A$4:$A$264,0))</f>
        <v>C</v>
      </c>
      <c r="N8" s="80">
        <f t="shared" si="0"/>
        <v>17640</v>
      </c>
      <c r="O8" s="80">
        <f t="shared" si="1"/>
        <v>873</v>
      </c>
      <c r="P8" s="92"/>
      <c r="Q8" s="92"/>
      <c r="R8" s="81">
        <f>INDEX('[1]Summary Table'!$P$4:$P$264,MATCH(A8,'[1]Summary Table'!$A$4:$A$264,0))</f>
        <v>5849.6255999999994</v>
      </c>
      <c r="S8" s="82">
        <f t="shared" si="2"/>
        <v>0.33</v>
      </c>
      <c r="T8" s="81" t="str">
        <f t="shared" si="3"/>
        <v>C</v>
      </c>
      <c r="U8" s="83">
        <f>VLOOKUP('[1]Summary Table'!$A6,'[1]2025 Annual Counts'!$A:$AO,39,FALSE)</f>
        <v>209.66399999999999</v>
      </c>
      <c r="V8" s="83">
        <f>VLOOKUP('[1]Summary Table'!$A6,'[1]2025 Annual Counts'!$A:$AO,40,FALSE)</f>
        <v>297.52319999999997</v>
      </c>
      <c r="W8" s="84">
        <f t="shared" si="4"/>
        <v>0.34</v>
      </c>
      <c r="X8" s="83" t="str">
        <f t="shared" si="5"/>
        <v>C</v>
      </c>
      <c r="Y8" s="85">
        <f>INDEX('[1]2025 Annual Counts'!$AH$3:$AH$323,MATCH(A8,'[1]2025 Annual Counts'!$A$3:$A$323,0))</f>
        <v>-1.1012455135477217E-2</v>
      </c>
      <c r="AA8" s="87"/>
      <c r="AB8" s="83">
        <f>INDEX('[1]Summary Table'!$Q$4:$Q$264,MATCH(A8,'[1]Summary Table'!$A$4:$A$264,0))</f>
        <v>17640</v>
      </c>
      <c r="AC8" s="83">
        <f>INDEX('[1]Summary Table'!$R$4:$R$264,MATCH(A8,'[1]Summary Table'!$A$4:$A$264,0))</f>
        <v>20160</v>
      </c>
      <c r="AD8" s="83">
        <f>INDEX('[1]Summary Table'!$S$4:$S$264,MATCH(A8,'[1]Summary Table'!$A$4:$A$264,0))</f>
        <v>20160.900000000001</v>
      </c>
      <c r="AE8" s="83"/>
      <c r="AF8" s="88">
        <f>IF(B8="County", VLOOKUP(AI8,'[1]Service Volumes'!B:F,3,0),VLOOKUP(AI8,'[1]Service Volumes'!W:AA,3,0))</f>
        <v>873</v>
      </c>
      <c r="AG8" s="88">
        <f>IF(B8="County", VLOOKUP(AI8,'[1]Service Volumes'!B:F,4,0),VLOOKUP(AI8,'[1]Service Volumes'!W:AA,4,0))</f>
        <v>999</v>
      </c>
      <c r="AH8" s="89">
        <f>IF(B8="County", VLOOKUP(AI8,'[1]Service Volumes'!B:F,5,0),VLOOKUP(AI8,'[1]Service Volumes'!W:AA,5,0))</f>
        <v>1000</v>
      </c>
      <c r="AI8" s="90" t="str">
        <f>INDEX('[1]Summary Table'!$O$4:$O$264,MATCH(A8,'[1]Summary Table'!$A$4:$A$264,0))</f>
        <v>C3R_2L_U_WL_0R</v>
      </c>
    </row>
    <row r="9" spans="1:35" s="91" customFormat="1" x14ac:dyDescent="0.3">
      <c r="A9" s="74">
        <v>4</v>
      </c>
      <c r="B9" s="75" t="str">
        <f>INDEX('[1]Summary Table'!$D$4:$D$264,MATCH(A9,'[1]Summary Table'!$A$4:$A$264,0))</f>
        <v>County</v>
      </c>
      <c r="C9" s="76">
        <f>INDEX('[1]Lake Co CMS'!$A$2:$A$456,MATCH(A9,'[1]Lake Co CMS'!$B$2:$B$456,0))</f>
        <v>1190</v>
      </c>
      <c r="D9" s="77" t="str">
        <f>IFERROR(VLOOKUP('[1]Summary Table'!$A7,'[1]Lake Co CMS'!$B:$I,6,FALSE), VLOOKUP(A9, '[1]Summary Table'!$A:$B, 2, FALSE))</f>
        <v>CR 474</v>
      </c>
      <c r="E9" s="77" t="str">
        <f>IFERROR(VLOOKUP('[1]Summary Table'!$A7,'[1]Lake Co CMS'!$B:$I,7,FALSE), VLOOKUP(A9, '[1]Summary Table'!$A:$C, 3, FALSE))</f>
        <v>SR 33</v>
      </c>
      <c r="F9" s="77" t="str">
        <f>VLOOKUP('[1]Summary Table'!$A7,'[1]Lake Co CMS'!$B:$I,8,FALSE)</f>
        <v>GREEN SWAMP RD</v>
      </c>
      <c r="G9" s="78" t="str">
        <f>LEFT(INDEX('[1]Summary Table'!$I$4:$I$264, MATCH(A9,'[1]Summary Table'!$A$4:$A$264, 0)), 1)</f>
        <v>R</v>
      </c>
      <c r="H9" s="92"/>
      <c r="I9" s="79">
        <f>INDEX('[1]Summary Table'!$E$4:$E$264,MATCH(A9,'[1]Summary Table'!$A$4:$A$264,0))</f>
        <v>55</v>
      </c>
      <c r="J9" s="79" t="str">
        <f>INDEX('[1]Summary Table'!$J$4:$J$264,MATCH(A9,'[1]Summary Table'!$A$4:$A$264,0))</f>
        <v>C2</v>
      </c>
      <c r="K9" s="79" t="str">
        <f>INDEX('[1]Summary Table'!$H$4:$H$264,MATCH(A9,'[1]Summary Table'!$A$4:$A$264,0))</f>
        <v>2L</v>
      </c>
      <c r="L9" s="92"/>
      <c r="M9" s="79" t="str">
        <f>INDEX('[1]Summary Table'!$N$4:$N$264,MATCH(A9,'[1]Summary Table'!$A$4:$A$264,0))</f>
        <v>C</v>
      </c>
      <c r="N9" s="80">
        <f t="shared" si="0"/>
        <v>7380</v>
      </c>
      <c r="O9" s="80">
        <f t="shared" si="1"/>
        <v>430</v>
      </c>
      <c r="P9" s="92"/>
      <c r="Q9" s="92"/>
      <c r="R9" s="81">
        <f>INDEX('[1]Summary Table'!$P$4:$P$264,MATCH(A9,'[1]Summary Table'!$A$4:$A$264,0))</f>
        <v>5527.7568000000001</v>
      </c>
      <c r="S9" s="82">
        <f t="shared" si="2"/>
        <v>0.75</v>
      </c>
      <c r="T9" s="81" t="str">
        <f t="shared" si="3"/>
        <v>C</v>
      </c>
      <c r="U9" s="83">
        <f>VLOOKUP('[1]Summary Table'!$A7,'[1]2025 Annual Counts'!$A:$AO,39,FALSE)</f>
        <v>236.85119999999998</v>
      </c>
      <c r="V9" s="83">
        <f>VLOOKUP('[1]Summary Table'!$A7,'[1]2025 Annual Counts'!$A:$AO,40,FALSE)</f>
        <v>323.48159999999996</v>
      </c>
      <c r="W9" s="84">
        <f t="shared" si="4"/>
        <v>0.75</v>
      </c>
      <c r="X9" s="83" t="str">
        <f t="shared" si="5"/>
        <v>C</v>
      </c>
      <c r="Y9" s="85">
        <f>INDEX('[1]2025 Annual Counts'!$AH$3:$AH$323,MATCH(A9,'[1]2025 Annual Counts'!$A$3:$A$323,0))</f>
        <v>-2.2143800159961868E-2</v>
      </c>
      <c r="AA9" s="87"/>
      <c r="AB9" s="83">
        <f>INDEX('[1]Summary Table'!$Q$4:$Q$264,MATCH(A9,'[1]Summary Table'!$A$4:$A$264,0))</f>
        <v>7380</v>
      </c>
      <c r="AC9" s="83">
        <f>INDEX('[1]Summary Table'!$R$4:$R$264,MATCH(A9,'[1]Summary Table'!$A$4:$A$264,0))</f>
        <v>12600</v>
      </c>
      <c r="AD9" s="83">
        <f>INDEX('[1]Summary Table'!$S$4:$S$264,MATCH(A9,'[1]Summary Table'!$A$4:$A$264,0))</f>
        <v>25650</v>
      </c>
      <c r="AE9" s="83"/>
      <c r="AF9" s="88">
        <f>IF(B9="County", VLOOKUP(AI9,'[1]Service Volumes'!B:F,3,0),VLOOKUP(AI9,'[1]Service Volumes'!W:AA,3,0))</f>
        <v>430</v>
      </c>
      <c r="AG9" s="88">
        <f>IF(B9="County", VLOOKUP(AI9,'[1]Service Volumes'!B:F,4,0),VLOOKUP(AI9,'[1]Service Volumes'!W:AA,4,0))</f>
        <v>730</v>
      </c>
      <c r="AH9" s="89">
        <f>IF(B9="County", VLOOKUP(AI9,'[1]Service Volumes'!B:F,5,0),VLOOKUP(AI9,'[1]Service Volumes'!W:AA,5,0))</f>
        <v>1490</v>
      </c>
      <c r="AI9" s="90" t="str">
        <f>INDEX('[1]Summary Table'!$O$4:$O$264,MATCH(A9,'[1]Summary Table'!$A$4:$A$264,0))</f>
        <v>C2_2L_U_WL_0R</v>
      </c>
    </row>
    <row r="10" spans="1:35" s="91" customFormat="1" x14ac:dyDescent="0.3">
      <c r="A10" s="74">
        <v>5</v>
      </c>
      <c r="B10" s="75" t="str">
        <f>INDEX('[1]Summary Table'!$D$4:$D$264,MATCH(A10,'[1]Summary Table'!$A$4:$A$264,0))</f>
        <v>State</v>
      </c>
      <c r="C10" s="76">
        <f>INDEX('[1]Lake Co CMS'!$A$2:$A$456,MATCH(A10,'[1]Lake Co CMS'!$B$2:$B$456,0))</f>
        <v>3140</v>
      </c>
      <c r="D10" s="77" t="str">
        <f>IFERROR(VLOOKUP('[1]Summary Table'!$A8,'[1]Lake Co CMS'!$B:$I,6,FALSE), VLOOKUP(A10, '[1]Summary Table'!$A:$B, 2, FALSE))</f>
        <v>SR 33</v>
      </c>
      <c r="E10" s="77" t="str">
        <f>IFERROR(VLOOKUP('[1]Summary Table'!$A8,'[1]Lake Co CMS'!$B:$I,7,FALSE), VLOOKUP(A10, '[1]Summary Table'!$A:$C, 3, FALSE))</f>
        <v>CR 561</v>
      </c>
      <c r="F10" s="77" t="str">
        <f>VLOOKUP('[1]Summary Table'!$A8,'[1]Lake Co CMS'!$B:$I,8,FALSE)</f>
        <v>CR 474</v>
      </c>
      <c r="G10" s="78" t="str">
        <f>LEFT(INDEX('[1]Summary Table'!$I$4:$I$264, MATCH(A10,'[1]Summary Table'!$A$4:$A$264, 0)), 1)</f>
        <v>R</v>
      </c>
      <c r="H10" s="92"/>
      <c r="I10" s="79">
        <f>INDEX('[1]Summary Table'!$E$4:$E$264,MATCH(A10,'[1]Summary Table'!$A$4:$A$264,0))</f>
        <v>60</v>
      </c>
      <c r="J10" s="79" t="str">
        <f>INDEX('[1]Summary Table'!$J$4:$J$264,MATCH(A10,'[1]Summary Table'!$A$4:$A$264,0))</f>
        <v>C2</v>
      </c>
      <c r="K10" s="79" t="str">
        <f>INDEX('[1]Summary Table'!$H$4:$H$264,MATCH(A10,'[1]Summary Table'!$A$4:$A$264,0))</f>
        <v>2L</v>
      </c>
      <c r="L10" s="92"/>
      <c r="M10" s="79" t="str">
        <f>INDEX('[1]Summary Table'!$N$4:$N$264,MATCH(A10,'[1]Summary Table'!$A$4:$A$264,0))</f>
        <v>C</v>
      </c>
      <c r="N10" s="80">
        <f t="shared" si="0"/>
        <v>8200</v>
      </c>
      <c r="O10" s="80">
        <f t="shared" si="1"/>
        <v>430</v>
      </c>
      <c r="P10" s="92"/>
      <c r="Q10" s="92"/>
      <c r="R10" s="81">
        <f>INDEX('[1]Summary Table'!$P$4:$P$264,MATCH(A10,'[1]Summary Table'!$A$4:$A$264,0))</f>
        <v>11838.873599999999</v>
      </c>
      <c r="S10" s="82">
        <f t="shared" si="2"/>
        <v>1.44</v>
      </c>
      <c r="T10" s="81" t="str">
        <f t="shared" si="3"/>
        <v>D</v>
      </c>
      <c r="U10" s="83">
        <f>VLOOKUP('[1]Summary Table'!$A8,'[1]2025 Annual Counts'!$A:$AO,39,FALSE)</f>
        <v>469.09439999999995</v>
      </c>
      <c r="V10" s="83">
        <f>VLOOKUP('[1]Summary Table'!$A8,'[1]2025 Annual Counts'!$A:$AO,40,FALSE)</f>
        <v>488.44799999999992</v>
      </c>
      <c r="W10" s="84">
        <f t="shared" si="4"/>
        <v>1.1399999999999999</v>
      </c>
      <c r="X10" s="83" t="str">
        <f t="shared" si="5"/>
        <v>D</v>
      </c>
      <c r="Y10" s="85">
        <f>INDEX('[1]2025 Annual Counts'!$AH$3:$AH$323,MATCH(A10,'[1]2025 Annual Counts'!$A$3:$A$323,0))</f>
        <v>0.13874710236699772</v>
      </c>
      <c r="AA10" s="87"/>
      <c r="AB10" s="83">
        <f>INDEX('[1]Summary Table'!$Q$4:$Q$264,MATCH(A10,'[1]Summary Table'!$A$4:$A$264,0))</f>
        <v>8200</v>
      </c>
      <c r="AC10" s="83">
        <f>INDEX('[1]Summary Table'!$R$4:$R$264,MATCH(A10,'[1]Summary Table'!$A$4:$A$264,0))</f>
        <v>14000</v>
      </c>
      <c r="AD10" s="83">
        <f>INDEX('[1]Summary Table'!$S$4:$S$264,MATCH(A10,'[1]Summary Table'!$A$4:$A$264,0))</f>
        <v>28500</v>
      </c>
      <c r="AE10" s="83"/>
      <c r="AF10" s="88">
        <f>IF(B10="County", VLOOKUP(AI10,'[1]Service Volumes'!B:F,3,0),VLOOKUP(AI10,'[1]Service Volumes'!W:AA,3,0))</f>
        <v>430</v>
      </c>
      <c r="AG10" s="88">
        <f>IF(B10="County", VLOOKUP(AI10,'[1]Service Volumes'!B:F,4,0),VLOOKUP(AI10,'[1]Service Volumes'!W:AA,4,0))</f>
        <v>730</v>
      </c>
      <c r="AH10" s="89">
        <f>IF(B10="County", VLOOKUP(AI10,'[1]Service Volumes'!B:F,5,0),VLOOKUP(AI10,'[1]Service Volumes'!W:AA,5,0))</f>
        <v>1490</v>
      </c>
      <c r="AI10" s="90" t="str">
        <f>INDEX('[1]Summary Table'!$O$4:$O$264,MATCH(A10,'[1]Summary Table'!$A$4:$A$264,0))</f>
        <v>C2_2L_U_WL_0R</v>
      </c>
    </row>
    <row r="11" spans="1:35" s="91" customFormat="1" x14ac:dyDescent="0.3">
      <c r="A11" s="74">
        <v>6</v>
      </c>
      <c r="B11" s="75" t="str">
        <f>INDEX('[1]Summary Table'!$D$4:$D$264,MATCH(A11,'[1]Summary Table'!$A$4:$A$264,0))</f>
        <v>County</v>
      </c>
      <c r="C11" s="76">
        <f>INDEX('[1]Lake Co CMS'!$A$2:$A$456,MATCH(A11,'[1]Lake Co CMS'!$B$2:$B$456,0))</f>
        <v>1530</v>
      </c>
      <c r="D11" s="77" t="str">
        <f>IFERROR(VLOOKUP('[1]Summary Table'!$A9,'[1]Lake Co CMS'!$B:$I,6,FALSE), VLOOKUP(A11, '[1]Summary Table'!$A:$B, 2, FALSE))</f>
        <v>CR 561</v>
      </c>
      <c r="E11" s="77" t="str">
        <f>IFERROR(VLOOKUP('[1]Summary Table'!$A9,'[1]Lake Co CMS'!$B:$I,7,FALSE), VLOOKUP(A11, '[1]Summary Table'!$A:$C, 3, FALSE))</f>
        <v>FLORIDA BOYS RANCH RD</v>
      </c>
      <c r="F11" s="77" t="str">
        <f>VLOOKUP('[1]Summary Table'!$A9,'[1]Lake Co CMS'!$B:$I,8,FALSE)</f>
        <v>SR 33</v>
      </c>
      <c r="G11" s="78" t="str">
        <f>LEFT(INDEX('[1]Summary Table'!$I$4:$I$264, MATCH(A11,'[1]Summary Table'!$A$4:$A$264, 0)), 1)</f>
        <v>R</v>
      </c>
      <c r="H11" s="92"/>
      <c r="I11" s="79">
        <f>INDEX('[1]Summary Table'!$E$4:$E$264,MATCH(A11,'[1]Summary Table'!$A$4:$A$264,0))</f>
        <v>55</v>
      </c>
      <c r="J11" s="79" t="str">
        <f>INDEX('[1]Summary Table'!$J$4:$J$264,MATCH(A11,'[1]Summary Table'!$A$4:$A$264,0))</f>
        <v>C2</v>
      </c>
      <c r="K11" s="79" t="str">
        <f>INDEX('[1]Summary Table'!$H$4:$H$264,MATCH(A11,'[1]Summary Table'!$A$4:$A$264,0))</f>
        <v>2L</v>
      </c>
      <c r="L11" s="92"/>
      <c r="M11" s="79" t="str">
        <f>INDEX('[1]Summary Table'!$N$4:$N$264,MATCH(A11,'[1]Summary Table'!$A$4:$A$264,0))</f>
        <v>C</v>
      </c>
      <c r="N11" s="80">
        <f t="shared" si="0"/>
        <v>7380</v>
      </c>
      <c r="O11" s="80">
        <f t="shared" si="1"/>
        <v>430</v>
      </c>
      <c r="P11" s="92"/>
      <c r="Q11" s="92"/>
      <c r="R11" s="81">
        <f>INDEX('[1]Summary Table'!$P$4:$P$264,MATCH(A11,'[1]Summary Table'!$A$4:$A$264,0))</f>
        <v>2726.6304</v>
      </c>
      <c r="S11" s="82">
        <f t="shared" si="2"/>
        <v>0.37</v>
      </c>
      <c r="T11" s="81" t="str">
        <f t="shared" si="3"/>
        <v>C</v>
      </c>
      <c r="U11" s="83">
        <f>VLOOKUP('[1]Summary Table'!$A9,'[1]2025 Annual Counts'!$A:$AO,39,FALSE)</f>
        <v>145.7664</v>
      </c>
      <c r="V11" s="83">
        <f>VLOOKUP('[1]Summary Table'!$A9,'[1]2025 Annual Counts'!$A:$AO,40,FALSE)</f>
        <v>156.74880000000002</v>
      </c>
      <c r="W11" s="84">
        <f t="shared" si="4"/>
        <v>0.36</v>
      </c>
      <c r="X11" s="83" t="str">
        <f t="shared" si="5"/>
        <v>C</v>
      </c>
      <c r="Y11" s="85">
        <f>INDEX('[1]2025 Annual Counts'!$AH$3:$AH$323,MATCH(A11,'[1]2025 Annual Counts'!$A$3:$A$323,0))</f>
        <v>-0.15103367750474794</v>
      </c>
      <c r="AA11" s="87"/>
      <c r="AB11" s="83">
        <f>INDEX('[1]Summary Table'!$Q$4:$Q$264,MATCH(A11,'[1]Summary Table'!$A$4:$A$264,0))</f>
        <v>7380</v>
      </c>
      <c r="AC11" s="83">
        <f>INDEX('[1]Summary Table'!$R$4:$R$264,MATCH(A11,'[1]Summary Table'!$A$4:$A$264,0))</f>
        <v>12600</v>
      </c>
      <c r="AD11" s="83">
        <f>INDEX('[1]Summary Table'!$S$4:$S$264,MATCH(A11,'[1]Summary Table'!$A$4:$A$264,0))</f>
        <v>25650</v>
      </c>
      <c r="AE11" s="83"/>
      <c r="AF11" s="88">
        <f>IF(B11="County", VLOOKUP(AI11,'[1]Service Volumes'!B:F,3,0),VLOOKUP(AI11,'[1]Service Volumes'!W:AA,3,0))</f>
        <v>430</v>
      </c>
      <c r="AG11" s="88">
        <f>IF(B11="County", VLOOKUP(AI11,'[1]Service Volumes'!B:F,4,0),VLOOKUP(AI11,'[1]Service Volumes'!W:AA,4,0))</f>
        <v>730</v>
      </c>
      <c r="AH11" s="89">
        <f>IF(B11="County", VLOOKUP(AI11,'[1]Service Volumes'!B:F,5,0),VLOOKUP(AI11,'[1]Service Volumes'!W:AA,5,0))</f>
        <v>1490</v>
      </c>
      <c r="AI11" s="90" t="str">
        <f>INDEX('[1]Summary Table'!$O$4:$O$264,MATCH(A11,'[1]Summary Table'!$A$4:$A$264,0))</f>
        <v>C2_2L_U_WL_0R</v>
      </c>
    </row>
    <row r="12" spans="1:35" s="91" customFormat="1" x14ac:dyDescent="0.3">
      <c r="A12" s="74">
        <v>7</v>
      </c>
      <c r="B12" s="75" t="str">
        <f>INDEX('[1]Summary Table'!$D$4:$D$264,MATCH(A12,'[1]Summary Table'!$A$4:$A$264,0))</f>
        <v>County</v>
      </c>
      <c r="C12" s="76">
        <f>INDEX('[1]Lake Co CMS'!$A$2:$A$456,MATCH(A12,'[1]Lake Co CMS'!$B$2:$B$456,0))</f>
        <v>2260</v>
      </c>
      <c r="D12" s="77" t="str">
        <f>IFERROR(VLOOKUP('[1]Summary Table'!$A10,'[1]Lake Co CMS'!$B:$I,6,FALSE), VLOOKUP(A12, '[1]Summary Table'!$A:$B, 2, FALSE))</f>
        <v>LAKE ERIE RD</v>
      </c>
      <c r="E12" s="77" t="str">
        <f>IFERROR(VLOOKUP('[1]Summary Table'!$A10,'[1]Lake Co CMS'!$B:$I,7,FALSE), VLOOKUP(A12, '[1]Summary Table'!$A:$C, 3, FALSE))</f>
        <v>CR 565</v>
      </c>
      <c r="F12" s="77" t="str">
        <f>VLOOKUP('[1]Summary Table'!$A10,'[1]Lake Co CMS'!$B:$I,8,FALSE)</f>
        <v>SR 33</v>
      </c>
      <c r="G12" s="78" t="str">
        <f>LEFT(INDEX('[1]Summary Table'!$I$4:$I$264, MATCH(A12,'[1]Summary Table'!$A$4:$A$264, 0)), 1)</f>
        <v>R</v>
      </c>
      <c r="H12" s="92"/>
      <c r="I12" s="79">
        <f>INDEX('[1]Summary Table'!$E$4:$E$264,MATCH(A12,'[1]Summary Table'!$A$4:$A$264,0))</f>
        <v>35</v>
      </c>
      <c r="J12" s="79" t="str">
        <f>INDEX('[1]Summary Table'!$J$4:$J$264,MATCH(A12,'[1]Summary Table'!$A$4:$A$264,0))</f>
        <v>C2</v>
      </c>
      <c r="K12" s="79" t="str">
        <f>INDEX('[1]Summary Table'!$H$4:$H$264,MATCH(A12,'[1]Summary Table'!$A$4:$A$264,0))</f>
        <v>2L</v>
      </c>
      <c r="L12" s="92"/>
      <c r="M12" s="79" t="str">
        <f>INDEX('[1]Summary Table'!$N$4:$N$264,MATCH(A12,'[1]Summary Table'!$A$4:$A$264,0))</f>
        <v>C</v>
      </c>
      <c r="N12" s="80">
        <f t="shared" si="0"/>
        <v>7380</v>
      </c>
      <c r="O12" s="80">
        <f t="shared" si="1"/>
        <v>430</v>
      </c>
      <c r="P12" s="92"/>
      <c r="Q12" s="92"/>
      <c r="R12" s="81" t="str">
        <f>INDEX('[1]Summary Table'!$P$4:$P$264,MATCH(A12,'[1]Summary Table'!$A$4:$A$264,0))</f>
        <v>N/A</v>
      </c>
      <c r="S12" s="82" t="e">
        <f>IF(ISBLANK(R12),"",ROUND(R12/N12,2))</f>
        <v>#VALUE!</v>
      </c>
      <c r="T12" s="81" t="str">
        <f t="shared" si="3"/>
        <v>F</v>
      </c>
      <c r="U12" s="83" t="str">
        <f>VLOOKUP('[1]Summary Table'!$A10,'[1]2025 Annual Counts'!$A:$AO,39,FALSE)</f>
        <v>N/A</v>
      </c>
      <c r="V12" s="83" t="str">
        <f>VLOOKUP('[1]Summary Table'!$A10,'[1]2025 Annual Counts'!$A:$AO,40,FALSE)</f>
        <v>N/A</v>
      </c>
      <c r="W12" s="84">
        <f t="shared" si="4"/>
        <v>0</v>
      </c>
      <c r="X12" s="83" t="str">
        <f t="shared" si="5"/>
        <v>B</v>
      </c>
      <c r="Y12" s="85" t="str">
        <f>INDEX('[1]2025 Annual Counts'!$AH$3:$AH$323,MATCH(A12,'[1]2025 Annual Counts'!$A$3:$A$323,0))</f>
        <v>N/A</v>
      </c>
      <c r="AA12" s="87"/>
      <c r="AB12" s="83">
        <f>INDEX('[1]Summary Table'!$Q$4:$Q$264,MATCH(A12,'[1]Summary Table'!$A$4:$A$264,0))</f>
        <v>7380</v>
      </c>
      <c r="AC12" s="83">
        <f>INDEX('[1]Summary Table'!$R$4:$R$264,MATCH(A12,'[1]Summary Table'!$A$4:$A$264,0))</f>
        <v>12600</v>
      </c>
      <c r="AD12" s="83">
        <f>INDEX('[1]Summary Table'!$S$4:$S$264,MATCH(A12,'[1]Summary Table'!$A$4:$A$264,0))</f>
        <v>25650</v>
      </c>
      <c r="AE12" s="83"/>
      <c r="AF12" s="88">
        <f>IF(B12="County", VLOOKUP(AI12,'[1]Service Volumes'!B:F,3,0),VLOOKUP(AI12,'[1]Service Volumes'!W:AA,3,0))</f>
        <v>430</v>
      </c>
      <c r="AG12" s="88">
        <f>IF(B12="County", VLOOKUP(AI12,'[1]Service Volumes'!B:F,4,0),VLOOKUP(AI12,'[1]Service Volumes'!W:AA,4,0))</f>
        <v>730</v>
      </c>
      <c r="AH12" s="89">
        <f>IF(B12="County", VLOOKUP(AI12,'[1]Service Volumes'!B:F,5,0),VLOOKUP(AI12,'[1]Service Volumes'!W:AA,5,0))</f>
        <v>1490</v>
      </c>
      <c r="AI12" s="90" t="str">
        <f>INDEX('[1]Summary Table'!$O$4:$O$264,MATCH(A12,'[1]Summary Table'!$A$4:$A$264,0))</f>
        <v>C2_2L_U_WL_0R</v>
      </c>
    </row>
    <row r="13" spans="1:35" s="91" customFormat="1" x14ac:dyDescent="0.3">
      <c r="A13" s="74">
        <v>8</v>
      </c>
      <c r="B13" s="75" t="str">
        <f>INDEX('[1]Summary Table'!$D$4:$D$264,MATCH(A13,'[1]Summary Table'!$A$4:$A$264,0))</f>
        <v>County</v>
      </c>
      <c r="C13" s="76">
        <f>INDEX('[1]Lake Co CMS'!$A$2:$A$456,MATCH(A13,'[1]Lake Co CMS'!$B$2:$B$456,0))</f>
        <v>2330</v>
      </c>
      <c r="D13" s="77" t="str">
        <f>IFERROR(VLOOKUP('[1]Summary Table'!$A11,'[1]Lake Co CMS'!$B:$I,6,FALSE), VLOOKUP(A13, '[1]Summary Table'!$A:$B, 2, FALSE))</f>
        <v>LAKESHORE DR (CLER)</v>
      </c>
      <c r="E13" s="77" t="str">
        <f>IFERROR(VLOOKUP('[1]Summary Table'!$A11,'[1]Lake Co CMS'!$B:$I,7,FALSE), VLOOKUP(A13, '[1]Summary Table'!$A:$C, 3, FALSE))</f>
        <v>CR 561</v>
      </c>
      <c r="F13" s="77" t="str">
        <f>VLOOKUP('[1]Summary Table'!$A11,'[1]Lake Co CMS'!$B:$I,8,FALSE)</f>
        <v>OSWALT RD</v>
      </c>
      <c r="G13" s="78" t="str">
        <f>LEFT(INDEX('[1]Summary Table'!$I$4:$I$264, MATCH(A13,'[1]Summary Table'!$A$4:$A$264, 0)), 1)</f>
        <v>T</v>
      </c>
      <c r="H13" s="92"/>
      <c r="I13" s="79">
        <f>INDEX('[1]Summary Table'!$E$4:$E$264,MATCH(A13,'[1]Summary Table'!$A$4:$A$264,0))</f>
        <v>45</v>
      </c>
      <c r="J13" s="79" t="str">
        <f>INDEX('[1]Summary Table'!$J$4:$J$264,MATCH(A13,'[1]Summary Table'!$A$4:$A$264,0))</f>
        <v>C2T</v>
      </c>
      <c r="K13" s="79" t="str">
        <f>INDEX('[1]Summary Table'!$H$4:$H$264,MATCH(A13,'[1]Summary Table'!$A$4:$A$264,0))</f>
        <v>2L</v>
      </c>
      <c r="L13" s="92"/>
      <c r="M13" s="79" t="str">
        <f>INDEX('[1]Summary Table'!$N$4:$N$264,MATCH(A13,'[1]Summary Table'!$A$4:$A$264,0))</f>
        <v>C</v>
      </c>
      <c r="N13" s="80">
        <f t="shared" si="0"/>
        <v>13041</v>
      </c>
      <c r="O13" s="80">
        <f t="shared" si="1"/>
        <v>680</v>
      </c>
      <c r="P13" s="92"/>
      <c r="Q13" s="92"/>
      <c r="R13" s="81">
        <f>INDEX('[1]Summary Table'!$P$4:$P$264,MATCH(A13,'[1]Summary Table'!$A$4:$A$264,0))</f>
        <v>3556.3008</v>
      </c>
      <c r="S13" s="82">
        <f t="shared" si="2"/>
        <v>0.27</v>
      </c>
      <c r="T13" s="81" t="str">
        <f t="shared" si="3"/>
        <v>C</v>
      </c>
      <c r="U13" s="83">
        <f>VLOOKUP('[1]Summary Table'!$A11,'[1]2025 Annual Counts'!$A:$AO,39,FALSE)</f>
        <v>141.77279999999999</v>
      </c>
      <c r="V13" s="83">
        <f>VLOOKUP('[1]Summary Table'!$A11,'[1]2025 Annual Counts'!$A:$AO,40,FALSE)</f>
        <v>187.69919999999999</v>
      </c>
      <c r="W13" s="84">
        <f t="shared" si="4"/>
        <v>0.28000000000000003</v>
      </c>
      <c r="X13" s="83" t="str">
        <f t="shared" si="5"/>
        <v>C</v>
      </c>
      <c r="Y13" s="85">
        <f>INDEX('[1]2025 Annual Counts'!$AH$3:$AH$323,MATCH(A13,'[1]2025 Annual Counts'!$A$3:$A$323,0))</f>
        <v>-0.10470758396602398</v>
      </c>
      <c r="AA13" s="87"/>
      <c r="AB13" s="83">
        <f>INDEX('[1]Summary Table'!$Q$4:$Q$264,MATCH(A13,'[1]Summary Table'!$A$4:$A$264,0))</f>
        <v>13041</v>
      </c>
      <c r="AC13" s="83">
        <f>INDEX('[1]Summary Table'!$R$4:$R$264,MATCH(A13,'[1]Summary Table'!$A$4:$A$264,0))</f>
        <v>17010</v>
      </c>
      <c r="AD13" s="83">
        <f>INDEX('[1]Summary Table'!$S$4:$S$264,MATCH(A13,'[1]Summary Table'!$A$4:$A$264,0))</f>
        <v>17011</v>
      </c>
      <c r="AE13" s="83"/>
      <c r="AF13" s="88">
        <f>IF(B13="County", VLOOKUP(AI13,'[1]Service Volumes'!B:F,3,0),VLOOKUP(AI13,'[1]Service Volumes'!W:AA,3,0))</f>
        <v>680</v>
      </c>
      <c r="AG13" s="88">
        <f>IF(B13="County", VLOOKUP(AI13,'[1]Service Volumes'!B:F,4,0),VLOOKUP(AI13,'[1]Service Volumes'!W:AA,4,0))</f>
        <v>888</v>
      </c>
      <c r="AH13" s="89">
        <f>IF(B13="County", VLOOKUP(AI13,'[1]Service Volumes'!B:F,5,0),VLOOKUP(AI13,'[1]Service Volumes'!W:AA,5,0))</f>
        <v>889</v>
      </c>
      <c r="AI13" s="90" t="str">
        <f>INDEX('[1]Summary Table'!$O$4:$O$264,MATCH(A13,'[1]Summary Table'!$A$4:$A$264,0))</f>
        <v>C2T_2L_U_WL_WR</v>
      </c>
    </row>
    <row r="14" spans="1:35" s="91" customFormat="1" x14ac:dyDescent="0.3">
      <c r="A14" s="74">
        <v>9</v>
      </c>
      <c r="B14" s="75" t="str">
        <f>INDEX('[1]Summary Table'!$D$4:$D$264,MATCH(A14,'[1]Summary Table'!$A$4:$A$264,0))</f>
        <v>County</v>
      </c>
      <c r="C14" s="76">
        <f>INDEX('[1]Lake Co CMS'!$A$2:$A$456,MATCH(A14,'[1]Lake Co CMS'!$B$2:$B$456,0))</f>
        <v>2290</v>
      </c>
      <c r="D14" s="77" t="str">
        <f>IFERROR(VLOOKUP('[1]Summary Table'!$A12,'[1]Lake Co CMS'!$B:$I,6,FALSE), VLOOKUP(A14, '[1]Summary Table'!$A:$B, 2, FALSE))</f>
        <v>LAKE LOUISA RD</v>
      </c>
      <c r="E14" s="77" t="str">
        <f>IFERROR(VLOOKUP('[1]Summary Table'!$A12,'[1]Lake Co CMS'!$B:$I,7,FALSE), VLOOKUP(A14, '[1]Summary Table'!$A:$C, 3, FALSE))</f>
        <v>VISTA DEL LAGO BLVD</v>
      </c>
      <c r="F14" s="77" t="str">
        <f>VLOOKUP('[1]Summary Table'!$A12,'[1]Lake Co CMS'!$B:$I,8,FALSE)</f>
        <v>US 27</v>
      </c>
      <c r="G14" s="78" t="str">
        <f>LEFT(INDEX('[1]Summary Table'!$I$4:$I$264, MATCH(A14,'[1]Summary Table'!$A$4:$A$264, 0)), 1)</f>
        <v>U</v>
      </c>
      <c r="H14" s="92"/>
      <c r="I14" s="79">
        <f>INDEX('[1]Summary Table'!$E$4:$E$264,MATCH(A14,'[1]Summary Table'!$A$4:$A$264,0))</f>
        <v>35</v>
      </c>
      <c r="J14" s="79" t="str">
        <f>INDEX('[1]Summary Table'!$J$4:$J$264,MATCH(A14,'[1]Summary Table'!$A$4:$A$264,0))</f>
        <v>C3R</v>
      </c>
      <c r="K14" s="79" t="str">
        <f>INDEX('[1]Summary Table'!$H$4:$H$264,MATCH(A14,'[1]Summary Table'!$A$4:$A$264,0))</f>
        <v>2L</v>
      </c>
      <c r="L14" s="92"/>
      <c r="M14" s="79" t="str">
        <f>INDEX('[1]Summary Table'!$N$4:$N$264,MATCH(A14,'[1]Summary Table'!$A$4:$A$264,0))</f>
        <v>D</v>
      </c>
      <c r="N14" s="80">
        <f t="shared" si="0"/>
        <v>21168</v>
      </c>
      <c r="O14" s="80">
        <f t="shared" si="1"/>
        <v>1048.95</v>
      </c>
      <c r="P14" s="92"/>
      <c r="Q14" s="92"/>
      <c r="R14" s="81">
        <f>INDEX('[1]Summary Table'!$P$4:$P$264,MATCH(A14,'[1]Summary Table'!$A$4:$A$264,0))</f>
        <v>4236.2111999999997</v>
      </c>
      <c r="S14" s="82">
        <f t="shared" si="2"/>
        <v>0.2</v>
      </c>
      <c r="T14" s="81" t="str">
        <f t="shared" si="3"/>
        <v>C</v>
      </c>
      <c r="U14" s="83">
        <f>VLOOKUP('[1]Summary Table'!$A12,'[1]2025 Annual Counts'!$A:$AO,39,FALSE)</f>
        <v>126.7968</v>
      </c>
      <c r="V14" s="83">
        <f>VLOOKUP('[1]Summary Table'!$A12,'[1]2025 Annual Counts'!$A:$AO,40,FALSE)</f>
        <v>238.61760000000001</v>
      </c>
      <c r="W14" s="84">
        <f t="shared" si="4"/>
        <v>0.23</v>
      </c>
      <c r="X14" s="83" t="str">
        <f t="shared" si="5"/>
        <v>C</v>
      </c>
      <c r="Y14" s="85">
        <f>INDEX('[1]2025 Annual Counts'!$AH$3:$AH$323,MATCH(A14,'[1]2025 Annual Counts'!$A$3:$A$323,0))</f>
        <v>-7.2827100747962725E-2</v>
      </c>
      <c r="AA14" s="87"/>
      <c r="AB14" s="83">
        <f>INDEX('[1]Summary Table'!$Q$4:$Q$264,MATCH(A14,'[1]Summary Table'!$A$4:$A$264,0))</f>
        <v>18522</v>
      </c>
      <c r="AC14" s="83">
        <f>INDEX('[1]Summary Table'!$R$4:$R$264,MATCH(A14,'[1]Summary Table'!$A$4:$A$264,0))</f>
        <v>21168</v>
      </c>
      <c r="AD14" s="83">
        <f>INDEX('[1]Summary Table'!$S$4:$S$264,MATCH(A14,'[1]Summary Table'!$A$4:$A$264,0))</f>
        <v>21168.945000000003</v>
      </c>
      <c r="AE14" s="83"/>
      <c r="AF14" s="88">
        <f>IF(B14="County", VLOOKUP(AI14,'[1]Service Volumes'!B:F,3,0),VLOOKUP(AI14,'[1]Service Volumes'!W:AA,3,0))</f>
        <v>916.65000000000009</v>
      </c>
      <c r="AG14" s="88">
        <f>IF(B14="County", VLOOKUP(AI14,'[1]Service Volumes'!B:F,4,0),VLOOKUP(AI14,'[1]Service Volumes'!W:AA,4,0))</f>
        <v>1048.95</v>
      </c>
      <c r="AH14" s="89">
        <f>IF(B14="County", VLOOKUP(AI14,'[1]Service Volumes'!B:F,5,0),VLOOKUP(AI14,'[1]Service Volumes'!W:AA,5,0))</f>
        <v>1050</v>
      </c>
      <c r="AI14" s="90" t="str">
        <f>INDEX('[1]Summary Table'!$O$4:$O$264,MATCH(A14,'[1]Summary Table'!$A$4:$A$264,0))</f>
        <v>C3R_2L_U_WL_WR</v>
      </c>
    </row>
    <row r="15" spans="1:35" s="91" customFormat="1" x14ac:dyDescent="0.3">
      <c r="A15" s="74">
        <v>10</v>
      </c>
      <c r="B15" s="75" t="str">
        <f>INDEX('[1]Summary Table'!$D$4:$D$264,MATCH(A15,'[1]Summary Table'!$A$4:$A$264,0))</f>
        <v>County</v>
      </c>
      <c r="C15" s="76">
        <f>INDEX('[1]Lake Co CMS'!$A$2:$A$456,MATCH(A15,'[1]Lake Co CMS'!$B$2:$B$456,0))</f>
        <v>1520</v>
      </c>
      <c r="D15" s="77" t="str">
        <f>IFERROR(VLOOKUP('[1]Summary Table'!$A13,'[1]Lake Co CMS'!$B:$I,6,FALSE), VLOOKUP(A15, '[1]Summary Table'!$A:$B, 2, FALSE))</f>
        <v>CR 561</v>
      </c>
      <c r="E15" s="77" t="str">
        <f>IFERROR(VLOOKUP('[1]Summary Table'!$A13,'[1]Lake Co CMS'!$B:$I,7,FALSE), VLOOKUP(A15, '[1]Summary Table'!$A:$C, 3, FALSE))</f>
        <v>LOG HOUSE RD</v>
      </c>
      <c r="F15" s="77" t="str">
        <f>VLOOKUP('[1]Summary Table'!$A13,'[1]Lake Co CMS'!$B:$I,8,FALSE)</f>
        <v>FLORIDA BOYS RANCH RD</v>
      </c>
      <c r="G15" s="78" t="str">
        <f>LEFT(INDEX('[1]Summary Table'!$I$4:$I$264, MATCH(A15,'[1]Summary Table'!$A$4:$A$264, 0)), 1)</f>
        <v>U</v>
      </c>
      <c r="H15" s="92"/>
      <c r="I15" s="79">
        <f>INDEX('[1]Summary Table'!$E$4:$E$264,MATCH(A15,'[1]Summary Table'!$A$4:$A$264,0))</f>
        <v>55</v>
      </c>
      <c r="J15" s="79" t="str">
        <f>INDEX('[1]Summary Table'!$J$4:$J$264,MATCH(A15,'[1]Summary Table'!$A$4:$A$264,0))</f>
        <v>C3R</v>
      </c>
      <c r="K15" s="79" t="str">
        <f>INDEX('[1]Summary Table'!$H$4:$H$264,MATCH(A15,'[1]Summary Table'!$A$4:$A$264,0))</f>
        <v>2L</v>
      </c>
      <c r="L15" s="92"/>
      <c r="M15" s="79" t="str">
        <f>INDEX('[1]Summary Table'!$N$4:$N$264,MATCH(A15,'[1]Summary Table'!$A$4:$A$264,0))</f>
        <v>D</v>
      </c>
      <c r="N15" s="80">
        <f t="shared" si="0"/>
        <v>21168</v>
      </c>
      <c r="O15" s="80">
        <f t="shared" si="1"/>
        <v>1048.95</v>
      </c>
      <c r="P15" s="92"/>
      <c r="Q15" s="92"/>
      <c r="R15" s="81">
        <f>INDEX('[1]Summary Table'!$P$4:$P$264,MATCH(A15,'[1]Summary Table'!$A$4:$A$264,0))</f>
        <v>3249.5616</v>
      </c>
      <c r="S15" s="82">
        <f t="shared" si="2"/>
        <v>0.15</v>
      </c>
      <c r="T15" s="81" t="str">
        <f t="shared" si="3"/>
        <v>C</v>
      </c>
      <c r="U15" s="83">
        <f>VLOOKUP('[1]Summary Table'!$A13,'[1]2025 Annual Counts'!$A:$AO,39,FALSE)</f>
        <v>117.0432</v>
      </c>
      <c r="V15" s="83">
        <f>VLOOKUP('[1]Summary Table'!$A13,'[1]2025 Annual Counts'!$A:$AO,40,FALSE)</f>
        <v>201.83039999999997</v>
      </c>
      <c r="W15" s="84">
        <f t="shared" si="4"/>
        <v>0.19</v>
      </c>
      <c r="X15" s="83" t="str">
        <f t="shared" si="5"/>
        <v>C</v>
      </c>
      <c r="Y15" s="85">
        <f>INDEX('[1]2025 Annual Counts'!$AH$3:$AH$323,MATCH(A15,'[1]2025 Annual Counts'!$A$3:$A$323,0))</f>
        <v>-0.12071399074705647</v>
      </c>
      <c r="AA15" s="87"/>
      <c r="AB15" s="83">
        <f>INDEX('[1]Summary Table'!$Q$4:$Q$264,MATCH(A15,'[1]Summary Table'!$A$4:$A$264,0))</f>
        <v>18522</v>
      </c>
      <c r="AC15" s="83">
        <f>INDEX('[1]Summary Table'!$R$4:$R$264,MATCH(A15,'[1]Summary Table'!$A$4:$A$264,0))</f>
        <v>21168</v>
      </c>
      <c r="AD15" s="83">
        <f>INDEX('[1]Summary Table'!$S$4:$S$264,MATCH(A15,'[1]Summary Table'!$A$4:$A$264,0))</f>
        <v>21168.945000000003</v>
      </c>
      <c r="AE15" s="83"/>
      <c r="AF15" s="88">
        <f>IF(B15="County", VLOOKUP(AI15,'[1]Service Volumes'!B:F,3,0),VLOOKUP(AI15,'[1]Service Volumes'!W:AA,3,0))</f>
        <v>916.65000000000009</v>
      </c>
      <c r="AG15" s="88">
        <f>IF(B15="County", VLOOKUP(AI15,'[1]Service Volumes'!B:F,4,0),VLOOKUP(AI15,'[1]Service Volumes'!W:AA,4,0))</f>
        <v>1048.95</v>
      </c>
      <c r="AH15" s="89">
        <f>IF(B15="County", VLOOKUP(AI15,'[1]Service Volumes'!B:F,5,0),VLOOKUP(AI15,'[1]Service Volumes'!W:AA,5,0))</f>
        <v>1050</v>
      </c>
      <c r="AI15" s="90" t="str">
        <f>INDEX('[1]Summary Table'!$O$4:$O$264,MATCH(A15,'[1]Summary Table'!$A$4:$A$264,0))</f>
        <v>C3R_2L_U_WL_WR</v>
      </c>
    </row>
    <row r="16" spans="1:35" s="91" customFormat="1" x14ac:dyDescent="0.3">
      <c r="A16" s="74">
        <v>11</v>
      </c>
      <c r="B16" s="75" t="str">
        <f>INDEX('[1]Summary Table'!$D$4:$D$264,MATCH(A16,'[1]Summary Table'!$A$4:$A$264,0))</f>
        <v>County</v>
      </c>
      <c r="C16" s="76">
        <f>INDEX('[1]Lake Co CMS'!$A$2:$A$456,MATCH(A16,'[1]Lake Co CMS'!$B$2:$B$456,0))</f>
        <v>2700</v>
      </c>
      <c r="D16" s="77" t="str">
        <f>IFERROR(VLOOKUP('[1]Summary Table'!$A14,'[1]Lake Co CMS'!$B:$I,6,FALSE), VLOOKUP(A16, '[1]Summary Table'!$A:$B, 2, FALSE))</f>
        <v>OSWALT RD</v>
      </c>
      <c r="E16" s="77" t="str">
        <f>IFERROR(VLOOKUP('[1]Summary Table'!$A14,'[1]Lake Co CMS'!$B:$I,7,FALSE), VLOOKUP(A16, '[1]Summary Table'!$A:$C, 3, FALSE))</f>
        <v>LAKESHORE DR</v>
      </c>
      <c r="F16" s="77" t="str">
        <f>VLOOKUP('[1]Summary Table'!$A14,'[1]Lake Co CMS'!$B:$I,8,FALSE)</f>
        <v>EDGEWATER DR</v>
      </c>
      <c r="G16" s="78" t="str">
        <f>LEFT(INDEX('[1]Summary Table'!$I$4:$I$264, MATCH(A16,'[1]Summary Table'!$A$4:$A$264, 0)), 1)</f>
        <v>U</v>
      </c>
      <c r="H16" s="92"/>
      <c r="I16" s="79">
        <f>INDEX('[1]Summary Table'!$E$4:$E$264,MATCH(A16,'[1]Summary Table'!$A$4:$A$264,0))</f>
        <v>35</v>
      </c>
      <c r="J16" s="79" t="str">
        <f>INDEX('[1]Summary Table'!$J$4:$J$264,MATCH(A16,'[1]Summary Table'!$A$4:$A$264,0))</f>
        <v>C3R</v>
      </c>
      <c r="K16" s="79" t="str">
        <f>INDEX('[1]Summary Table'!$H$4:$H$264,MATCH(A16,'[1]Summary Table'!$A$4:$A$264,0))</f>
        <v>2L</v>
      </c>
      <c r="L16" s="92"/>
      <c r="M16" s="79" t="str">
        <f>INDEX('[1]Summary Table'!$N$4:$N$264,MATCH(A16,'[1]Summary Table'!$A$4:$A$264,0))</f>
        <v>D</v>
      </c>
      <c r="N16" s="80">
        <f t="shared" si="0"/>
        <v>21168</v>
      </c>
      <c r="O16" s="80">
        <f t="shared" si="1"/>
        <v>1048.95</v>
      </c>
      <c r="P16" s="92"/>
      <c r="Q16" s="92"/>
      <c r="R16" s="81">
        <f>INDEX('[1]Summary Table'!$P$4:$P$264,MATCH(A16,'[1]Summary Table'!$A$4:$A$264,0))</f>
        <v>4272.1536000000006</v>
      </c>
      <c r="S16" s="82">
        <f t="shared" si="2"/>
        <v>0.2</v>
      </c>
      <c r="T16" s="81" t="str">
        <f t="shared" si="3"/>
        <v>C</v>
      </c>
      <c r="U16" s="83">
        <f>VLOOKUP('[1]Summary Table'!$A14,'[1]2025 Annual Counts'!$A:$AO,39,FALSE)</f>
        <v>129.792</v>
      </c>
      <c r="V16" s="83">
        <f>VLOOKUP('[1]Summary Table'!$A14,'[1]2025 Annual Counts'!$A:$AO,40,FALSE)</f>
        <v>254.59199999999998</v>
      </c>
      <c r="W16" s="84">
        <f t="shared" si="4"/>
        <v>0.24</v>
      </c>
      <c r="X16" s="83" t="str">
        <f t="shared" si="5"/>
        <v>C</v>
      </c>
      <c r="Y16" s="85">
        <f>INDEX('[1]2025 Annual Counts'!$AH$3:$AH$323,MATCH(A16,'[1]2025 Annual Counts'!$A$3:$A$323,0))</f>
        <v>-7.1259081997475882E-2</v>
      </c>
      <c r="AA16" s="87"/>
      <c r="AB16" s="83">
        <f>INDEX('[1]Summary Table'!$Q$4:$Q$264,MATCH(A16,'[1]Summary Table'!$A$4:$A$264,0))</f>
        <v>18522</v>
      </c>
      <c r="AC16" s="83">
        <f>INDEX('[1]Summary Table'!$R$4:$R$264,MATCH(A16,'[1]Summary Table'!$A$4:$A$264,0))</f>
        <v>21168</v>
      </c>
      <c r="AD16" s="83">
        <f>INDEX('[1]Summary Table'!$S$4:$S$264,MATCH(A16,'[1]Summary Table'!$A$4:$A$264,0))</f>
        <v>21168.945000000003</v>
      </c>
      <c r="AE16" s="83"/>
      <c r="AF16" s="88">
        <f>IF(B16="County", VLOOKUP(AI16,'[1]Service Volumes'!B:F,3,0),VLOOKUP(AI16,'[1]Service Volumes'!W:AA,3,0))</f>
        <v>916.65000000000009</v>
      </c>
      <c r="AG16" s="88">
        <f>IF(B16="County", VLOOKUP(AI16,'[1]Service Volumes'!B:F,4,0),VLOOKUP(AI16,'[1]Service Volumes'!W:AA,4,0))</f>
        <v>1048.95</v>
      </c>
      <c r="AH16" s="89">
        <f>IF(B16="County", VLOOKUP(AI16,'[1]Service Volumes'!B:F,5,0),VLOOKUP(AI16,'[1]Service Volumes'!W:AA,5,0))</f>
        <v>1050</v>
      </c>
      <c r="AI16" s="90" t="str">
        <f>INDEX('[1]Summary Table'!$O$4:$O$264,MATCH(A16,'[1]Summary Table'!$A$4:$A$264,0))</f>
        <v>C3R_2L_U_WL_WR</v>
      </c>
    </row>
    <row r="17" spans="1:35" s="91" customFormat="1" x14ac:dyDescent="0.3">
      <c r="A17" s="74">
        <v>13</v>
      </c>
      <c r="B17" s="75" t="str">
        <f>INDEX('[1]Summary Table'!$D$4:$D$264,MATCH(A17,'[1]Summary Table'!$A$4:$A$264,0))</f>
        <v>County</v>
      </c>
      <c r="C17" s="76">
        <f>INDEX('[1]Lake Co CMS'!$A$2:$A$456,MATCH(A17,'[1]Lake Co CMS'!$B$2:$B$456,0))</f>
        <v>2450</v>
      </c>
      <c r="D17" s="77" t="str">
        <f>IFERROR(VLOOKUP('[1]Summary Table'!$A15,'[1]Lake Co CMS'!$B:$I,6,FALSE), VLOOKUP(A17, '[1]Summary Table'!$A:$B, 2, FALSE))</f>
        <v>LOG HOUSE RD</v>
      </c>
      <c r="E17" s="77" t="str">
        <f>IFERROR(VLOOKUP('[1]Summary Table'!$A15,'[1]Lake Co CMS'!$B:$I,7,FALSE), VLOOKUP(A17, '[1]Summary Table'!$A:$C, 3, FALSE))</f>
        <v>CR 561</v>
      </c>
      <c r="F17" s="77" t="str">
        <f>VLOOKUP('[1]Summary Table'!$A15,'[1]Lake Co CMS'!$B:$I,8,FALSE)</f>
        <v>LAKESHORE DR</v>
      </c>
      <c r="G17" s="78" t="str">
        <f>LEFT(INDEX('[1]Summary Table'!$I$4:$I$264, MATCH(A17,'[1]Summary Table'!$A$4:$A$264, 0)), 1)</f>
        <v>U</v>
      </c>
      <c r="H17" s="92"/>
      <c r="I17" s="79">
        <f>INDEX('[1]Summary Table'!$E$4:$E$264,MATCH(A17,'[1]Summary Table'!$A$4:$A$264,0))</f>
        <v>35</v>
      </c>
      <c r="J17" s="79" t="str">
        <f>INDEX('[1]Summary Table'!$J$4:$J$264,MATCH(A17,'[1]Summary Table'!$A$4:$A$264,0))</f>
        <v>C3R</v>
      </c>
      <c r="K17" s="79" t="str">
        <f>INDEX('[1]Summary Table'!$H$4:$H$264,MATCH(A17,'[1]Summary Table'!$A$4:$A$264,0))</f>
        <v>2L</v>
      </c>
      <c r="L17" s="92"/>
      <c r="M17" s="79" t="str">
        <f>INDEX('[1]Summary Table'!$N$4:$N$264,MATCH(A17,'[1]Summary Table'!$A$4:$A$264,0))</f>
        <v>D</v>
      </c>
      <c r="N17" s="80">
        <f t="shared" si="0"/>
        <v>16128</v>
      </c>
      <c r="O17" s="80">
        <f t="shared" si="1"/>
        <v>799.2</v>
      </c>
      <c r="P17" s="92"/>
      <c r="Q17" s="92"/>
      <c r="R17" s="81">
        <f>INDEX('[1]Summary Table'!$P$4:$P$264,MATCH(A17,'[1]Summary Table'!$A$4:$A$264,0))</f>
        <v>4170.3168000000005</v>
      </c>
      <c r="S17" s="82">
        <f t="shared" si="2"/>
        <v>0.26</v>
      </c>
      <c r="T17" s="81" t="str">
        <f t="shared" si="3"/>
        <v>C</v>
      </c>
      <c r="U17" s="83">
        <f>VLOOKUP('[1]Summary Table'!$A15,'[1]2025 Annual Counts'!$A:$AO,39,FALSE)</f>
        <v>237.61920000000001</v>
      </c>
      <c r="V17" s="83">
        <f>VLOOKUP('[1]Summary Table'!$A15,'[1]2025 Annual Counts'!$A:$AO,40,FALSE)</f>
        <v>185.70240000000001</v>
      </c>
      <c r="W17" s="84">
        <f t="shared" si="4"/>
        <v>0.3</v>
      </c>
      <c r="X17" s="83" t="str">
        <f t="shared" si="5"/>
        <v>C</v>
      </c>
      <c r="Y17" s="85">
        <f>INDEX('[1]2025 Annual Counts'!$AH$3:$AH$323,MATCH(A17,'[1]2025 Annual Counts'!$A$3:$A$323,0))</f>
        <v>-7.5729657910438952E-2</v>
      </c>
      <c r="AA17" s="87"/>
      <c r="AB17" s="83">
        <f>INDEX('[1]Summary Table'!$Q$4:$Q$264,MATCH(A17,'[1]Summary Table'!$A$4:$A$264,0))</f>
        <v>14112</v>
      </c>
      <c r="AC17" s="83">
        <f>INDEX('[1]Summary Table'!$R$4:$R$264,MATCH(A17,'[1]Summary Table'!$A$4:$A$264,0))</f>
        <v>16128</v>
      </c>
      <c r="AD17" s="83">
        <f>INDEX('[1]Summary Table'!$S$4:$S$264,MATCH(A17,'[1]Summary Table'!$A$4:$A$264,0))</f>
        <v>16128.720000000001</v>
      </c>
      <c r="AE17" s="83"/>
      <c r="AF17" s="88">
        <f>IF(B17="County", VLOOKUP(AI17,'[1]Service Volumes'!B:F,3,0),VLOOKUP(AI17,'[1]Service Volumes'!W:AA,3,0))</f>
        <v>698.40000000000009</v>
      </c>
      <c r="AG17" s="88">
        <f>IF(B17="County", VLOOKUP(AI17,'[1]Service Volumes'!B:F,4,0),VLOOKUP(AI17,'[1]Service Volumes'!W:AA,4,0))</f>
        <v>799.2</v>
      </c>
      <c r="AH17" s="89">
        <f>IF(B17="County", VLOOKUP(AI17,'[1]Service Volumes'!B:F,5,0),VLOOKUP(AI17,'[1]Service Volumes'!W:AA,5,0))</f>
        <v>800</v>
      </c>
      <c r="AI17" s="90" t="str">
        <f>INDEX('[1]Summary Table'!$O$4:$O$264,MATCH(A17,'[1]Summary Table'!$A$4:$A$264,0))</f>
        <v>C3R_2L_U_0L_0R</v>
      </c>
    </row>
    <row r="18" spans="1:35" s="91" customFormat="1" x14ac:dyDescent="0.3">
      <c r="A18" s="74">
        <v>14</v>
      </c>
      <c r="B18" s="75" t="str">
        <f>INDEX('[1]Summary Table'!$D$4:$D$264,MATCH(A18,'[1]Summary Table'!$A$4:$A$264,0))</f>
        <v>County</v>
      </c>
      <c r="C18" s="76">
        <f>INDEX('[1]Lake Co CMS'!$A$2:$A$456,MATCH(A18,'[1]Lake Co CMS'!$B$2:$B$456,0))</f>
        <v>2340</v>
      </c>
      <c r="D18" s="77" t="str">
        <f>IFERROR(VLOOKUP('[1]Summary Table'!$A16,'[1]Lake Co CMS'!$B:$I,6,FALSE), VLOOKUP(A18, '[1]Summary Table'!$A:$B, 2, FALSE))</f>
        <v>LAKESHORE DR (CLER)</v>
      </c>
      <c r="E18" s="77" t="str">
        <f>IFERROR(VLOOKUP('[1]Summary Table'!$A16,'[1]Lake Co CMS'!$B:$I,7,FALSE), VLOOKUP(A18, '[1]Summary Table'!$A:$C, 3, FALSE))</f>
        <v>OSWALT RD</v>
      </c>
      <c r="F18" s="77" t="str">
        <f>VLOOKUP('[1]Summary Table'!$A16,'[1]Lake Co CMS'!$B:$I,8,FALSE)</f>
        <v>HARDER RD</v>
      </c>
      <c r="G18" s="78" t="str">
        <f>LEFT(INDEX('[1]Summary Table'!$I$4:$I$264, MATCH(A18,'[1]Summary Table'!$A$4:$A$264, 0)), 1)</f>
        <v>T</v>
      </c>
      <c r="H18" s="92"/>
      <c r="I18" s="79">
        <f>INDEX('[1]Summary Table'!$E$4:$E$264,MATCH(A18,'[1]Summary Table'!$A$4:$A$264,0))</f>
        <v>35</v>
      </c>
      <c r="J18" s="79" t="str">
        <f>INDEX('[1]Summary Table'!$J$4:$J$264,MATCH(A18,'[1]Summary Table'!$A$4:$A$264,0))</f>
        <v>C3R</v>
      </c>
      <c r="K18" s="79" t="str">
        <f>INDEX('[1]Summary Table'!$H$4:$H$264,MATCH(A18,'[1]Summary Table'!$A$4:$A$264,0))</f>
        <v>2L</v>
      </c>
      <c r="L18" s="92"/>
      <c r="M18" s="79" t="str">
        <f>INDEX('[1]Summary Table'!$N$4:$N$264,MATCH(A18,'[1]Summary Table'!$A$4:$A$264,0))</f>
        <v>C</v>
      </c>
      <c r="N18" s="80">
        <f t="shared" si="0"/>
        <v>18522</v>
      </c>
      <c r="O18" s="80">
        <f t="shared" si="1"/>
        <v>916.65000000000009</v>
      </c>
      <c r="P18" s="92"/>
      <c r="Q18" s="92"/>
      <c r="R18" s="81">
        <f>INDEX('[1]Summary Table'!$P$4:$P$264,MATCH(A18,'[1]Summary Table'!$A$4:$A$264,0))</f>
        <v>12112.5888</v>
      </c>
      <c r="S18" s="82">
        <f t="shared" si="2"/>
        <v>0.65</v>
      </c>
      <c r="T18" s="81" t="str">
        <f t="shared" si="3"/>
        <v>C</v>
      </c>
      <c r="U18" s="83">
        <f>VLOOKUP('[1]Summary Table'!$A16,'[1]2025 Annual Counts'!$A:$AO,39,FALSE)</f>
        <v>659.94240000000002</v>
      </c>
      <c r="V18" s="83">
        <f>VLOOKUP('[1]Summary Table'!$A16,'[1]2025 Annual Counts'!$A:$AO,40,FALSE)</f>
        <v>409.34399999999999</v>
      </c>
      <c r="W18" s="84">
        <f t="shared" si="4"/>
        <v>0.72</v>
      </c>
      <c r="X18" s="83" t="str">
        <f t="shared" si="5"/>
        <v>C</v>
      </c>
      <c r="Y18" s="85">
        <f>INDEX('[1]2025 Annual Counts'!$AH$3:$AH$323,MATCH(A18,'[1]2025 Annual Counts'!$A$3:$A$323,0))</f>
        <v>0.14396464613074511</v>
      </c>
      <c r="AA18" s="87"/>
      <c r="AB18" s="83">
        <f>INDEX('[1]Summary Table'!$Q$4:$Q$264,MATCH(A18,'[1]Summary Table'!$A$4:$A$264,0))</f>
        <v>18522</v>
      </c>
      <c r="AC18" s="83">
        <f>INDEX('[1]Summary Table'!$R$4:$R$264,MATCH(A18,'[1]Summary Table'!$A$4:$A$264,0))</f>
        <v>21168</v>
      </c>
      <c r="AD18" s="83">
        <f>INDEX('[1]Summary Table'!$S$4:$S$264,MATCH(A18,'[1]Summary Table'!$A$4:$A$264,0))</f>
        <v>21168.945000000003</v>
      </c>
      <c r="AE18" s="83"/>
      <c r="AF18" s="88">
        <f>IF(B18="County", VLOOKUP(AI18,'[1]Service Volumes'!B:F,3,0),VLOOKUP(AI18,'[1]Service Volumes'!W:AA,3,0))</f>
        <v>916.65000000000009</v>
      </c>
      <c r="AG18" s="88">
        <f>IF(B18="County", VLOOKUP(AI18,'[1]Service Volumes'!B:F,4,0),VLOOKUP(AI18,'[1]Service Volumes'!W:AA,4,0))</f>
        <v>1048.95</v>
      </c>
      <c r="AH18" s="89">
        <f>IF(B18="County", VLOOKUP(AI18,'[1]Service Volumes'!B:F,5,0),VLOOKUP(AI18,'[1]Service Volumes'!W:AA,5,0))</f>
        <v>1050</v>
      </c>
      <c r="AI18" s="90" t="str">
        <f>INDEX('[1]Summary Table'!$O$4:$O$264,MATCH(A18,'[1]Summary Table'!$A$4:$A$264,0))</f>
        <v>C3R_2L_U_WL_WR</v>
      </c>
    </row>
    <row r="19" spans="1:35" s="91" customFormat="1" x14ac:dyDescent="0.3">
      <c r="A19" s="74">
        <v>15</v>
      </c>
      <c r="B19" s="75" t="str">
        <f>INDEX('[1]Summary Table'!$D$4:$D$264,MATCH(A19,'[1]Summary Table'!$A$4:$A$264,0))</f>
        <v>County</v>
      </c>
      <c r="C19" s="76">
        <f>INDEX('[1]Lake Co CMS'!$A$2:$A$456,MATCH(A19,'[1]Lake Co CMS'!$B$2:$B$456,0))</f>
        <v>2100</v>
      </c>
      <c r="D19" s="77" t="str">
        <f>IFERROR(VLOOKUP('[1]Summary Table'!$A17,'[1]Lake Co CMS'!$B:$I,6,FALSE), VLOOKUP(A19, '[1]Summary Table'!$A:$B, 2, FALSE))</f>
        <v>HARTWOOD MARSH RD</v>
      </c>
      <c r="E19" s="77" t="str">
        <f>IFERROR(VLOOKUP('[1]Summary Table'!$A17,'[1]Lake Co CMS'!$B:$I,7,FALSE), VLOOKUP(A19, '[1]Summary Table'!$A:$C, 3, FALSE))</f>
        <v>US 27</v>
      </c>
      <c r="F19" s="77" t="str">
        <f>VLOOKUP('[1]Summary Table'!$A17,'[1]Lake Co CMS'!$B:$I,8,FALSE)</f>
        <v>HANCOCK RD</v>
      </c>
      <c r="G19" s="78" t="str">
        <f>LEFT(INDEX('[1]Summary Table'!$I$4:$I$264, MATCH(A19,'[1]Summary Table'!$A$4:$A$264, 0)), 1)</f>
        <v>U</v>
      </c>
      <c r="H19" s="92"/>
      <c r="I19" s="79">
        <f>INDEX('[1]Summary Table'!$E$4:$E$264,MATCH(A19,'[1]Summary Table'!$A$4:$A$264,0))</f>
        <v>40</v>
      </c>
      <c r="J19" s="79" t="str">
        <f>INDEX('[1]Summary Table'!$J$4:$J$264,MATCH(A19,'[1]Summary Table'!$A$4:$A$264,0))</f>
        <v>C4</v>
      </c>
      <c r="K19" s="79" t="str">
        <f>INDEX('[1]Summary Table'!$H$4:$H$264,MATCH(A19,'[1]Summary Table'!$A$4:$A$264,0))</f>
        <v>2L</v>
      </c>
      <c r="L19" s="92"/>
      <c r="M19" s="79" t="str">
        <f>INDEX('[1]Summary Table'!$N$4:$N$264,MATCH(A19,'[1]Summary Table'!$A$4:$A$264,0))</f>
        <v>D</v>
      </c>
      <c r="N19" s="80">
        <f t="shared" si="0"/>
        <v>16632</v>
      </c>
      <c r="O19" s="80">
        <f t="shared" si="1"/>
        <v>822</v>
      </c>
      <c r="P19" s="92"/>
      <c r="Q19" s="92"/>
      <c r="R19" s="81">
        <f>INDEX('[1]Summary Table'!$P$4:$P$264,MATCH(A19,'[1]Summary Table'!$A$4:$A$264,0))</f>
        <v>16952.831999999999</v>
      </c>
      <c r="S19" s="82">
        <f t="shared" si="2"/>
        <v>1.02</v>
      </c>
      <c r="T19" s="81" t="str">
        <f t="shared" si="3"/>
        <v>E</v>
      </c>
      <c r="U19" s="83">
        <f>VLOOKUP('[1]Summary Table'!$A17,'[1]2025 Annual Counts'!$A:$AO,39,FALSE)</f>
        <v>734.82240000000002</v>
      </c>
      <c r="V19" s="83">
        <f>VLOOKUP('[1]Summary Table'!$A17,'[1]2025 Annual Counts'!$A:$AO,40,FALSE)</f>
        <v>682.90560000000005</v>
      </c>
      <c r="W19" s="84">
        <f t="shared" si="4"/>
        <v>0.89</v>
      </c>
      <c r="X19" s="83" t="str">
        <f t="shared" si="5"/>
        <v>D</v>
      </c>
      <c r="Y19" s="85">
        <f>INDEX('[1]2025 Annual Counts'!$AH$3:$AH$323,MATCH(A19,'[1]2025 Annual Counts'!$A$3:$A$323,0))</f>
        <v>0.22352728809698186</v>
      </c>
      <c r="AA19" s="87"/>
      <c r="AB19" s="83">
        <f>INDEX('[1]Summary Table'!$Q$4:$Q$264,MATCH(A19,'[1]Summary Table'!$A$4:$A$264,0))</f>
        <v>0</v>
      </c>
      <c r="AC19" s="83">
        <f>INDEX('[1]Summary Table'!$R$4:$R$264,MATCH(A19,'[1]Summary Table'!$A$4:$A$264,0))</f>
        <v>16632</v>
      </c>
      <c r="AD19" s="83">
        <f>INDEX('[1]Summary Table'!$S$4:$S$264,MATCH(A19,'[1]Summary Table'!$A$4:$A$264,0))</f>
        <v>22680</v>
      </c>
      <c r="AE19" s="83"/>
      <c r="AF19" s="88">
        <f>IF(B19="County", VLOOKUP(AI19,'[1]Service Volumes'!B:F,3,0),VLOOKUP(AI19,'[1]Service Volumes'!W:AA,3,0))</f>
        <v>0</v>
      </c>
      <c r="AG19" s="88">
        <f>IF(B19="County", VLOOKUP(AI19,'[1]Service Volumes'!B:F,4,0),VLOOKUP(AI19,'[1]Service Volumes'!W:AA,4,0))</f>
        <v>822</v>
      </c>
      <c r="AH19" s="89">
        <f>IF(B19="County", VLOOKUP(AI19,'[1]Service Volumes'!B:F,5,0),VLOOKUP(AI19,'[1]Service Volumes'!W:AA,5,0))</f>
        <v>1125</v>
      </c>
      <c r="AI19" s="90" t="str">
        <f>INDEX('[1]Summary Table'!$O$4:$O$264,MATCH(A19,'[1]Summary Table'!$A$4:$A$264,0))</f>
        <v>C4_2L_U_WL_WR</v>
      </c>
    </row>
    <row r="20" spans="1:35" s="91" customFormat="1" x14ac:dyDescent="0.3">
      <c r="A20" s="74">
        <v>16</v>
      </c>
      <c r="B20" s="75" t="str">
        <f>INDEX('[1]Summary Table'!$D$4:$D$264,MATCH(A20,'[1]Summary Table'!$A$4:$A$264,0))</f>
        <v>County</v>
      </c>
      <c r="C20" s="76" t="e">
        <f>INDEX('[1]Lake Co CMS'!$A$2:$A$456,MATCH(A20,'[1]Lake Co CMS'!$B$2:$B$456,0))</f>
        <v>#N/A</v>
      </c>
      <c r="D20" s="77" t="str">
        <f>IFERROR(VLOOKUP('[1]Summary Table'!$A18,'[1]Lake Co CMS'!$B:$I,6,FALSE), VLOOKUP(A20, '[1]Summary Table'!$A:$B, 2, FALSE))</f>
        <v>HARTWOOD MARSH RD</v>
      </c>
      <c r="E20" s="77" t="str">
        <f>IFERROR(VLOOKUP('[1]Summary Table'!$A18,'[1]Lake Co CMS'!$B:$I,7,FALSE), VLOOKUP(A20, '[1]Summary Table'!$A:$C, 3, FALSE))</f>
        <v>.1Mi E HANCOCK</v>
      </c>
      <c r="F20" s="77" t="e">
        <f>VLOOKUP('[1]Summary Table'!$A18,'[1]Lake Co CMS'!$B:$I,8,FALSE)</f>
        <v>#N/A</v>
      </c>
      <c r="G20" s="78" t="str">
        <f>LEFT(INDEX('[1]Summary Table'!$I$4:$I$264, MATCH(A20,'[1]Summary Table'!$A$4:$A$264, 0)), 1)</f>
        <v>U</v>
      </c>
      <c r="H20" s="92"/>
      <c r="I20" s="79">
        <f>INDEX('[1]Summary Table'!$E$4:$E$264,MATCH(A20,'[1]Summary Table'!$A$4:$A$264,0))</f>
        <v>40</v>
      </c>
      <c r="J20" s="79" t="str">
        <f>INDEX('[1]Summary Table'!$J$4:$J$264,MATCH(A20,'[1]Summary Table'!$A$4:$A$264,0))</f>
        <v>C4</v>
      </c>
      <c r="K20" s="79" t="str">
        <f>INDEX('[1]Summary Table'!$H$4:$H$264,MATCH(A20,'[1]Summary Table'!$A$4:$A$264,0))</f>
        <v>2L</v>
      </c>
      <c r="L20" s="92"/>
      <c r="M20" s="79" t="str">
        <f>INDEX('[1]Summary Table'!$N$4:$N$264,MATCH(A20,'[1]Summary Table'!$A$4:$A$264,0))</f>
        <v>D</v>
      </c>
      <c r="N20" s="80">
        <f t="shared" si="0"/>
        <v>16632</v>
      </c>
      <c r="O20" s="80">
        <f t="shared" si="1"/>
        <v>822</v>
      </c>
      <c r="P20" s="92"/>
      <c r="Q20" s="92"/>
      <c r="R20" s="81">
        <f>INDEX('[1]Summary Table'!$P$4:$P$264,MATCH(A20,'[1]Summary Table'!$A$4:$A$264,0))</f>
        <v>13489.3824</v>
      </c>
      <c r="S20" s="82">
        <f t="shared" si="2"/>
        <v>0.81</v>
      </c>
      <c r="T20" s="81" t="str">
        <f t="shared" si="3"/>
        <v>D</v>
      </c>
      <c r="U20" s="83">
        <f>VLOOKUP('[1]Summary Table'!$A18,'[1]2025 Annual Counts'!$A:$AO,39,FALSE)</f>
        <v>577.0752</v>
      </c>
      <c r="V20" s="83">
        <f>VLOOKUP('[1]Summary Table'!$A18,'[1]2025 Annual Counts'!$A:$AO,40,FALSE)</f>
        <v>719.84640000000002</v>
      </c>
      <c r="W20" s="84">
        <f t="shared" si="4"/>
        <v>0.88</v>
      </c>
      <c r="X20" s="83" t="str">
        <f t="shared" si="5"/>
        <v>D</v>
      </c>
      <c r="Y20" s="85">
        <f>INDEX('[1]2025 Annual Counts'!$AH$3:$AH$323,MATCH(A20,'[1]2025 Annual Counts'!$A$3:$A$323,0))</f>
        <v>0.16886302692991806</v>
      </c>
      <c r="AA20" s="87"/>
      <c r="AB20" s="83">
        <f>INDEX('[1]Summary Table'!$Q$4:$Q$264,MATCH(A20,'[1]Summary Table'!$A$4:$A$264,0))</f>
        <v>0</v>
      </c>
      <c r="AC20" s="83">
        <f>INDEX('[1]Summary Table'!$R$4:$R$264,MATCH(A20,'[1]Summary Table'!$A$4:$A$264,0))</f>
        <v>16632</v>
      </c>
      <c r="AD20" s="83">
        <f>INDEX('[1]Summary Table'!$S$4:$S$264,MATCH(A20,'[1]Summary Table'!$A$4:$A$264,0))</f>
        <v>22680</v>
      </c>
      <c r="AE20" s="83"/>
      <c r="AF20" s="88">
        <f>IF(B20="County", VLOOKUP(AI20,'[1]Service Volumes'!B:F,3,0),VLOOKUP(AI20,'[1]Service Volumes'!W:AA,3,0))</f>
        <v>0</v>
      </c>
      <c r="AG20" s="88">
        <f>IF(B20="County", VLOOKUP(AI20,'[1]Service Volumes'!B:F,4,0),VLOOKUP(AI20,'[1]Service Volumes'!W:AA,4,0))</f>
        <v>822</v>
      </c>
      <c r="AH20" s="89">
        <f>IF(B20="County", VLOOKUP(AI20,'[1]Service Volumes'!B:F,5,0),VLOOKUP(AI20,'[1]Service Volumes'!W:AA,5,0))</f>
        <v>1125</v>
      </c>
      <c r="AI20" s="90" t="str">
        <f>INDEX('[1]Summary Table'!$O$4:$O$264,MATCH(A20,'[1]Summary Table'!$A$4:$A$264,0))</f>
        <v>C4_2L_U_WL_WR</v>
      </c>
    </row>
    <row r="21" spans="1:35" s="91" customFormat="1" x14ac:dyDescent="0.3">
      <c r="A21" s="74">
        <v>17</v>
      </c>
      <c r="B21" s="75" t="str">
        <f>INDEX('[1]Summary Table'!$D$4:$D$264,MATCH(A21,'[1]Summary Table'!$A$4:$A$264,0))</f>
        <v>County</v>
      </c>
      <c r="C21" s="76">
        <f>INDEX('[1]Lake Co CMS'!$A$2:$A$456,MATCH(A21,'[1]Lake Co CMS'!$B$2:$B$456,0))</f>
        <v>2090</v>
      </c>
      <c r="D21" s="77" t="str">
        <f>IFERROR(VLOOKUP('[1]Summary Table'!$A19,'[1]Lake Co CMS'!$B:$I,6,FALSE), VLOOKUP(A21, '[1]Summary Table'!$A:$B, 2, FALSE))</f>
        <v>S. HANCOCK RD</v>
      </c>
      <c r="E21" s="77" t="str">
        <f>IFERROR(VLOOKUP('[1]Summary Table'!$A19,'[1]Lake Co CMS'!$B:$I,7,FALSE), VLOOKUP(A21, '[1]Summary Table'!$A:$C, 3, FALSE))</f>
        <v>JOHNS LAKE RD</v>
      </c>
      <c r="F21" s="77" t="str">
        <f>VLOOKUP('[1]Summary Table'!$A19,'[1]Lake Co CMS'!$B:$I,8,FALSE)</f>
        <v>HARTWOOD MARSH RD</v>
      </c>
      <c r="G21" s="78" t="str">
        <f>LEFT(INDEX('[1]Summary Table'!$I$4:$I$264, MATCH(A21,'[1]Summary Table'!$A$4:$A$264, 0)), 1)</f>
        <v>U</v>
      </c>
      <c r="H21" s="92"/>
      <c r="I21" s="79">
        <f>INDEX('[1]Summary Table'!$E$4:$E$264,MATCH(A21,'[1]Summary Table'!$A$4:$A$264,0))</f>
        <v>45</v>
      </c>
      <c r="J21" s="79" t="str">
        <f>INDEX('[1]Summary Table'!$J$4:$J$264,MATCH(A21,'[1]Summary Table'!$A$4:$A$264,0))</f>
        <v>C4</v>
      </c>
      <c r="K21" s="79" t="str">
        <f>INDEX('[1]Summary Table'!$H$4:$H$264,MATCH(A21,'[1]Summary Table'!$A$4:$A$264,0))</f>
        <v>2L</v>
      </c>
      <c r="L21" s="92"/>
      <c r="M21" s="79" t="str">
        <f>INDEX('[1]Summary Table'!$N$4:$N$264,MATCH(A21,'[1]Summary Table'!$A$4:$A$264,0))</f>
        <v>D</v>
      </c>
      <c r="N21" s="80">
        <f t="shared" si="0"/>
        <v>16632</v>
      </c>
      <c r="O21" s="80">
        <f t="shared" si="1"/>
        <v>822</v>
      </c>
      <c r="P21" s="92"/>
      <c r="Q21" s="92"/>
      <c r="R21" s="81">
        <f>INDEX('[1]Summary Table'!$P$4:$P$264,MATCH(A21,'[1]Summary Table'!$A$4:$A$264,0))</f>
        <v>11852.0064</v>
      </c>
      <c r="S21" s="82">
        <f t="shared" si="2"/>
        <v>0.71</v>
      </c>
      <c r="T21" s="81" t="str">
        <f t="shared" si="3"/>
        <v>D</v>
      </c>
      <c r="U21" s="83">
        <f>VLOOKUP('[1]Summary Table'!$A19,'[1]2025 Annual Counts'!$A:$AO,39,FALSE)</f>
        <v>486.2208</v>
      </c>
      <c r="V21" s="83">
        <f>VLOOKUP('[1]Summary Table'!$A19,'[1]2025 Annual Counts'!$A:$AO,40,FALSE)</f>
        <v>510.18240000000003</v>
      </c>
      <c r="W21" s="84">
        <f t="shared" si="4"/>
        <v>0.62</v>
      </c>
      <c r="X21" s="83" t="str">
        <f t="shared" si="5"/>
        <v>D</v>
      </c>
      <c r="Y21" s="85">
        <f>INDEX('[1]2025 Annual Counts'!$AH$3:$AH$323,MATCH(A21,'[1]2025 Annual Counts'!$A$3:$A$323,0))</f>
        <v>0.13899963157020934</v>
      </c>
      <c r="AA21" s="87"/>
      <c r="AB21" s="83">
        <f>INDEX('[1]Summary Table'!$Q$4:$Q$264,MATCH(A21,'[1]Summary Table'!$A$4:$A$264,0))</f>
        <v>0</v>
      </c>
      <c r="AC21" s="83">
        <f>INDEX('[1]Summary Table'!$R$4:$R$264,MATCH(A21,'[1]Summary Table'!$A$4:$A$264,0))</f>
        <v>16632</v>
      </c>
      <c r="AD21" s="83">
        <f>INDEX('[1]Summary Table'!$S$4:$S$264,MATCH(A21,'[1]Summary Table'!$A$4:$A$264,0))</f>
        <v>22680</v>
      </c>
      <c r="AE21" s="83"/>
      <c r="AF21" s="88">
        <f>IF(B21="County", VLOOKUP(AI21,'[1]Service Volumes'!B:F,3,0),VLOOKUP(AI21,'[1]Service Volumes'!W:AA,3,0))</f>
        <v>0</v>
      </c>
      <c r="AG21" s="88">
        <f>IF(B21="County", VLOOKUP(AI21,'[1]Service Volumes'!B:F,4,0),VLOOKUP(AI21,'[1]Service Volumes'!W:AA,4,0))</f>
        <v>822</v>
      </c>
      <c r="AH21" s="89">
        <f>IF(B21="County", VLOOKUP(AI21,'[1]Service Volumes'!B:F,5,0),VLOOKUP(AI21,'[1]Service Volumes'!W:AA,5,0))</f>
        <v>1125</v>
      </c>
      <c r="AI21" s="90" t="str">
        <f>INDEX('[1]Summary Table'!$O$4:$O$264,MATCH(A21,'[1]Summary Table'!$A$4:$A$264,0))</f>
        <v>C4_2L_U_WL_WR</v>
      </c>
    </row>
    <row r="22" spans="1:35" s="91" customFormat="1" x14ac:dyDescent="0.3">
      <c r="A22" s="74">
        <v>18</v>
      </c>
      <c r="B22" s="75" t="str">
        <f>INDEX('[1]Summary Table'!$D$4:$D$264,MATCH(A22,'[1]Summary Table'!$A$4:$A$264,0))</f>
        <v>County</v>
      </c>
      <c r="C22" s="76">
        <f>INDEX('[1]Lake Co CMS'!$A$2:$A$456,MATCH(A22,'[1]Lake Co CMS'!$B$2:$B$456,0))</f>
        <v>1640</v>
      </c>
      <c r="D22" s="77" t="str">
        <f>IFERROR(VLOOKUP('[1]Summary Table'!$A20,'[1]Lake Co CMS'!$B:$I,6,FALSE), VLOOKUP(A22, '[1]Summary Table'!$A:$B, 2, FALSE))</f>
        <v>CR 565B</v>
      </c>
      <c r="E22" s="77" t="str">
        <f>IFERROR(VLOOKUP('[1]Summary Table'!$A20,'[1]Lake Co CMS'!$B:$I,7,FALSE), VLOOKUP(A22, '[1]Summary Table'!$A:$C, 3, FALSE))</f>
        <v>SR 33</v>
      </c>
      <c r="F22" s="77" t="str">
        <f>VLOOKUP('[1]Summary Table'!$A20,'[1]Lake Co CMS'!$B:$I,8,FALSE)</f>
        <v>CR 561</v>
      </c>
      <c r="G22" s="78" t="str">
        <f>LEFT(INDEX('[1]Summary Table'!$I$4:$I$264, MATCH(A22,'[1]Summary Table'!$A$4:$A$264, 0)), 1)</f>
        <v>R</v>
      </c>
      <c r="H22" s="92"/>
      <c r="I22" s="79">
        <f>INDEX('[1]Summary Table'!$E$4:$E$264,MATCH(A22,'[1]Summary Table'!$A$4:$A$264,0))</f>
        <v>45</v>
      </c>
      <c r="J22" s="79" t="str">
        <f>INDEX('[1]Summary Table'!$J$4:$J$264,MATCH(A22,'[1]Summary Table'!$A$4:$A$264,0))</f>
        <v>C2</v>
      </c>
      <c r="K22" s="79" t="str">
        <f>INDEX('[1]Summary Table'!$H$4:$H$264,MATCH(A22,'[1]Summary Table'!$A$4:$A$264,0))</f>
        <v>2L</v>
      </c>
      <c r="L22" s="92"/>
      <c r="M22" s="79" t="str">
        <f>INDEX('[1]Summary Table'!$N$4:$N$264,MATCH(A22,'[1]Summary Table'!$A$4:$A$264,0))</f>
        <v>C</v>
      </c>
      <c r="N22" s="80">
        <f t="shared" si="0"/>
        <v>5904</v>
      </c>
      <c r="O22" s="80">
        <f t="shared" si="1"/>
        <v>430</v>
      </c>
      <c r="P22" s="92"/>
      <c r="Q22" s="92"/>
      <c r="R22" s="81">
        <f>INDEX('[1]Summary Table'!$P$4:$P$264,MATCH(A22,'[1]Summary Table'!$A$4:$A$264,0))</f>
        <v>2779.5455999999999</v>
      </c>
      <c r="S22" s="82">
        <f t="shared" si="2"/>
        <v>0.47</v>
      </c>
      <c r="T22" s="81" t="str">
        <f t="shared" si="3"/>
        <v>C</v>
      </c>
      <c r="U22" s="83">
        <f>VLOOKUP('[1]Summary Table'!$A20,'[1]2025 Annual Counts'!$A:$AO,39,FALSE)</f>
        <v>116.8128</v>
      </c>
      <c r="V22" s="83">
        <f>VLOOKUP('[1]Summary Table'!$A20,'[1]2025 Annual Counts'!$A:$AO,40,FALSE)</f>
        <v>158.7456</v>
      </c>
      <c r="W22" s="84">
        <f t="shared" si="4"/>
        <v>0.37</v>
      </c>
      <c r="X22" s="83" t="str">
        <f t="shared" si="5"/>
        <v>C</v>
      </c>
      <c r="Y22" s="85">
        <f>INDEX('[1]2025 Annual Counts'!$AH$3:$AH$323,MATCH(A22,'[1]2025 Annual Counts'!$A$3:$A$323,0))</f>
        <v>-0.14776381721142196</v>
      </c>
      <c r="AA22" s="87"/>
      <c r="AB22" s="83">
        <f>INDEX('[1]Summary Table'!$Q$4:$Q$264,MATCH(A22,'[1]Summary Table'!$A$4:$A$264,0))</f>
        <v>5904</v>
      </c>
      <c r="AC22" s="83">
        <f>INDEX('[1]Summary Table'!$R$4:$R$264,MATCH(A22,'[1]Summary Table'!$A$4:$A$264,0))</f>
        <v>10080</v>
      </c>
      <c r="AD22" s="83">
        <f>INDEX('[1]Summary Table'!$S$4:$S$264,MATCH(A22,'[1]Summary Table'!$A$4:$A$264,0))</f>
        <v>20520</v>
      </c>
      <c r="AE22" s="83"/>
      <c r="AF22" s="88">
        <f>IF(B22="County", VLOOKUP(AI22,'[1]Service Volumes'!B:F,3,0),VLOOKUP(AI22,'[1]Service Volumes'!W:AA,3,0))</f>
        <v>430</v>
      </c>
      <c r="AG22" s="88">
        <f>IF(B22="County", VLOOKUP(AI22,'[1]Service Volumes'!B:F,4,0),VLOOKUP(AI22,'[1]Service Volumes'!W:AA,4,0))</f>
        <v>730</v>
      </c>
      <c r="AH22" s="89">
        <f>IF(B22="County", VLOOKUP(AI22,'[1]Service Volumes'!B:F,5,0),VLOOKUP(AI22,'[1]Service Volumes'!W:AA,5,0))</f>
        <v>1490</v>
      </c>
      <c r="AI22" s="90" t="str">
        <f>INDEX('[1]Summary Table'!$O$4:$O$264,MATCH(A22,'[1]Summary Table'!$A$4:$A$264,0))</f>
        <v>C2_2L_U_0L_0R</v>
      </c>
    </row>
    <row r="23" spans="1:35" s="91" customFormat="1" x14ac:dyDescent="0.3">
      <c r="A23" s="74">
        <v>19</v>
      </c>
      <c r="B23" s="75" t="str">
        <f>INDEX('[1]Summary Table'!$D$4:$D$264,MATCH(A23,'[1]Summary Table'!$A$4:$A$264,0))</f>
        <v>County</v>
      </c>
      <c r="C23" s="76">
        <f>INDEX('[1]Lake Co CMS'!$A$2:$A$456,MATCH(A23,'[1]Lake Co CMS'!$B$2:$B$456,0))</f>
        <v>2280</v>
      </c>
      <c r="D23" s="77" t="str">
        <f>IFERROR(VLOOKUP('[1]Summary Table'!$A21,'[1]Lake Co CMS'!$B:$I,6,FALSE), VLOOKUP(A23, '[1]Summary Table'!$A:$B, 2, FALSE))</f>
        <v>LAKE LOUISA RD</v>
      </c>
      <c r="E23" s="77" t="str">
        <f>IFERROR(VLOOKUP('[1]Summary Table'!$A21,'[1]Lake Co CMS'!$B:$I,7,FALSE), VLOOKUP(A23, '[1]Summary Table'!$A:$C, 3, FALSE))</f>
        <v>LAKESHORE DR</v>
      </c>
      <c r="F23" s="77" t="str">
        <f>VLOOKUP('[1]Summary Table'!$A21,'[1]Lake Co CMS'!$B:$I,8,FALSE)</f>
        <v>VISTA DEL LAGO BLVD</v>
      </c>
      <c r="G23" s="78" t="str">
        <f>LEFT(INDEX('[1]Summary Table'!$I$4:$I$264, MATCH(A23,'[1]Summary Table'!$A$4:$A$264, 0)), 1)</f>
        <v>U</v>
      </c>
      <c r="H23" s="92"/>
      <c r="I23" s="79">
        <f>INDEX('[1]Summary Table'!$E$4:$E$264,MATCH(A23,'[1]Summary Table'!$A$4:$A$264,0))</f>
        <v>40</v>
      </c>
      <c r="J23" s="79" t="str">
        <f>INDEX('[1]Summary Table'!$J$4:$J$264,MATCH(A23,'[1]Summary Table'!$A$4:$A$264,0))</f>
        <v>C3R</v>
      </c>
      <c r="K23" s="79" t="str">
        <f>INDEX('[1]Summary Table'!$H$4:$H$264,MATCH(A23,'[1]Summary Table'!$A$4:$A$264,0))</f>
        <v>2L</v>
      </c>
      <c r="L23" s="92"/>
      <c r="M23" s="79" t="str">
        <f>INDEX('[1]Summary Table'!$N$4:$N$264,MATCH(A23,'[1]Summary Table'!$A$4:$A$264,0))</f>
        <v>D</v>
      </c>
      <c r="N23" s="80">
        <f t="shared" si="0"/>
        <v>21168</v>
      </c>
      <c r="O23" s="80">
        <f t="shared" si="1"/>
        <v>1048.95</v>
      </c>
      <c r="P23" s="92"/>
      <c r="Q23" s="92"/>
      <c r="R23" s="81">
        <f>INDEX('[1]Summary Table'!$P$4:$P$264,MATCH(A23,'[1]Summary Table'!$A$4:$A$264,0))</f>
        <v>4225.2287999999999</v>
      </c>
      <c r="S23" s="82">
        <f t="shared" si="2"/>
        <v>0.2</v>
      </c>
      <c r="T23" s="81" t="str">
        <f t="shared" si="3"/>
        <v>C</v>
      </c>
      <c r="U23" s="83">
        <f>VLOOKUP('[1]Summary Table'!$A21,'[1]2025 Annual Counts'!$A:$AO,39,FALSE)</f>
        <v>197.6832</v>
      </c>
      <c r="V23" s="83">
        <f>VLOOKUP('[1]Summary Table'!$A21,'[1]2025 Annual Counts'!$A:$AO,40,FALSE)</f>
        <v>193.68959999999998</v>
      </c>
      <c r="W23" s="84">
        <f t="shared" si="4"/>
        <v>0.19</v>
      </c>
      <c r="X23" s="83" t="str">
        <f t="shared" si="5"/>
        <v>C</v>
      </c>
      <c r="Y23" s="85">
        <f>INDEX('[1]2025 Annual Counts'!$AH$3:$AH$323,MATCH(A23,'[1]2025 Annual Counts'!$A$3:$A$323,0))</f>
        <v>-7.3308340184965903E-2</v>
      </c>
      <c r="AA23" s="87"/>
      <c r="AB23" s="83">
        <f>INDEX('[1]Summary Table'!$Q$4:$Q$264,MATCH(A23,'[1]Summary Table'!$A$4:$A$264,0))</f>
        <v>18522</v>
      </c>
      <c r="AC23" s="83">
        <f>INDEX('[1]Summary Table'!$R$4:$R$264,MATCH(A23,'[1]Summary Table'!$A$4:$A$264,0))</f>
        <v>21168</v>
      </c>
      <c r="AD23" s="83">
        <f>INDEX('[1]Summary Table'!$S$4:$S$264,MATCH(A23,'[1]Summary Table'!$A$4:$A$264,0))</f>
        <v>21168.945000000003</v>
      </c>
      <c r="AE23" s="83"/>
      <c r="AF23" s="88">
        <f>IF(B23="County", VLOOKUP(AI23,'[1]Service Volumes'!B:F,3,0),VLOOKUP(AI23,'[1]Service Volumes'!W:AA,3,0))</f>
        <v>916.65000000000009</v>
      </c>
      <c r="AG23" s="88">
        <f>IF(B23="County", VLOOKUP(AI23,'[1]Service Volumes'!B:F,4,0),VLOOKUP(AI23,'[1]Service Volumes'!W:AA,4,0))</f>
        <v>1048.95</v>
      </c>
      <c r="AH23" s="89">
        <f>IF(B23="County", VLOOKUP(AI23,'[1]Service Volumes'!B:F,5,0),VLOOKUP(AI23,'[1]Service Volumes'!W:AA,5,0))</f>
        <v>1050</v>
      </c>
      <c r="AI23" s="90" t="str">
        <f>INDEX('[1]Summary Table'!$O$4:$O$264,MATCH(A23,'[1]Summary Table'!$A$4:$A$264,0))</f>
        <v>C3R_2L_U_WL_WR</v>
      </c>
    </row>
    <row r="24" spans="1:35" s="91" customFormat="1" x14ac:dyDescent="0.3">
      <c r="A24" s="74">
        <v>20</v>
      </c>
      <c r="B24" s="75" t="str">
        <f>INDEX('[1]Summary Table'!$D$4:$D$264,MATCH(A24,'[1]Summary Table'!$A$4:$A$264,0))</f>
        <v>County</v>
      </c>
      <c r="C24" s="76">
        <f>INDEX('[1]Lake Co CMS'!$A$2:$A$456,MATCH(A24,'[1]Lake Co CMS'!$B$2:$B$456,0))</f>
        <v>2110</v>
      </c>
      <c r="D24" s="77" t="str">
        <f>IFERROR(VLOOKUP('[1]Summary Table'!$A22,'[1]Lake Co CMS'!$B:$I,6,FALSE), VLOOKUP(A24, '[1]Summary Table'!$A:$B, 2, FALSE))</f>
        <v>HARTWOOD MARSH RD</v>
      </c>
      <c r="E24" s="77" t="str">
        <f>IFERROR(VLOOKUP('[1]Summary Table'!$A22,'[1]Lake Co CMS'!$B:$I,7,FALSE), VLOOKUP(A24, '[1]Summary Table'!$A:$C, 3, FALSE))</f>
        <v>N. 90 DEGREE BEND</v>
      </c>
      <c r="F24" s="77" t="str">
        <f>VLOOKUP('[1]Summary Table'!$A22,'[1]Lake Co CMS'!$B:$I,8,FALSE)</f>
        <v>ORANGE COUNTY LINE</v>
      </c>
      <c r="G24" s="78" t="str">
        <f>LEFT(INDEX('[1]Summary Table'!$I$4:$I$264, MATCH(A24,'[1]Summary Table'!$A$4:$A$264, 0)), 1)</f>
        <v>U</v>
      </c>
      <c r="H24" s="92"/>
      <c r="I24" s="79">
        <f>INDEX('[1]Summary Table'!$E$4:$E$264,MATCH(A24,'[1]Summary Table'!$A$4:$A$264,0))</f>
        <v>35</v>
      </c>
      <c r="J24" s="79" t="str">
        <f>INDEX('[1]Summary Table'!$J$4:$J$264,MATCH(A24,'[1]Summary Table'!$A$4:$A$264,0))</f>
        <v>C3R</v>
      </c>
      <c r="K24" s="79" t="str">
        <f>INDEX('[1]Summary Table'!$H$4:$H$264,MATCH(A24,'[1]Summary Table'!$A$4:$A$264,0))</f>
        <v>2L</v>
      </c>
      <c r="L24" s="92"/>
      <c r="M24" s="79" t="str">
        <f>INDEX('[1]Summary Table'!$N$4:$N$264,MATCH(A24,'[1]Summary Table'!$A$4:$A$264,0))</f>
        <v>D</v>
      </c>
      <c r="N24" s="80">
        <f t="shared" si="0"/>
        <v>21168</v>
      </c>
      <c r="O24" s="80">
        <f t="shared" si="1"/>
        <v>1048.95</v>
      </c>
      <c r="P24" s="92"/>
      <c r="Q24" s="92"/>
      <c r="R24" s="81">
        <f>INDEX('[1]Summary Table'!$P$4:$P$264,MATCH(A24,'[1]Summary Table'!$A$4:$A$264,0))</f>
        <v>9764.5631999999987</v>
      </c>
      <c r="S24" s="82">
        <f t="shared" si="2"/>
        <v>0.46</v>
      </c>
      <c r="T24" s="81" t="str">
        <f t="shared" si="3"/>
        <v>C</v>
      </c>
      <c r="U24" s="83">
        <f>VLOOKUP('[1]Summary Table'!$A22,'[1]2025 Annual Counts'!$A:$AO,39,FALSE)</f>
        <v>611.79840000000002</v>
      </c>
      <c r="V24" s="83">
        <f>VLOOKUP('[1]Summary Table'!$A22,'[1]2025 Annual Counts'!$A:$AO,40,FALSE)</f>
        <v>299.84640000000002</v>
      </c>
      <c r="W24" s="84">
        <f t="shared" si="4"/>
        <v>0.57999999999999996</v>
      </c>
      <c r="X24" s="83" t="str">
        <f t="shared" si="5"/>
        <v>C</v>
      </c>
      <c r="Y24" s="85">
        <f>INDEX('[1]2025 Annual Counts'!$AH$3:$AH$323,MATCH(A24,'[1]2025 Annual Counts'!$A$3:$A$323,0))</f>
        <v>9.5710370911161746E-2</v>
      </c>
      <c r="AA24" s="87"/>
      <c r="AB24" s="83">
        <f>INDEX('[1]Summary Table'!$Q$4:$Q$264,MATCH(A24,'[1]Summary Table'!$A$4:$A$264,0))</f>
        <v>18522</v>
      </c>
      <c r="AC24" s="83">
        <f>INDEX('[1]Summary Table'!$R$4:$R$264,MATCH(A24,'[1]Summary Table'!$A$4:$A$264,0))</f>
        <v>21168</v>
      </c>
      <c r="AD24" s="83">
        <f>INDEX('[1]Summary Table'!$S$4:$S$264,MATCH(A24,'[1]Summary Table'!$A$4:$A$264,0))</f>
        <v>21168.945000000003</v>
      </c>
      <c r="AE24" s="83"/>
      <c r="AF24" s="88">
        <f>IF(B24="County", VLOOKUP(AI24,'[1]Service Volumes'!B:F,3,0),VLOOKUP(AI24,'[1]Service Volumes'!W:AA,3,0))</f>
        <v>916.65000000000009</v>
      </c>
      <c r="AG24" s="88">
        <f>IF(B24="County", VLOOKUP(AI24,'[1]Service Volumes'!B:F,4,0),VLOOKUP(AI24,'[1]Service Volumes'!W:AA,4,0))</f>
        <v>1048.95</v>
      </c>
      <c r="AH24" s="89">
        <f>IF(B24="County", VLOOKUP(AI24,'[1]Service Volumes'!B:F,5,0),VLOOKUP(AI24,'[1]Service Volumes'!W:AA,5,0))</f>
        <v>1050</v>
      </c>
      <c r="AI24" s="90" t="str">
        <f>INDEX('[1]Summary Table'!$O$4:$O$264,MATCH(A24,'[1]Summary Table'!$A$4:$A$264,0))</f>
        <v>C3R_2L_U_WL_WR</v>
      </c>
    </row>
    <row r="25" spans="1:35" s="91" customFormat="1" x14ac:dyDescent="0.3">
      <c r="A25" s="74">
        <v>21</v>
      </c>
      <c r="B25" s="75" t="str">
        <f>INDEX('[1]Summary Table'!$D$4:$D$264,MATCH(A25,'[1]Summary Table'!$A$4:$A$264,0))</f>
        <v>County</v>
      </c>
      <c r="C25" s="76">
        <f>INDEX('[1]Lake Co CMS'!$A$2:$A$456,MATCH(A25,'[1]Lake Co CMS'!$B$2:$B$456,0))</f>
        <v>2050</v>
      </c>
      <c r="D25" s="77" t="str">
        <f>IFERROR(VLOOKUP('[1]Summary Table'!$A23,'[1]Lake Co CMS'!$B:$I,6,FALSE), VLOOKUP(A25, '[1]Summary Table'!$A:$B, 2, FALSE))</f>
        <v>HAMMOCK RIDGE</v>
      </c>
      <c r="E25" s="77" t="str">
        <f>IFERROR(VLOOKUP('[1]Summary Table'!$A23,'[1]Lake Co CMS'!$B:$I,7,FALSE), VLOOKUP(A25, '[1]Summary Table'!$A:$C, 3, FALSE))</f>
        <v>LAKE SHORE DR</v>
      </c>
      <c r="F25" s="77" t="str">
        <f>VLOOKUP('[1]Summary Table'!$A23,'[1]Lake Co CMS'!$B:$I,8,FALSE)</f>
        <v>US 27</v>
      </c>
      <c r="G25" s="78" t="str">
        <f>LEFT(INDEX('[1]Summary Table'!$I$4:$I$264, MATCH(A25,'[1]Summary Table'!$A$4:$A$264, 0)), 1)</f>
        <v>U</v>
      </c>
      <c r="H25" s="92"/>
      <c r="I25" s="79">
        <f>INDEX('[1]Summary Table'!$E$4:$E$264,MATCH(A25,'[1]Summary Table'!$A$4:$A$264,0))</f>
        <v>35</v>
      </c>
      <c r="J25" s="79" t="str">
        <f>INDEX('[1]Summary Table'!$J$4:$J$264,MATCH(A25,'[1]Summary Table'!$A$4:$A$264,0))</f>
        <v>C4</v>
      </c>
      <c r="K25" s="79" t="str">
        <f>INDEX('[1]Summary Table'!$H$4:$H$264,MATCH(A25,'[1]Summary Table'!$A$4:$A$264,0))</f>
        <v>4L</v>
      </c>
      <c r="L25" s="92"/>
      <c r="M25" s="79" t="str">
        <f>INDEX('[1]Summary Table'!$N$4:$N$264,MATCH(A25,'[1]Summary Table'!$A$4:$A$264,0))</f>
        <v>D</v>
      </c>
      <c r="N25" s="80">
        <f t="shared" si="0"/>
        <v>34114.5</v>
      </c>
      <c r="O25" s="80">
        <f t="shared" si="1"/>
        <v>1481.55</v>
      </c>
      <c r="P25" s="92"/>
      <c r="Q25" s="92"/>
      <c r="R25" s="81">
        <f>INDEX('[1]Summary Table'!$P$4:$P$264,MATCH(A25,'[1]Summary Table'!$A$4:$A$264,0))</f>
        <v>16106.0352</v>
      </c>
      <c r="S25" s="82">
        <f t="shared" si="2"/>
        <v>0.47</v>
      </c>
      <c r="T25" s="81" t="str">
        <f t="shared" si="3"/>
        <v>C</v>
      </c>
      <c r="U25" s="83">
        <f>VLOOKUP('[1]Summary Table'!$A23,'[1]2025 Annual Counts'!$A:$AO,39,FALSE)</f>
        <v>524.26559999999995</v>
      </c>
      <c r="V25" s="83">
        <f>VLOOKUP('[1]Summary Table'!$A23,'[1]2025 Annual Counts'!$A:$AO,40,FALSE)</f>
        <v>529.8528</v>
      </c>
      <c r="W25" s="84">
        <f t="shared" si="4"/>
        <v>0.36</v>
      </c>
      <c r="X25" s="83" t="str">
        <f t="shared" si="5"/>
        <v>C</v>
      </c>
      <c r="Y25" s="85">
        <f>INDEX('[1]2025 Annual Counts'!$AH$3:$AH$323,MATCH(A25,'[1]2025 Annual Counts'!$A$3:$A$323,0))</f>
        <v>0.21105240626732669</v>
      </c>
      <c r="AA25" s="87"/>
      <c r="AB25" s="83">
        <f>INDEX('[1]Summary Table'!$Q$4:$Q$264,MATCH(A25,'[1]Summary Table'!$A$4:$A$264,0))</f>
        <v>23058</v>
      </c>
      <c r="AC25" s="83">
        <f>INDEX('[1]Summary Table'!$R$4:$R$264,MATCH(A25,'[1]Summary Table'!$A$4:$A$264,0))</f>
        <v>34114.5</v>
      </c>
      <c r="AD25" s="83">
        <f>INDEX('[1]Summary Table'!$S$4:$S$264,MATCH(A25,'[1]Summary Table'!$A$4:$A$264,0))</f>
        <v>38556</v>
      </c>
      <c r="AE25" s="83"/>
      <c r="AF25" s="88">
        <f>IF(B25="County", VLOOKUP(AI25,'[1]Service Volumes'!B:F,3,0),VLOOKUP(AI25,'[1]Service Volumes'!W:AA,3,0))</f>
        <v>1143.45</v>
      </c>
      <c r="AG25" s="88">
        <f>IF(B25="County", VLOOKUP(AI25,'[1]Service Volumes'!B:F,4,0),VLOOKUP(AI25,'[1]Service Volumes'!W:AA,4,0))</f>
        <v>1481.55</v>
      </c>
      <c r="AH25" s="89">
        <f>IF(B25="County", VLOOKUP(AI25,'[1]Service Volumes'!B:F,5,0),VLOOKUP(AI25,'[1]Service Volumes'!W:AA,5,0))</f>
        <v>1908.9</v>
      </c>
      <c r="AI25" s="90" t="str">
        <f>INDEX('[1]Summary Table'!$O$4:$O$264,MATCH(A25,'[1]Summary Table'!$A$4:$A$264,0))</f>
        <v>C4_4L_D_WL_WR</v>
      </c>
    </row>
    <row r="26" spans="1:35" s="91" customFormat="1" x14ac:dyDescent="0.3">
      <c r="A26" s="74">
        <v>22</v>
      </c>
      <c r="B26" s="75" t="str">
        <f>INDEX('[1]Summary Table'!$D$4:$D$264,MATCH(A26,'[1]Summary Table'!$A$4:$A$264,0))</f>
        <v>County</v>
      </c>
      <c r="C26" s="76">
        <f>INDEX('[1]Lake Co CMS'!$A$2:$A$456,MATCH(A26,'[1]Lake Co CMS'!$B$2:$B$456,0))</f>
        <v>2350</v>
      </c>
      <c r="D26" s="77" t="str">
        <f>IFERROR(VLOOKUP('[1]Summary Table'!$A24,'[1]Lake Co CMS'!$B:$I,6,FALSE), VLOOKUP(A26, '[1]Summary Table'!$A:$B, 2, FALSE))</f>
        <v>LAKESHORE DR (CLER)</v>
      </c>
      <c r="E26" s="77" t="str">
        <f>IFERROR(VLOOKUP('[1]Summary Table'!$A24,'[1]Lake Co CMS'!$B:$I,7,FALSE), VLOOKUP(A26, '[1]Summary Table'!$A:$C, 3, FALSE))</f>
        <v>HARDER RD</v>
      </c>
      <c r="F26" s="77" t="str">
        <f>VLOOKUP('[1]Summary Table'!$A24,'[1]Lake Co CMS'!$B:$I,8,FALSE)</f>
        <v>LAKE LOUISA RD</v>
      </c>
      <c r="G26" s="78" t="str">
        <f>LEFT(INDEX('[1]Summary Table'!$I$4:$I$264, MATCH(A26,'[1]Summary Table'!$A$4:$A$264, 0)), 1)</f>
        <v>U</v>
      </c>
      <c r="H26" s="92"/>
      <c r="I26" s="79">
        <f>INDEX('[1]Summary Table'!$E$4:$E$264,MATCH(A26,'[1]Summary Table'!$A$4:$A$264,0))</f>
        <v>40</v>
      </c>
      <c r="J26" s="79" t="str">
        <f>INDEX('[1]Summary Table'!$J$4:$J$264,MATCH(A26,'[1]Summary Table'!$A$4:$A$264,0))</f>
        <v>C3R</v>
      </c>
      <c r="K26" s="79" t="str">
        <f>INDEX('[1]Summary Table'!$H$4:$H$264,MATCH(A26,'[1]Summary Table'!$A$4:$A$264,0))</f>
        <v>2L</v>
      </c>
      <c r="L26" s="92"/>
      <c r="M26" s="79" t="str">
        <f>INDEX('[1]Summary Table'!$N$4:$N$264,MATCH(A26,'[1]Summary Table'!$A$4:$A$264,0))</f>
        <v>D</v>
      </c>
      <c r="N26" s="80">
        <f t="shared" si="0"/>
        <v>21168</v>
      </c>
      <c r="O26" s="80">
        <f t="shared" si="1"/>
        <v>1048.95</v>
      </c>
      <c r="P26" s="92"/>
      <c r="Q26" s="92"/>
      <c r="R26" s="81">
        <f>INDEX('[1]Summary Table'!$P$4:$P$264,MATCH(A26,'[1]Summary Table'!$A$4:$A$264,0))</f>
        <v>16509.542399999998</v>
      </c>
      <c r="S26" s="82">
        <f t="shared" si="2"/>
        <v>0.78</v>
      </c>
      <c r="T26" s="81" t="str">
        <f t="shared" si="3"/>
        <v>C</v>
      </c>
      <c r="U26" s="83">
        <f>VLOOKUP('[1]Summary Table'!$A24,'[1]2025 Annual Counts'!$A:$AO,39,FALSE)</f>
        <v>523.16160000000002</v>
      </c>
      <c r="V26" s="83">
        <f>VLOOKUP('[1]Summary Table'!$A24,'[1]2025 Annual Counts'!$A:$AO,40,FALSE)</f>
        <v>850.63679999999999</v>
      </c>
      <c r="W26" s="84">
        <f t="shared" si="4"/>
        <v>0.81</v>
      </c>
      <c r="X26" s="83" t="str">
        <f t="shared" si="5"/>
        <v>C</v>
      </c>
      <c r="Y26" s="85">
        <f>INDEX('[1]2025 Annual Counts'!$AH$3:$AH$323,MATCH(A26,'[1]2025 Annual Counts'!$A$3:$A$323,0))</f>
        <v>0.21706063397586184</v>
      </c>
      <c r="AA26" s="87"/>
      <c r="AB26" s="83">
        <f>INDEX('[1]Summary Table'!$Q$4:$Q$264,MATCH(A26,'[1]Summary Table'!$A$4:$A$264,0))</f>
        <v>18522</v>
      </c>
      <c r="AC26" s="83">
        <f>INDEX('[1]Summary Table'!$R$4:$R$264,MATCH(A26,'[1]Summary Table'!$A$4:$A$264,0))</f>
        <v>21168</v>
      </c>
      <c r="AD26" s="83">
        <f>INDEX('[1]Summary Table'!$S$4:$S$264,MATCH(A26,'[1]Summary Table'!$A$4:$A$264,0))</f>
        <v>21168.945000000003</v>
      </c>
      <c r="AE26" s="83"/>
      <c r="AF26" s="88">
        <f>IF(B26="County", VLOOKUP(AI26,'[1]Service Volumes'!B:F,3,0),VLOOKUP(AI26,'[1]Service Volumes'!W:AA,3,0))</f>
        <v>916.65000000000009</v>
      </c>
      <c r="AG26" s="88">
        <f>IF(B26="County", VLOOKUP(AI26,'[1]Service Volumes'!B:F,4,0),VLOOKUP(AI26,'[1]Service Volumes'!W:AA,4,0))</f>
        <v>1048.95</v>
      </c>
      <c r="AH26" s="89">
        <f>IF(B26="County", VLOOKUP(AI26,'[1]Service Volumes'!B:F,5,0),VLOOKUP(AI26,'[1]Service Volumes'!W:AA,5,0))</f>
        <v>1050</v>
      </c>
      <c r="AI26" s="90" t="str">
        <f>INDEX('[1]Summary Table'!$O$4:$O$264,MATCH(A26,'[1]Summary Table'!$A$4:$A$264,0))</f>
        <v>C3R_2L_U_WL_WR</v>
      </c>
    </row>
    <row r="27" spans="1:35" s="91" customFormat="1" x14ac:dyDescent="0.3">
      <c r="A27" s="74">
        <v>23</v>
      </c>
      <c r="B27" s="75" t="str">
        <f>INDEX('[1]Summary Table'!$D$4:$D$264,MATCH(A27,'[1]Summary Table'!$A$4:$A$264,0))</f>
        <v>County</v>
      </c>
      <c r="C27" s="76">
        <f>INDEX('[1]Lake Co CMS'!$A$2:$A$456,MATCH(A27,'[1]Lake Co CMS'!$B$2:$B$456,0))</f>
        <v>2354</v>
      </c>
      <c r="D27" s="77" t="str">
        <f>IFERROR(VLOOKUP('[1]Summary Table'!$A25,'[1]Lake Co CMS'!$B:$I,6,FALSE), VLOOKUP(A27, '[1]Summary Table'!$A:$B, 2, FALSE))</f>
        <v>LAKESHORE DR (CLER)</v>
      </c>
      <c r="E27" s="77" t="str">
        <f>IFERROR(VLOOKUP('[1]Summary Table'!$A25,'[1]Lake Co CMS'!$B:$I,7,FALSE), VLOOKUP(A27, '[1]Summary Table'!$A:$C, 3, FALSE))</f>
        <v>LAKE LOUISA RD</v>
      </c>
      <c r="F27" s="77" t="str">
        <f>VLOOKUP('[1]Summary Table'!$A25,'[1]Lake Co CMS'!$B:$I,8,FALSE)</f>
        <v>ANDERSON HILL RD</v>
      </c>
      <c r="G27" s="78" t="str">
        <f>LEFT(INDEX('[1]Summary Table'!$I$4:$I$264, MATCH(A27,'[1]Summary Table'!$A$4:$A$264, 0)), 1)</f>
        <v>U</v>
      </c>
      <c r="H27" s="92"/>
      <c r="I27" s="79">
        <f>INDEX('[1]Summary Table'!$E$4:$E$264,MATCH(A27,'[1]Summary Table'!$A$4:$A$264,0))</f>
        <v>30</v>
      </c>
      <c r="J27" s="79" t="str">
        <f>INDEX('[1]Summary Table'!$J$4:$J$264,MATCH(A27,'[1]Summary Table'!$A$4:$A$264,0))</f>
        <v>C3R</v>
      </c>
      <c r="K27" s="79" t="str">
        <f>INDEX('[1]Summary Table'!$H$4:$H$264,MATCH(A27,'[1]Summary Table'!$A$4:$A$264,0))</f>
        <v>2L</v>
      </c>
      <c r="L27" s="92"/>
      <c r="M27" s="79" t="str">
        <f>INDEX('[1]Summary Table'!$N$4:$N$264,MATCH(A27,'[1]Summary Table'!$A$4:$A$264,0))</f>
        <v>D</v>
      </c>
      <c r="N27" s="80">
        <f t="shared" si="0"/>
        <v>20160</v>
      </c>
      <c r="O27" s="80">
        <f t="shared" si="1"/>
        <v>999</v>
      </c>
      <c r="P27" s="92"/>
      <c r="Q27" s="92"/>
      <c r="R27" s="81">
        <f>INDEX('[1]Summary Table'!$P$4:$P$264,MATCH(A27,'[1]Summary Table'!$A$4:$A$264,0))</f>
        <v>6618.3936000000003</v>
      </c>
      <c r="S27" s="82">
        <f t="shared" si="2"/>
        <v>0.33</v>
      </c>
      <c r="T27" s="81" t="str">
        <f t="shared" si="3"/>
        <v>C</v>
      </c>
      <c r="U27" s="83">
        <f>VLOOKUP('[1]Summary Table'!$A25,'[1]2025 Annual Counts'!$A:$AO,39,FALSE)</f>
        <v>417.33119999999997</v>
      </c>
      <c r="V27" s="83">
        <f>VLOOKUP('[1]Summary Table'!$A25,'[1]2025 Annual Counts'!$A:$AO,40,FALSE)</f>
        <v>212.6592</v>
      </c>
      <c r="W27" s="84">
        <f t="shared" si="4"/>
        <v>0.42</v>
      </c>
      <c r="X27" s="83" t="str">
        <f t="shared" si="5"/>
        <v>C</v>
      </c>
      <c r="Y27" s="85">
        <f>INDEX('[1]2025 Annual Counts'!$AH$3:$AH$323,MATCH(A27,'[1]2025 Annual Counts'!$A$3:$A$323,0))</f>
        <v>1.3714658236947397E-2</v>
      </c>
      <c r="AA27" s="87"/>
      <c r="AB27" s="83">
        <f>INDEX('[1]Summary Table'!$Q$4:$Q$264,MATCH(A27,'[1]Summary Table'!$A$4:$A$264,0))</f>
        <v>17640</v>
      </c>
      <c r="AC27" s="83">
        <f>INDEX('[1]Summary Table'!$R$4:$R$264,MATCH(A27,'[1]Summary Table'!$A$4:$A$264,0))</f>
        <v>20160</v>
      </c>
      <c r="AD27" s="83">
        <f>INDEX('[1]Summary Table'!$S$4:$S$264,MATCH(A27,'[1]Summary Table'!$A$4:$A$264,0))</f>
        <v>20160.900000000001</v>
      </c>
      <c r="AE27" s="83"/>
      <c r="AF27" s="88">
        <f>IF(B27="County", VLOOKUP(AI27,'[1]Service Volumes'!B:F,3,0),VLOOKUP(AI27,'[1]Service Volumes'!W:AA,3,0))</f>
        <v>873</v>
      </c>
      <c r="AG27" s="88">
        <f>IF(B27="County", VLOOKUP(AI27,'[1]Service Volumes'!B:F,4,0),VLOOKUP(AI27,'[1]Service Volumes'!W:AA,4,0))</f>
        <v>999</v>
      </c>
      <c r="AH27" s="89">
        <f>IF(B27="County", VLOOKUP(AI27,'[1]Service Volumes'!B:F,5,0),VLOOKUP(AI27,'[1]Service Volumes'!W:AA,5,0))</f>
        <v>1000</v>
      </c>
      <c r="AI27" s="90" t="str">
        <f>INDEX('[1]Summary Table'!$O$4:$O$264,MATCH(A27,'[1]Summary Table'!$A$4:$A$264,0))</f>
        <v>C3R_2L_U_WL_0R</v>
      </c>
    </row>
    <row r="28" spans="1:35" s="91" customFormat="1" x14ac:dyDescent="0.3">
      <c r="A28" s="74">
        <v>24</v>
      </c>
      <c r="B28" s="75" t="str">
        <f>INDEX('[1]Summary Table'!$D$4:$D$264,MATCH(A28,'[1]Summary Table'!$A$4:$A$264,0))</f>
        <v>County</v>
      </c>
      <c r="C28" s="76">
        <f>INDEX('[1]Lake Co CMS'!$A$2:$A$456,MATCH(A28,'[1]Lake Co CMS'!$B$2:$B$456,0))</f>
        <v>1695</v>
      </c>
      <c r="D28" s="77" t="str">
        <f>IFERROR(VLOOKUP('[1]Summary Table'!$A26,'[1]Lake Co CMS'!$B:$I,6,FALSE), VLOOKUP(A28, '[1]Summary Table'!$A:$B, 2, FALSE))</f>
        <v>CITRUS TOWER BLVD</v>
      </c>
      <c r="E28" s="77" t="str">
        <f>IFERROR(VLOOKUP('[1]Summary Table'!$A26,'[1]Lake Co CMS'!$B:$I,7,FALSE), VLOOKUP(A28, '[1]Summary Table'!$A:$C, 3, FALSE))</f>
        <v>JOHNS LAKE RD</v>
      </c>
      <c r="F28" s="77" t="str">
        <f>VLOOKUP('[1]Summary Table'!$A26,'[1]Lake Co CMS'!$B:$I,8,FALSE)</f>
        <v>US 27</v>
      </c>
      <c r="G28" s="78" t="str">
        <f>LEFT(INDEX('[1]Summary Table'!$I$4:$I$264, MATCH(A28,'[1]Summary Table'!$A$4:$A$264, 0)), 1)</f>
        <v>U</v>
      </c>
      <c r="H28" s="92"/>
      <c r="I28" s="79">
        <f>INDEX('[1]Summary Table'!$E$4:$E$264,MATCH(A28,'[1]Summary Table'!$A$4:$A$264,0))</f>
        <v>40</v>
      </c>
      <c r="J28" s="79" t="str">
        <f>INDEX('[1]Summary Table'!$J$4:$J$264,MATCH(A28,'[1]Summary Table'!$A$4:$A$264,0))</f>
        <v>C4</v>
      </c>
      <c r="K28" s="79" t="str">
        <f>INDEX('[1]Summary Table'!$H$4:$H$264,MATCH(A28,'[1]Summary Table'!$A$4:$A$264,0))</f>
        <v>4L</v>
      </c>
      <c r="L28" s="92"/>
      <c r="M28" s="79" t="str">
        <f>INDEX('[1]Summary Table'!$N$4:$N$264,MATCH(A28,'[1]Summary Table'!$A$4:$A$264,0))</f>
        <v>D</v>
      </c>
      <c r="N28" s="80">
        <f t="shared" si="0"/>
        <v>34114.5</v>
      </c>
      <c r="O28" s="80">
        <f t="shared" si="1"/>
        <v>1481.55</v>
      </c>
      <c r="P28" s="92"/>
      <c r="Q28" s="92"/>
      <c r="R28" s="81">
        <f>INDEX('[1]Summary Table'!$P$4:$P$264,MATCH(A28,'[1]Summary Table'!$A$4:$A$264,0))</f>
        <v>18201.235199999999</v>
      </c>
      <c r="S28" s="82">
        <f t="shared" si="2"/>
        <v>0.53</v>
      </c>
      <c r="T28" s="81" t="str">
        <f t="shared" si="3"/>
        <v>C</v>
      </c>
      <c r="U28" s="83">
        <f>VLOOKUP('[1]Summary Table'!$A26,'[1]2025 Annual Counts'!$A:$AO,39,FALSE)</f>
        <v>767.30879999999991</v>
      </c>
      <c r="V28" s="83">
        <f>VLOOKUP('[1]Summary Table'!$A26,'[1]2025 Annual Counts'!$A:$AO,40,FALSE)</f>
        <v>568.03200000000004</v>
      </c>
      <c r="W28" s="84">
        <f t="shared" si="4"/>
        <v>0.52</v>
      </c>
      <c r="X28" s="83" t="str">
        <f t="shared" si="5"/>
        <v>C</v>
      </c>
      <c r="Y28" s="85">
        <f>INDEX('[1]2025 Annual Counts'!$AH$3:$AH$323,MATCH(A28,'[1]2025 Annual Counts'!$A$3:$A$323,0))</f>
        <v>0.24103885981331064</v>
      </c>
      <c r="AA28" s="87"/>
      <c r="AB28" s="83">
        <f>INDEX('[1]Summary Table'!$Q$4:$Q$264,MATCH(A28,'[1]Summary Table'!$A$4:$A$264,0))</f>
        <v>23058</v>
      </c>
      <c r="AC28" s="83">
        <f>INDEX('[1]Summary Table'!$R$4:$R$264,MATCH(A28,'[1]Summary Table'!$A$4:$A$264,0))</f>
        <v>34114.5</v>
      </c>
      <c r="AD28" s="83">
        <f>INDEX('[1]Summary Table'!$S$4:$S$264,MATCH(A28,'[1]Summary Table'!$A$4:$A$264,0))</f>
        <v>38556</v>
      </c>
      <c r="AE28" s="83"/>
      <c r="AF28" s="88">
        <f>IF(B28="County", VLOOKUP(AI28,'[1]Service Volumes'!B:F,3,0),VLOOKUP(AI28,'[1]Service Volumes'!W:AA,3,0))</f>
        <v>1143.45</v>
      </c>
      <c r="AG28" s="88">
        <f>IF(B28="County", VLOOKUP(AI28,'[1]Service Volumes'!B:F,4,0),VLOOKUP(AI28,'[1]Service Volumes'!W:AA,4,0))</f>
        <v>1481.55</v>
      </c>
      <c r="AH28" s="89">
        <f>IF(B28="County", VLOOKUP(AI28,'[1]Service Volumes'!B:F,5,0),VLOOKUP(AI28,'[1]Service Volumes'!W:AA,5,0))</f>
        <v>1908.9</v>
      </c>
      <c r="AI28" s="90" t="str">
        <f>INDEX('[1]Summary Table'!$O$4:$O$264,MATCH(A28,'[1]Summary Table'!$A$4:$A$264,0))</f>
        <v>C4_4L_D_WL_WR</v>
      </c>
    </row>
    <row r="29" spans="1:35" s="91" customFormat="1" x14ac:dyDescent="0.3">
      <c r="A29" s="74">
        <v>26</v>
      </c>
      <c r="B29" s="75" t="str">
        <f>INDEX('[1]Summary Table'!$D$4:$D$264,MATCH(A29,'[1]Summary Table'!$A$4:$A$264,0))</f>
        <v>County</v>
      </c>
      <c r="C29" s="76">
        <f>INDEX('[1]Lake Co CMS'!$A$2:$A$456,MATCH(A29,'[1]Lake Co CMS'!$B$2:$B$456,0))</f>
        <v>2180</v>
      </c>
      <c r="D29" s="77" t="str">
        <f>IFERROR(VLOOKUP('[1]Summary Table'!$A27,'[1]Lake Co CMS'!$B:$I,6,FALSE), VLOOKUP(A29, '[1]Summary Table'!$A:$B, 2, FALSE))</f>
        <v>JOHNS LAKE RD</v>
      </c>
      <c r="E29" s="77" t="str">
        <f>IFERROR(VLOOKUP('[1]Summary Table'!$A27,'[1]Lake Co CMS'!$B:$I,7,FALSE), VLOOKUP(A29, '[1]Summary Table'!$A:$C, 3, FALSE))</f>
        <v>US 27</v>
      </c>
      <c r="F29" s="77" t="str">
        <f>VLOOKUP('[1]Summary Table'!$A27,'[1]Lake Co CMS'!$B:$I,8,FALSE)</f>
        <v>HANCOCK RD</v>
      </c>
      <c r="G29" s="78" t="str">
        <f>LEFT(INDEX('[1]Summary Table'!$I$4:$I$264, MATCH(A29,'[1]Summary Table'!$A$4:$A$264, 0)), 1)</f>
        <v>U</v>
      </c>
      <c r="H29" s="92"/>
      <c r="I29" s="79">
        <f>INDEX('[1]Summary Table'!$E$4:$E$264,MATCH(A29,'[1]Summary Table'!$A$4:$A$264,0))</f>
        <v>35</v>
      </c>
      <c r="J29" s="79" t="str">
        <f>INDEX('[1]Summary Table'!$J$4:$J$264,MATCH(A29,'[1]Summary Table'!$A$4:$A$264,0))</f>
        <v>C4</v>
      </c>
      <c r="K29" s="79" t="str">
        <f>INDEX('[1]Summary Table'!$H$4:$H$264,MATCH(A29,'[1]Summary Table'!$A$4:$A$264,0))</f>
        <v>2L</v>
      </c>
      <c r="L29" s="92"/>
      <c r="M29" s="79" t="str">
        <f>INDEX('[1]Summary Table'!$N$4:$N$264,MATCH(A29,'[1]Summary Table'!$A$4:$A$264,0))</f>
        <v>D</v>
      </c>
      <c r="N29" s="80">
        <f t="shared" si="0"/>
        <v>16632</v>
      </c>
      <c r="O29" s="80">
        <f t="shared" si="1"/>
        <v>822</v>
      </c>
      <c r="P29" s="92"/>
      <c r="Q29" s="92"/>
      <c r="R29" s="81">
        <f>INDEX('[1]Summary Table'!$P$4:$P$264,MATCH(A29,'[1]Summary Table'!$A$4:$A$264,0))</f>
        <v>6623.3855999999996</v>
      </c>
      <c r="S29" s="82">
        <f t="shared" si="2"/>
        <v>0.4</v>
      </c>
      <c r="T29" s="81" t="str">
        <f t="shared" si="3"/>
        <v>D</v>
      </c>
      <c r="U29" s="83">
        <f>VLOOKUP('[1]Summary Table'!$A27,'[1]2025 Annual Counts'!$A:$AO,39,FALSE)</f>
        <v>325.47839999999997</v>
      </c>
      <c r="V29" s="83">
        <f>VLOOKUP('[1]Summary Table'!$A27,'[1]2025 Annual Counts'!$A:$AO,40,FALSE)</f>
        <v>326.47680000000003</v>
      </c>
      <c r="W29" s="84">
        <f t="shared" si="4"/>
        <v>0.4</v>
      </c>
      <c r="X29" s="83" t="str">
        <f t="shared" si="5"/>
        <v>D</v>
      </c>
      <c r="Y29" s="85">
        <f>INDEX('[1]2025 Annual Counts'!$AH$3:$AH$323,MATCH(A29,'[1]2025 Annual Counts'!$A$3:$A$323,0))</f>
        <v>1.3867533324316339E-2</v>
      </c>
      <c r="AA29" s="87"/>
      <c r="AB29" s="83">
        <f>INDEX('[1]Summary Table'!$Q$4:$Q$264,MATCH(A29,'[1]Summary Table'!$A$4:$A$264,0))</f>
        <v>0</v>
      </c>
      <c r="AC29" s="83">
        <f>INDEX('[1]Summary Table'!$R$4:$R$264,MATCH(A29,'[1]Summary Table'!$A$4:$A$264,0))</f>
        <v>16632</v>
      </c>
      <c r="AD29" s="83">
        <f>INDEX('[1]Summary Table'!$S$4:$S$264,MATCH(A29,'[1]Summary Table'!$A$4:$A$264,0))</f>
        <v>22680</v>
      </c>
      <c r="AE29" s="83"/>
      <c r="AF29" s="88">
        <f>IF(B29="County", VLOOKUP(AI29,'[1]Service Volumes'!B:F,3,0),VLOOKUP(AI29,'[1]Service Volumes'!W:AA,3,0))</f>
        <v>0</v>
      </c>
      <c r="AG29" s="88">
        <f>IF(B29="County", VLOOKUP(AI29,'[1]Service Volumes'!B:F,4,0),VLOOKUP(AI29,'[1]Service Volumes'!W:AA,4,0))</f>
        <v>822</v>
      </c>
      <c r="AH29" s="89">
        <f>IF(B29="County", VLOOKUP(AI29,'[1]Service Volumes'!B:F,5,0),VLOOKUP(AI29,'[1]Service Volumes'!W:AA,5,0))</f>
        <v>1125</v>
      </c>
      <c r="AI29" s="90" t="str">
        <f>INDEX('[1]Summary Table'!$O$4:$O$264,MATCH(A29,'[1]Summary Table'!$A$4:$A$264,0))</f>
        <v>C4_2L_U_WL_WR</v>
      </c>
    </row>
    <row r="30" spans="1:35" s="91" customFormat="1" x14ac:dyDescent="0.3">
      <c r="A30" s="74">
        <v>27</v>
      </c>
      <c r="B30" s="75" t="str">
        <f>INDEX('[1]Summary Table'!$D$4:$D$264,MATCH(A30,'[1]Summary Table'!$A$4:$A$264,0))</f>
        <v>County</v>
      </c>
      <c r="C30" s="76">
        <f>INDEX('[1]Lake Co CMS'!$A$2:$A$456,MATCH(A30,'[1]Lake Co CMS'!$B$2:$B$456,0))</f>
        <v>20</v>
      </c>
      <c r="D30" s="77" t="str">
        <f>IFERROR(VLOOKUP('[1]Summary Table'!$A28,'[1]Lake Co CMS'!$B:$I,6,FALSE), VLOOKUP(A30, '[1]Summary Table'!$A:$B, 2, FALSE))</f>
        <v>ANDERSON HILL RD</v>
      </c>
      <c r="E30" s="77" t="str">
        <f>IFERROR(VLOOKUP('[1]Summary Table'!$A28,'[1]Lake Co CMS'!$B:$I,7,FALSE), VLOOKUP(A30, '[1]Summary Table'!$A:$C, 3, FALSE))</f>
        <v>LAKE SHORE DR</v>
      </c>
      <c r="F30" s="77" t="str">
        <f>VLOOKUP('[1]Summary Table'!$A28,'[1]Lake Co CMS'!$B:$I,8,FALSE)</f>
        <v>US 27</v>
      </c>
      <c r="G30" s="78" t="str">
        <f>LEFT(INDEX('[1]Summary Table'!$I$4:$I$264, MATCH(A30,'[1]Summary Table'!$A$4:$A$264, 0)), 1)</f>
        <v>U</v>
      </c>
      <c r="H30" s="92"/>
      <c r="I30" s="79">
        <f>INDEX('[1]Summary Table'!$E$4:$E$264,MATCH(A30,'[1]Summary Table'!$A$4:$A$264,0))</f>
        <v>30</v>
      </c>
      <c r="J30" s="79" t="str">
        <f>INDEX('[1]Summary Table'!$J$4:$J$264,MATCH(A30,'[1]Summary Table'!$A$4:$A$264,0))</f>
        <v>C3R</v>
      </c>
      <c r="K30" s="79" t="str">
        <f>INDEX('[1]Summary Table'!$H$4:$H$264,MATCH(A30,'[1]Summary Table'!$A$4:$A$264,0))</f>
        <v>2L</v>
      </c>
      <c r="L30" s="92"/>
      <c r="M30" s="79" t="str">
        <f>INDEX('[1]Summary Table'!$N$4:$N$264,MATCH(A30,'[1]Summary Table'!$A$4:$A$264,0))</f>
        <v>D</v>
      </c>
      <c r="N30" s="80">
        <f t="shared" si="0"/>
        <v>16128</v>
      </c>
      <c r="O30" s="80">
        <f t="shared" si="1"/>
        <v>799.2</v>
      </c>
      <c r="P30" s="92"/>
      <c r="Q30" s="92"/>
      <c r="R30" s="81">
        <f>INDEX('[1]Summary Table'!$P$4:$P$264,MATCH(A30,'[1]Summary Table'!$A$4:$A$264,0))</f>
        <v>1537.5359999999998</v>
      </c>
      <c r="S30" s="82">
        <f t="shared" si="2"/>
        <v>0.1</v>
      </c>
      <c r="T30" s="81" t="str">
        <f t="shared" si="3"/>
        <v>C</v>
      </c>
      <c r="U30" s="83">
        <f>VLOOKUP('[1]Summary Table'!$A28,'[1]2025 Annual Counts'!$A:$AO,39,FALSE)</f>
        <v>102.8352</v>
      </c>
      <c r="V30" s="83">
        <f>VLOOKUP('[1]Summary Table'!$A28,'[1]2025 Annual Counts'!$A:$AO,40,FALSE)</f>
        <v>53.913599999999995</v>
      </c>
      <c r="W30" s="84">
        <f t="shared" si="4"/>
        <v>0.13</v>
      </c>
      <c r="X30" s="83" t="str">
        <f t="shared" si="5"/>
        <v>C</v>
      </c>
      <c r="Y30" s="85">
        <f>INDEX('[1]2025 Annual Counts'!$AH$3:$AH$323,MATCH(A30,'[1]2025 Annual Counts'!$A$3:$A$323,0))</f>
        <v>-0.24294005866012214</v>
      </c>
      <c r="AA30" s="87"/>
      <c r="AB30" s="83">
        <f>INDEX('[1]Summary Table'!$Q$4:$Q$264,MATCH(A30,'[1]Summary Table'!$A$4:$A$264,0))</f>
        <v>14112</v>
      </c>
      <c r="AC30" s="83">
        <f>INDEX('[1]Summary Table'!$R$4:$R$264,MATCH(A30,'[1]Summary Table'!$A$4:$A$264,0))</f>
        <v>16128</v>
      </c>
      <c r="AD30" s="83">
        <f>INDEX('[1]Summary Table'!$S$4:$S$264,MATCH(A30,'[1]Summary Table'!$A$4:$A$264,0))</f>
        <v>16128.720000000001</v>
      </c>
      <c r="AE30" s="83"/>
      <c r="AF30" s="88">
        <f>IF(B30="County", VLOOKUP(AI30,'[1]Service Volumes'!B:F,3,0),VLOOKUP(AI30,'[1]Service Volumes'!W:AA,3,0))</f>
        <v>698.40000000000009</v>
      </c>
      <c r="AG30" s="88">
        <f>IF(B30="County", VLOOKUP(AI30,'[1]Service Volumes'!B:F,4,0),VLOOKUP(AI30,'[1]Service Volumes'!W:AA,4,0))</f>
        <v>799.2</v>
      </c>
      <c r="AH30" s="89">
        <f>IF(B30="County", VLOOKUP(AI30,'[1]Service Volumes'!B:F,5,0),VLOOKUP(AI30,'[1]Service Volumes'!W:AA,5,0))</f>
        <v>800</v>
      </c>
      <c r="AI30" s="90" t="str">
        <f>INDEX('[1]Summary Table'!$O$4:$O$264,MATCH(A30,'[1]Summary Table'!$A$4:$A$264,0))</f>
        <v>C3R_2L_U_0L_0R</v>
      </c>
    </row>
    <row r="31" spans="1:35" s="91" customFormat="1" x14ac:dyDescent="0.3">
      <c r="A31" s="74">
        <v>28</v>
      </c>
      <c r="B31" s="75" t="str">
        <f>INDEX('[1]Summary Table'!$D$4:$D$264,MATCH(A31,'[1]Summary Table'!$A$4:$A$264,0))</f>
        <v>County</v>
      </c>
      <c r="C31" s="76">
        <f>INDEX('[1]Lake Co CMS'!$A$2:$A$456,MATCH(A31,'[1]Lake Co CMS'!$B$2:$B$456,0))</f>
        <v>1690</v>
      </c>
      <c r="D31" s="77" t="str">
        <f>IFERROR(VLOOKUP('[1]Summary Table'!$A29,'[1]Lake Co CMS'!$B:$I,6,FALSE), VLOOKUP(A31, '[1]Summary Table'!$A:$B, 2, FALSE))</f>
        <v>CITRUS TOWER BLVD</v>
      </c>
      <c r="E31" s="77" t="str">
        <f>IFERROR(VLOOKUP('[1]Summary Table'!$A29,'[1]Lake Co CMS'!$B:$I,7,FALSE), VLOOKUP(A31, '[1]Summary Table'!$A:$C, 3, FALSE))</f>
        <v>SR 50</v>
      </c>
      <c r="F31" s="77" t="str">
        <f>VLOOKUP('[1]Summary Table'!$A29,'[1]Lake Co CMS'!$B:$I,8,FALSE)</f>
        <v>HOOKS ST</v>
      </c>
      <c r="G31" s="78" t="str">
        <f>LEFT(INDEX('[1]Summary Table'!$I$4:$I$264, MATCH(A31,'[1]Summary Table'!$A$4:$A$264, 0)), 1)</f>
        <v>U</v>
      </c>
      <c r="H31" s="92"/>
      <c r="I31" s="79">
        <f>INDEX('[1]Summary Table'!$E$4:$E$264,MATCH(A31,'[1]Summary Table'!$A$4:$A$264,0))</f>
        <v>40</v>
      </c>
      <c r="J31" s="79" t="str">
        <f>INDEX('[1]Summary Table'!$J$4:$J$264,MATCH(A31,'[1]Summary Table'!$A$4:$A$264,0))</f>
        <v>C4</v>
      </c>
      <c r="K31" s="79" t="str">
        <f>INDEX('[1]Summary Table'!$H$4:$H$264,MATCH(A31,'[1]Summary Table'!$A$4:$A$264,0))</f>
        <v>4L</v>
      </c>
      <c r="L31" s="92"/>
      <c r="M31" s="79" t="str">
        <f>INDEX('[1]Summary Table'!$N$4:$N$264,MATCH(A31,'[1]Summary Table'!$A$4:$A$264,0))</f>
        <v>D</v>
      </c>
      <c r="N31" s="80">
        <f t="shared" si="0"/>
        <v>32490</v>
      </c>
      <c r="O31" s="80">
        <f t="shared" si="1"/>
        <v>1411</v>
      </c>
      <c r="P31" s="92"/>
      <c r="Q31" s="92"/>
      <c r="R31" s="81">
        <f>INDEX('[1]Summary Table'!$P$4:$P$264,MATCH(A31,'[1]Summary Table'!$A$4:$A$264,0))</f>
        <v>20744.755200000003</v>
      </c>
      <c r="S31" s="82">
        <f t="shared" si="2"/>
        <v>0.64</v>
      </c>
      <c r="T31" s="81" t="str">
        <f t="shared" si="3"/>
        <v>C</v>
      </c>
      <c r="U31" s="83">
        <f>VLOOKUP('[1]Summary Table'!$A29,'[1]2025 Annual Counts'!$A:$AO,39,FALSE)</f>
        <v>931.50720000000001</v>
      </c>
      <c r="V31" s="83">
        <f>VLOOKUP('[1]Summary Table'!$A29,'[1]2025 Annual Counts'!$A:$AO,40,FALSE)</f>
        <v>923.52</v>
      </c>
      <c r="W31" s="84">
        <f t="shared" si="4"/>
        <v>0.66</v>
      </c>
      <c r="X31" s="83" t="str">
        <f t="shared" si="5"/>
        <v>C</v>
      </c>
      <c r="Y31" s="85">
        <f>INDEX('[1]2025 Annual Counts'!$AH$3:$AH$323,MATCH(A31,'[1]2025 Annual Counts'!$A$3:$A$323,0))</f>
        <v>0.27393383087521084</v>
      </c>
      <c r="AA31" s="87"/>
      <c r="AB31" s="83">
        <f>INDEX('[1]Summary Table'!$Q$4:$Q$264,MATCH(A31,'[1]Summary Table'!$A$4:$A$264,0))</f>
        <v>21960</v>
      </c>
      <c r="AC31" s="83">
        <f>INDEX('[1]Summary Table'!$R$4:$R$264,MATCH(A31,'[1]Summary Table'!$A$4:$A$264,0))</f>
        <v>32490</v>
      </c>
      <c r="AD31" s="83">
        <f>INDEX('[1]Summary Table'!$S$4:$S$264,MATCH(A31,'[1]Summary Table'!$A$4:$A$264,0))</f>
        <v>36720</v>
      </c>
      <c r="AE31" s="83"/>
      <c r="AF31" s="88">
        <f>IF(B31="County", VLOOKUP(AI31,'[1]Service Volumes'!B:F,3,0),VLOOKUP(AI31,'[1]Service Volumes'!W:AA,3,0))</f>
        <v>1089</v>
      </c>
      <c r="AG31" s="88">
        <f>IF(B31="County", VLOOKUP(AI31,'[1]Service Volumes'!B:F,4,0),VLOOKUP(AI31,'[1]Service Volumes'!W:AA,4,0))</f>
        <v>1411</v>
      </c>
      <c r="AH31" s="89">
        <f>IF(B31="County", VLOOKUP(AI31,'[1]Service Volumes'!B:F,5,0),VLOOKUP(AI31,'[1]Service Volumes'!W:AA,5,0))</f>
        <v>1818</v>
      </c>
      <c r="AI31" s="90" t="str">
        <f>INDEX('[1]Summary Table'!$O$4:$O$264,MATCH(A31,'[1]Summary Table'!$A$4:$A$264,0))</f>
        <v>C4_4L_D_WL_0R</v>
      </c>
    </row>
    <row r="32" spans="1:35" s="91" customFormat="1" x14ac:dyDescent="0.3">
      <c r="A32" s="74">
        <v>29</v>
      </c>
      <c r="B32" s="75" t="str">
        <f>INDEX('[1]Summary Table'!$D$4:$D$264,MATCH(A32,'[1]Summary Table'!$A$4:$A$264,0))</f>
        <v>County</v>
      </c>
      <c r="C32" s="76">
        <f>INDEX('[1]Lake Co CMS'!$A$2:$A$456,MATCH(A32,'[1]Lake Co CMS'!$B$2:$B$456,0))</f>
        <v>3569</v>
      </c>
      <c r="D32" s="77" t="str">
        <f>IFERROR(VLOOKUP('[1]Summary Table'!$A30,'[1]Lake Co CMS'!$B:$I,6,FALSE), VLOOKUP(A32, '[1]Summary Table'!$A:$B, 2, FALSE))</f>
        <v>STEVES RD</v>
      </c>
      <c r="E32" s="77" t="str">
        <f>IFERROR(VLOOKUP('[1]Summary Table'!$A30,'[1]Lake Co CMS'!$B:$I,7,FALSE), VLOOKUP(A32, '[1]Summary Table'!$A:$C, 3, FALSE))</f>
        <v>US 27</v>
      </c>
      <c r="F32" s="77" t="str">
        <f>VLOOKUP('[1]Summary Table'!$A30,'[1]Lake Co CMS'!$B:$I,8,FALSE)</f>
        <v>CITRUS TOWER BLVD</v>
      </c>
      <c r="G32" s="78" t="str">
        <f>LEFT(INDEX('[1]Summary Table'!$I$4:$I$264, MATCH(A32,'[1]Summary Table'!$A$4:$A$264, 0)), 1)</f>
        <v>U</v>
      </c>
      <c r="H32" s="92"/>
      <c r="I32" s="79">
        <f>INDEX('[1]Summary Table'!$E$4:$E$264,MATCH(A32,'[1]Summary Table'!$A$4:$A$264,0))</f>
        <v>30</v>
      </c>
      <c r="J32" s="79" t="str">
        <f>INDEX('[1]Summary Table'!$J$4:$J$264,MATCH(A32,'[1]Summary Table'!$A$4:$A$264,0))</f>
        <v>C4</v>
      </c>
      <c r="K32" s="79" t="str">
        <f>INDEX('[1]Summary Table'!$H$4:$H$264,MATCH(A32,'[1]Summary Table'!$A$4:$A$264,0))</f>
        <v>2L</v>
      </c>
      <c r="L32" s="92"/>
      <c r="M32" s="79" t="str">
        <f>INDEX('[1]Summary Table'!$N$4:$N$264,MATCH(A32,'[1]Summary Table'!$A$4:$A$264,0))</f>
        <v>D</v>
      </c>
      <c r="N32" s="80">
        <f t="shared" si="0"/>
        <v>16632</v>
      </c>
      <c r="O32" s="80">
        <f t="shared" si="1"/>
        <v>822</v>
      </c>
      <c r="P32" s="92"/>
      <c r="Q32" s="92"/>
      <c r="R32" s="81">
        <f>INDEX('[1]Summary Table'!$P$4:$P$264,MATCH(A32,'[1]Summary Table'!$A$4:$A$264,0))</f>
        <v>7530.9312</v>
      </c>
      <c r="S32" s="82">
        <f t="shared" si="2"/>
        <v>0.45</v>
      </c>
      <c r="T32" s="81" t="str">
        <f t="shared" si="3"/>
        <v>D</v>
      </c>
      <c r="U32" s="83">
        <f>VLOOKUP('[1]Summary Table'!$A30,'[1]2025 Annual Counts'!$A:$AO,39,FALSE)</f>
        <v>389.37599999999998</v>
      </c>
      <c r="V32" s="83">
        <f>VLOOKUP('[1]Summary Table'!$A30,'[1]2025 Annual Counts'!$A:$AO,40,FALSE)</f>
        <v>331.46879999999999</v>
      </c>
      <c r="W32" s="84">
        <f t="shared" si="4"/>
        <v>0.47</v>
      </c>
      <c r="X32" s="83" t="str">
        <f t="shared" si="5"/>
        <v>D</v>
      </c>
      <c r="Y32" s="85">
        <f>INDEX('[1]2025 Annual Counts'!$AH$3:$AH$323,MATCH(A32,'[1]2025 Annual Counts'!$A$3:$A$323,0))</f>
        <v>4.0243340420217377E-2</v>
      </c>
      <c r="AA32" s="87"/>
      <c r="AB32" s="83">
        <f>INDEX('[1]Summary Table'!$Q$4:$Q$264,MATCH(A32,'[1]Summary Table'!$A$4:$A$264,0))</f>
        <v>0</v>
      </c>
      <c r="AC32" s="83">
        <f>INDEX('[1]Summary Table'!$R$4:$R$264,MATCH(A32,'[1]Summary Table'!$A$4:$A$264,0))</f>
        <v>16632</v>
      </c>
      <c r="AD32" s="83">
        <f>INDEX('[1]Summary Table'!$S$4:$S$264,MATCH(A32,'[1]Summary Table'!$A$4:$A$264,0))</f>
        <v>22680</v>
      </c>
      <c r="AE32" s="83"/>
      <c r="AF32" s="88">
        <f>IF(B32="County", VLOOKUP(AI32,'[1]Service Volumes'!B:F,3,0),VLOOKUP(AI32,'[1]Service Volumes'!W:AA,3,0))</f>
        <v>0</v>
      </c>
      <c r="AG32" s="88">
        <f>IF(B32="County", VLOOKUP(AI32,'[1]Service Volumes'!B:F,4,0),VLOOKUP(AI32,'[1]Service Volumes'!W:AA,4,0))</f>
        <v>822</v>
      </c>
      <c r="AH32" s="89">
        <f>IF(B32="County", VLOOKUP(AI32,'[1]Service Volumes'!B:F,5,0),VLOOKUP(AI32,'[1]Service Volumes'!W:AA,5,0))</f>
        <v>1125</v>
      </c>
      <c r="AI32" s="90" t="str">
        <f>INDEX('[1]Summary Table'!$O$4:$O$264,MATCH(A32,'[1]Summary Table'!$A$4:$A$264,0))</f>
        <v>C4_2L_U_WL_WR</v>
      </c>
    </row>
    <row r="33" spans="1:35" s="91" customFormat="1" x14ac:dyDescent="0.3">
      <c r="A33" s="74">
        <v>30</v>
      </c>
      <c r="B33" s="75" t="str">
        <f>INDEX('[1]Summary Table'!$D$4:$D$264,MATCH(A33,'[1]Summary Table'!$A$4:$A$264,0))</f>
        <v>County</v>
      </c>
      <c r="C33" s="76">
        <f>INDEX('[1]Lake Co CMS'!$A$2:$A$456,MATCH(A33,'[1]Lake Co CMS'!$B$2:$B$456,0))</f>
        <v>1865</v>
      </c>
      <c r="D33" s="77" t="str">
        <f>IFERROR(VLOOKUP('[1]Summary Table'!$A31,'[1]Lake Co CMS'!$B:$I,6,FALSE), VLOOKUP(A33, '[1]Summary Table'!$A:$B, 2, FALSE))</f>
        <v>EXCALLIBUR RD</v>
      </c>
      <c r="E33" s="77" t="str">
        <f>IFERROR(VLOOKUP('[1]Summary Table'!$A31,'[1]Lake Co CMS'!$B:$I,7,FALSE), VLOOKUP(A33, '[1]Summary Table'!$A:$C, 3, FALSE))</f>
        <v>HOOKS ST</v>
      </c>
      <c r="F33" s="77" t="str">
        <f>VLOOKUP('[1]Summary Table'!$A31,'[1]Lake Co CMS'!$B:$I,8,FALSE)</f>
        <v>CITRUS TOWER BLVD</v>
      </c>
      <c r="G33" s="78" t="str">
        <f>LEFT(INDEX('[1]Summary Table'!$I$4:$I$264, MATCH(A33,'[1]Summary Table'!$A$4:$A$264, 0)), 1)</f>
        <v>U</v>
      </c>
      <c r="H33" s="92"/>
      <c r="I33" s="79">
        <f>INDEX('[1]Summary Table'!$E$4:$E$264,MATCH(A33,'[1]Summary Table'!$A$4:$A$264,0))</f>
        <v>35</v>
      </c>
      <c r="J33" s="79" t="str">
        <f>INDEX('[1]Summary Table'!$J$4:$J$264,MATCH(A33,'[1]Summary Table'!$A$4:$A$264,0))</f>
        <v>C3R</v>
      </c>
      <c r="K33" s="79" t="str">
        <f>INDEX('[1]Summary Table'!$H$4:$H$264,MATCH(A33,'[1]Summary Table'!$A$4:$A$264,0))</f>
        <v>2L</v>
      </c>
      <c r="L33" s="92"/>
      <c r="M33" s="79" t="str">
        <f>INDEX('[1]Summary Table'!$N$4:$N$264,MATCH(A33,'[1]Summary Table'!$A$4:$A$264,0))</f>
        <v>D</v>
      </c>
      <c r="N33" s="80">
        <f t="shared" si="0"/>
        <v>22226.400000000001</v>
      </c>
      <c r="O33" s="80">
        <f t="shared" si="1"/>
        <v>1101.3975</v>
      </c>
      <c r="P33" s="92"/>
      <c r="Q33" s="92"/>
      <c r="R33" s="81">
        <f>INDEX('[1]Summary Table'!$P$4:$P$264,MATCH(A33,'[1]Summary Table'!$A$4:$A$264,0))</f>
        <v>7124.5823999999993</v>
      </c>
      <c r="S33" s="82">
        <f t="shared" si="2"/>
        <v>0.32</v>
      </c>
      <c r="T33" s="81" t="str">
        <f t="shared" si="3"/>
        <v>C</v>
      </c>
      <c r="U33" s="83">
        <f>VLOOKUP('[1]Summary Table'!$A31,'[1]2025 Annual Counts'!$A:$AO,39,FALSE)</f>
        <v>321.48480000000001</v>
      </c>
      <c r="V33" s="83">
        <f>VLOOKUP('[1]Summary Table'!$A31,'[1]2025 Annual Counts'!$A:$AO,40,FALSE)</f>
        <v>313.49760000000003</v>
      </c>
      <c r="W33" s="84">
        <f t="shared" si="4"/>
        <v>0.28999999999999998</v>
      </c>
      <c r="X33" s="83" t="str">
        <f t="shared" si="5"/>
        <v>C</v>
      </c>
      <c r="Y33" s="85">
        <f>INDEX('[1]2025 Annual Counts'!$AH$3:$AH$323,MATCH(A33,'[1]2025 Annual Counts'!$A$3:$A$323,0))</f>
        <v>2.8767156431242613E-2</v>
      </c>
      <c r="AA33" s="87"/>
      <c r="AB33" s="83">
        <f>INDEX('[1]Summary Table'!$Q$4:$Q$264,MATCH(A33,'[1]Summary Table'!$A$4:$A$264,0))</f>
        <v>19448.100000000002</v>
      </c>
      <c r="AC33" s="83">
        <f>INDEX('[1]Summary Table'!$R$4:$R$264,MATCH(A33,'[1]Summary Table'!$A$4:$A$264,0))</f>
        <v>22226.400000000001</v>
      </c>
      <c r="AD33" s="83">
        <f>INDEX('[1]Summary Table'!$S$4:$S$264,MATCH(A33,'[1]Summary Table'!$A$4:$A$264,0))</f>
        <v>22227.392250000004</v>
      </c>
      <c r="AE33" s="83"/>
      <c r="AF33" s="88">
        <f>IF(B33="County", VLOOKUP(AI33,'[1]Service Volumes'!B:F,3,0),VLOOKUP(AI33,'[1]Service Volumes'!W:AA,3,0))</f>
        <v>962.48250000000019</v>
      </c>
      <c r="AG33" s="88">
        <f>IF(B33="County", VLOOKUP(AI33,'[1]Service Volumes'!B:F,4,0),VLOOKUP(AI33,'[1]Service Volumes'!W:AA,4,0))</f>
        <v>1101.3975</v>
      </c>
      <c r="AH33" s="89">
        <f>IF(B33="County", VLOOKUP(AI33,'[1]Service Volumes'!B:F,5,0),VLOOKUP(AI33,'[1]Service Volumes'!W:AA,5,0))</f>
        <v>1102.5</v>
      </c>
      <c r="AI33" s="90" t="str">
        <f>INDEX('[1]Summary Table'!$O$4:$O$264,MATCH(A33,'[1]Summary Table'!$A$4:$A$264,0))</f>
        <v>C3R_2L_D_WL_WR</v>
      </c>
    </row>
    <row r="34" spans="1:35" s="91" customFormat="1" x14ac:dyDescent="0.3">
      <c r="A34" s="74">
        <v>31</v>
      </c>
      <c r="B34" s="75" t="str">
        <f>INDEX('[1]Summary Table'!$D$4:$D$264,MATCH(A34,'[1]Summary Table'!$A$4:$A$264,0))</f>
        <v>County</v>
      </c>
      <c r="C34" s="76">
        <f>INDEX('[1]Lake Co CMS'!$A$2:$A$456,MATCH(A34,'[1]Lake Co CMS'!$B$2:$B$456,0))</f>
        <v>2150</v>
      </c>
      <c r="D34" s="77" t="str">
        <f>IFERROR(VLOOKUP('[1]Summary Table'!$A32,'[1]Lake Co CMS'!$B:$I,6,FALSE), VLOOKUP(A34, '[1]Summary Table'!$A:$B, 2, FALSE))</f>
        <v>HOOKS ST</v>
      </c>
      <c r="E34" s="77" t="str">
        <f>IFERROR(VLOOKUP('[1]Summary Table'!$A32,'[1]Lake Co CMS'!$B:$I,7,FALSE), VLOOKUP(A34, '[1]Summary Table'!$A:$C, 3, FALSE))</f>
        <v>US 27</v>
      </c>
      <c r="F34" s="77" t="str">
        <f>VLOOKUP('[1]Summary Table'!$A32,'[1]Lake Co CMS'!$B:$I,8,FALSE)</f>
        <v>OAKLEY SEAVER DR</v>
      </c>
      <c r="G34" s="78" t="str">
        <f>LEFT(INDEX('[1]Summary Table'!$I$4:$I$264, MATCH(A34,'[1]Summary Table'!$A$4:$A$264, 0)), 1)</f>
        <v>U</v>
      </c>
      <c r="H34" s="92"/>
      <c r="I34" s="79">
        <f>INDEX('[1]Summary Table'!$E$4:$E$264,MATCH(A34,'[1]Summary Table'!$A$4:$A$264,0))</f>
        <v>35</v>
      </c>
      <c r="J34" s="79" t="str">
        <f>INDEX('[1]Summary Table'!$J$4:$J$264,MATCH(A34,'[1]Summary Table'!$A$4:$A$264,0))</f>
        <v>C4</v>
      </c>
      <c r="K34" s="79" t="str">
        <f>INDEX('[1]Summary Table'!$H$4:$H$264,MATCH(A34,'[1]Summary Table'!$A$4:$A$264,0))</f>
        <v>4L</v>
      </c>
      <c r="L34" s="92"/>
      <c r="M34" s="79" t="str">
        <f>INDEX('[1]Summary Table'!$N$4:$N$264,MATCH(A34,'[1]Summary Table'!$A$4:$A$264,0))</f>
        <v>D</v>
      </c>
      <c r="N34" s="80">
        <f t="shared" si="0"/>
        <v>34114.5</v>
      </c>
      <c r="O34" s="80">
        <f t="shared" si="1"/>
        <v>1481.55</v>
      </c>
      <c r="P34" s="92"/>
      <c r="Q34" s="92"/>
      <c r="R34" s="81">
        <f>INDEX('[1]Summary Table'!$P$4:$P$264,MATCH(A34,'[1]Summary Table'!$A$4:$A$264,0))</f>
        <v>11136.1536</v>
      </c>
      <c r="S34" s="82">
        <f t="shared" si="2"/>
        <v>0.33</v>
      </c>
      <c r="T34" s="81" t="str">
        <f t="shared" si="3"/>
        <v>C</v>
      </c>
      <c r="U34" s="83">
        <f>VLOOKUP('[1]Summary Table'!$A32,'[1]2025 Annual Counts'!$A:$AO,39,FALSE)</f>
        <v>520.16639999999995</v>
      </c>
      <c r="V34" s="83">
        <f>VLOOKUP('[1]Summary Table'!$A32,'[1]2025 Annual Counts'!$A:$AO,40,FALSE)</f>
        <v>476.23679999999996</v>
      </c>
      <c r="W34" s="84">
        <f t="shared" si="4"/>
        <v>0.35</v>
      </c>
      <c r="X34" s="83" t="str">
        <f t="shared" si="5"/>
        <v>C</v>
      </c>
      <c r="Y34" s="85">
        <f>INDEX('[1]2025 Annual Counts'!$AH$3:$AH$323,MATCH(A34,'[1]2025 Annual Counts'!$A$3:$A$323,0))</f>
        <v>0.12489568439666598</v>
      </c>
      <c r="AA34" s="87"/>
      <c r="AB34" s="83">
        <f>INDEX('[1]Summary Table'!$Q$4:$Q$264,MATCH(A34,'[1]Summary Table'!$A$4:$A$264,0))</f>
        <v>23058</v>
      </c>
      <c r="AC34" s="83">
        <f>INDEX('[1]Summary Table'!$R$4:$R$264,MATCH(A34,'[1]Summary Table'!$A$4:$A$264,0))</f>
        <v>34114.5</v>
      </c>
      <c r="AD34" s="83">
        <f>INDEX('[1]Summary Table'!$S$4:$S$264,MATCH(A34,'[1]Summary Table'!$A$4:$A$264,0))</f>
        <v>38556</v>
      </c>
      <c r="AE34" s="83"/>
      <c r="AF34" s="88">
        <f>IF(B34="County", VLOOKUP(AI34,'[1]Service Volumes'!B:F,3,0),VLOOKUP(AI34,'[1]Service Volumes'!W:AA,3,0))</f>
        <v>1143.45</v>
      </c>
      <c r="AG34" s="88">
        <f>IF(B34="County", VLOOKUP(AI34,'[1]Service Volumes'!B:F,4,0),VLOOKUP(AI34,'[1]Service Volumes'!W:AA,4,0))</f>
        <v>1481.55</v>
      </c>
      <c r="AH34" s="89">
        <f>IF(B34="County", VLOOKUP(AI34,'[1]Service Volumes'!B:F,5,0),VLOOKUP(AI34,'[1]Service Volumes'!W:AA,5,0))</f>
        <v>1908.9</v>
      </c>
      <c r="AI34" s="90" t="str">
        <f>INDEX('[1]Summary Table'!$O$4:$O$264,MATCH(A34,'[1]Summary Table'!$A$4:$A$264,0))</f>
        <v>C4_4L_D_WL_WR</v>
      </c>
    </row>
    <row r="35" spans="1:35" s="91" customFormat="1" x14ac:dyDescent="0.3">
      <c r="A35" s="74">
        <v>32</v>
      </c>
      <c r="B35" s="75" t="str">
        <f>INDEX('[1]Summary Table'!$D$4:$D$264,MATCH(A35,'[1]Summary Table'!$A$4:$A$264,0))</f>
        <v>County</v>
      </c>
      <c r="C35" s="76">
        <f>INDEX('[1]Lake Co CMS'!$A$2:$A$456,MATCH(A35,'[1]Lake Co CMS'!$B$2:$B$456,0))</f>
        <v>2140</v>
      </c>
      <c r="D35" s="77" t="str">
        <f>IFERROR(VLOOKUP('[1]Summary Table'!$A33,'[1]Lake Co CMS'!$B:$I,6,FALSE), VLOOKUP(A35, '[1]Summary Table'!$A:$B, 2, FALSE))</f>
        <v>HOOKS ST</v>
      </c>
      <c r="E35" s="77" t="str">
        <f>IFERROR(VLOOKUP('[1]Summary Table'!$A33,'[1]Lake Co CMS'!$B:$I,7,FALSE), VLOOKUP(A35, '[1]Summary Table'!$A:$C, 3, FALSE))</f>
        <v>LAKESHORE DR</v>
      </c>
      <c r="F35" s="77" t="str">
        <f>VLOOKUP('[1]Summary Table'!$A33,'[1]Lake Co CMS'!$B:$I,8,FALSE)</f>
        <v>US 27</v>
      </c>
      <c r="G35" s="78" t="str">
        <f>LEFT(INDEX('[1]Summary Table'!$I$4:$I$264, MATCH(A35,'[1]Summary Table'!$A$4:$A$264, 0)), 1)</f>
        <v>U</v>
      </c>
      <c r="H35" s="92"/>
      <c r="I35" s="79">
        <f>INDEX('[1]Summary Table'!$E$4:$E$264,MATCH(A35,'[1]Summary Table'!$A$4:$A$264,0))</f>
        <v>30</v>
      </c>
      <c r="J35" s="79" t="str">
        <f>INDEX('[1]Summary Table'!$J$4:$J$264,MATCH(A35,'[1]Summary Table'!$A$4:$A$264,0))</f>
        <v>C4</v>
      </c>
      <c r="K35" s="79" t="str">
        <f>INDEX('[1]Summary Table'!$H$4:$H$264,MATCH(A35,'[1]Summary Table'!$A$4:$A$264,0))</f>
        <v>2L</v>
      </c>
      <c r="L35" s="92"/>
      <c r="M35" s="79" t="str">
        <f>INDEX('[1]Summary Table'!$N$4:$N$264,MATCH(A35,'[1]Summary Table'!$A$4:$A$264,0))</f>
        <v>D</v>
      </c>
      <c r="N35" s="80">
        <f t="shared" si="0"/>
        <v>12672</v>
      </c>
      <c r="O35" s="80">
        <f t="shared" si="1"/>
        <v>626.40000000000009</v>
      </c>
      <c r="P35" s="92"/>
      <c r="Q35" s="92"/>
      <c r="R35" s="81">
        <f>INDEX('[1]Summary Table'!$P$4:$P$264,MATCH(A35,'[1]Summary Table'!$A$4:$A$264,0))</f>
        <v>7285.3248000000003</v>
      </c>
      <c r="S35" s="82">
        <f t="shared" si="2"/>
        <v>0.56999999999999995</v>
      </c>
      <c r="T35" s="81" t="str">
        <f t="shared" si="3"/>
        <v>D</v>
      </c>
      <c r="U35" s="83">
        <f>VLOOKUP('[1]Summary Table'!$A33,'[1]2025 Annual Counts'!$A:$AO,39,FALSE)</f>
        <v>359.42399999999998</v>
      </c>
      <c r="V35" s="83">
        <f>VLOOKUP('[1]Summary Table'!$A33,'[1]2025 Annual Counts'!$A:$AO,40,FALSE)</f>
        <v>247.60319999999999</v>
      </c>
      <c r="W35" s="84">
        <f t="shared" si="4"/>
        <v>0.56999999999999995</v>
      </c>
      <c r="X35" s="83" t="str">
        <f t="shared" si="5"/>
        <v>D</v>
      </c>
      <c r="Y35" s="85">
        <f>INDEX('[1]2025 Annual Counts'!$AH$3:$AH$323,MATCH(A35,'[1]2025 Annual Counts'!$A$3:$A$323,0))</f>
        <v>3.3367959794014634E-2</v>
      </c>
      <c r="AA35" s="87"/>
      <c r="AB35" s="83">
        <f>INDEX('[1]Summary Table'!$Q$4:$Q$264,MATCH(A35,'[1]Summary Table'!$A$4:$A$264,0))</f>
        <v>0</v>
      </c>
      <c r="AC35" s="83">
        <f>INDEX('[1]Summary Table'!$R$4:$R$264,MATCH(A35,'[1]Summary Table'!$A$4:$A$264,0))</f>
        <v>12672</v>
      </c>
      <c r="AD35" s="83">
        <f>INDEX('[1]Summary Table'!$S$4:$S$264,MATCH(A35,'[1]Summary Table'!$A$4:$A$264,0))</f>
        <v>17280</v>
      </c>
      <c r="AE35" s="83"/>
      <c r="AF35" s="88">
        <f>IF(B35="County", VLOOKUP(AI35,'[1]Service Volumes'!B:F,3,0),VLOOKUP(AI35,'[1]Service Volumes'!W:AA,3,0))</f>
        <v>0</v>
      </c>
      <c r="AG35" s="88">
        <f>IF(B35="County", VLOOKUP(AI35,'[1]Service Volumes'!B:F,4,0),VLOOKUP(AI35,'[1]Service Volumes'!W:AA,4,0))</f>
        <v>626.40000000000009</v>
      </c>
      <c r="AH35" s="89">
        <f>IF(B35="County", VLOOKUP(AI35,'[1]Service Volumes'!B:F,5,0),VLOOKUP(AI35,'[1]Service Volumes'!W:AA,5,0))</f>
        <v>856.80000000000007</v>
      </c>
      <c r="AI35" s="90" t="str">
        <f>INDEX('[1]Summary Table'!$O$4:$O$264,MATCH(A35,'[1]Summary Table'!$A$4:$A$264,0))</f>
        <v>C4_2L_U_0L_0R</v>
      </c>
    </row>
    <row r="36" spans="1:35" s="91" customFormat="1" x14ac:dyDescent="0.3">
      <c r="A36" s="74">
        <v>33</v>
      </c>
      <c r="B36" s="75" t="str">
        <f>INDEX('[1]Summary Table'!$D$4:$D$264,MATCH(A36,'[1]Summary Table'!$A$4:$A$264,0))</f>
        <v>County</v>
      </c>
      <c r="C36" s="76">
        <f>INDEX('[1]Lake Co CMS'!$A$2:$A$456,MATCH(A36,'[1]Lake Co CMS'!$B$2:$B$456,0))</f>
        <v>2153</v>
      </c>
      <c r="D36" s="77" t="str">
        <f>IFERROR(VLOOKUP('[1]Summary Table'!$A34,'[1]Lake Co CMS'!$B:$I,6,FALSE), VLOOKUP(A36, '[1]Summary Table'!$A:$B, 2, FALSE))</f>
        <v>HOOKS ST</v>
      </c>
      <c r="E36" s="77" t="str">
        <f>IFERROR(VLOOKUP('[1]Summary Table'!$A34,'[1]Lake Co CMS'!$B:$I,7,FALSE), VLOOKUP(A36, '[1]Summary Table'!$A:$C, 3, FALSE))</f>
        <v>OAKLEY SEAVER DR</v>
      </c>
      <c r="F36" s="77" t="str">
        <f>VLOOKUP('[1]Summary Table'!$A34,'[1]Lake Co CMS'!$B:$I,8,FALSE)</f>
        <v>CITRUS TOWER BLVD</v>
      </c>
      <c r="G36" s="78" t="str">
        <f>LEFT(INDEX('[1]Summary Table'!$I$4:$I$264, MATCH(A36,'[1]Summary Table'!$A$4:$A$264, 0)), 1)</f>
        <v>U</v>
      </c>
      <c r="H36" s="92"/>
      <c r="I36" s="79">
        <f>INDEX('[1]Summary Table'!$E$4:$E$264,MATCH(A36,'[1]Summary Table'!$A$4:$A$264,0))</f>
        <v>35</v>
      </c>
      <c r="J36" s="79" t="str">
        <f>INDEX('[1]Summary Table'!$J$4:$J$264,MATCH(A36,'[1]Summary Table'!$A$4:$A$264,0))</f>
        <v>C4</v>
      </c>
      <c r="K36" s="79" t="str">
        <f>INDEX('[1]Summary Table'!$H$4:$H$264,MATCH(A36,'[1]Summary Table'!$A$4:$A$264,0))</f>
        <v>4L</v>
      </c>
      <c r="L36" s="92"/>
      <c r="M36" s="79" t="str">
        <f>INDEX('[1]Summary Table'!$N$4:$N$264,MATCH(A36,'[1]Summary Table'!$A$4:$A$264,0))</f>
        <v>D</v>
      </c>
      <c r="N36" s="80">
        <f t="shared" si="0"/>
        <v>34114.5</v>
      </c>
      <c r="O36" s="80">
        <f t="shared" si="1"/>
        <v>1481.55</v>
      </c>
      <c r="P36" s="92"/>
      <c r="Q36" s="92"/>
      <c r="R36" s="81">
        <f>INDEX('[1]Summary Table'!$P$4:$P$264,MATCH(A36,'[1]Summary Table'!$A$4:$A$264,0))</f>
        <v>11619.379199999999</v>
      </c>
      <c r="S36" s="82">
        <f t="shared" si="2"/>
        <v>0.34</v>
      </c>
      <c r="T36" s="81" t="str">
        <f t="shared" si="3"/>
        <v>C</v>
      </c>
      <c r="U36" s="83">
        <f>VLOOKUP('[1]Summary Table'!$A34,'[1]2025 Annual Counts'!$A:$AO,39,FALSE)</f>
        <v>502.1952</v>
      </c>
      <c r="V36" s="83">
        <f>VLOOKUP('[1]Summary Table'!$A34,'[1]2025 Annual Counts'!$A:$AO,40,FALSE)</f>
        <v>520.16639999999995</v>
      </c>
      <c r="W36" s="84">
        <f t="shared" si="4"/>
        <v>0.35</v>
      </c>
      <c r="X36" s="83" t="str">
        <f t="shared" si="5"/>
        <v>C</v>
      </c>
      <c r="Y36" s="85">
        <f>INDEX('[1]2025 Annual Counts'!$AH$3:$AH$323,MATCH(A36,'[1]2025 Annual Counts'!$A$3:$A$323,0))</f>
        <v>0.13449292844765304</v>
      </c>
      <c r="AA36" s="87"/>
      <c r="AB36" s="83">
        <f>INDEX('[1]Summary Table'!$Q$4:$Q$264,MATCH(A36,'[1]Summary Table'!$A$4:$A$264,0))</f>
        <v>23058</v>
      </c>
      <c r="AC36" s="83">
        <f>INDEX('[1]Summary Table'!$R$4:$R$264,MATCH(A36,'[1]Summary Table'!$A$4:$A$264,0))</f>
        <v>34114.5</v>
      </c>
      <c r="AD36" s="83">
        <f>INDEX('[1]Summary Table'!$S$4:$S$264,MATCH(A36,'[1]Summary Table'!$A$4:$A$264,0))</f>
        <v>38556</v>
      </c>
      <c r="AE36" s="83"/>
      <c r="AF36" s="88">
        <f>IF(B36="County", VLOOKUP(AI36,'[1]Service Volumes'!B:F,3,0),VLOOKUP(AI36,'[1]Service Volumes'!W:AA,3,0))</f>
        <v>1143.45</v>
      </c>
      <c r="AG36" s="88">
        <f>IF(B36="County", VLOOKUP(AI36,'[1]Service Volumes'!B:F,4,0),VLOOKUP(AI36,'[1]Service Volumes'!W:AA,4,0))</f>
        <v>1481.55</v>
      </c>
      <c r="AH36" s="89">
        <f>IF(B36="County", VLOOKUP(AI36,'[1]Service Volumes'!B:F,5,0),VLOOKUP(AI36,'[1]Service Volumes'!W:AA,5,0))</f>
        <v>1908.9</v>
      </c>
      <c r="AI36" s="90" t="str">
        <f>INDEX('[1]Summary Table'!$O$4:$O$264,MATCH(A36,'[1]Summary Table'!$A$4:$A$264,0))</f>
        <v>C4_4L_D_WL_WR</v>
      </c>
    </row>
    <row r="37" spans="1:35" s="91" customFormat="1" x14ac:dyDescent="0.3">
      <c r="A37" s="74">
        <v>34</v>
      </c>
      <c r="B37" s="75" t="str">
        <f>INDEX('[1]Summary Table'!$D$4:$D$264,MATCH(A37,'[1]Summary Table'!$A$4:$A$264,0))</f>
        <v>County</v>
      </c>
      <c r="C37" s="76">
        <f>INDEX('[1]Lake Co CMS'!$A$2:$A$456,MATCH(A37,'[1]Lake Co CMS'!$B$2:$B$456,0))</f>
        <v>2155</v>
      </c>
      <c r="D37" s="77" t="str">
        <f>IFERROR(VLOOKUP('[1]Summary Table'!$A35,'[1]Lake Co CMS'!$B:$I,6,FALSE), VLOOKUP(A37, '[1]Summary Table'!$A:$B, 2, FALSE))</f>
        <v>HOOKS ST</v>
      </c>
      <c r="E37" s="77" t="str">
        <f>IFERROR(VLOOKUP('[1]Summary Table'!$A35,'[1]Lake Co CMS'!$B:$I,7,FALSE), VLOOKUP(A37, '[1]Summary Table'!$A:$C, 3, FALSE))</f>
        <v>CITRUS TOWER BLVD</v>
      </c>
      <c r="F37" s="77" t="str">
        <f>VLOOKUP('[1]Summary Table'!$A35,'[1]Lake Co CMS'!$B:$I,8,FALSE)</f>
        <v>HANCOCK RD</v>
      </c>
      <c r="G37" s="78" t="str">
        <f>LEFT(INDEX('[1]Summary Table'!$I$4:$I$264, MATCH(A37,'[1]Summary Table'!$A$4:$A$264, 0)), 1)</f>
        <v>U</v>
      </c>
      <c r="H37" s="92"/>
      <c r="I37" s="79">
        <f>INDEX('[1]Summary Table'!$E$4:$E$264,MATCH(A37,'[1]Summary Table'!$A$4:$A$264,0))</f>
        <v>35</v>
      </c>
      <c r="J37" s="79" t="str">
        <f>INDEX('[1]Summary Table'!$J$4:$J$264,MATCH(A37,'[1]Summary Table'!$A$4:$A$264,0))</f>
        <v>C4</v>
      </c>
      <c r="K37" s="79" t="str">
        <f>INDEX('[1]Summary Table'!$H$4:$H$264,MATCH(A37,'[1]Summary Table'!$A$4:$A$264,0))</f>
        <v>4L</v>
      </c>
      <c r="L37" s="92"/>
      <c r="M37" s="79" t="str">
        <f>INDEX('[1]Summary Table'!$N$4:$N$264,MATCH(A37,'[1]Summary Table'!$A$4:$A$264,0))</f>
        <v>D</v>
      </c>
      <c r="N37" s="80">
        <f t="shared" si="0"/>
        <v>32490</v>
      </c>
      <c r="O37" s="80">
        <f t="shared" si="1"/>
        <v>1411</v>
      </c>
      <c r="P37" s="92"/>
      <c r="Q37" s="92"/>
      <c r="R37" s="81">
        <f>INDEX('[1]Summary Table'!$P$4:$P$264,MATCH(A37,'[1]Summary Table'!$A$4:$A$264,0))</f>
        <v>8915.3087999999989</v>
      </c>
      <c r="S37" s="82">
        <f t="shared" si="2"/>
        <v>0.27</v>
      </c>
      <c r="T37" s="81" t="str">
        <f t="shared" si="3"/>
        <v>C</v>
      </c>
      <c r="U37" s="83">
        <f>VLOOKUP('[1]Summary Table'!$A35,'[1]2025 Annual Counts'!$A:$AO,39,FALSE)</f>
        <v>367.82399999999996</v>
      </c>
      <c r="V37" s="83">
        <f>VLOOKUP('[1]Summary Table'!$A35,'[1]2025 Annual Counts'!$A:$AO,40,FALSE)</f>
        <v>328.71359999999999</v>
      </c>
      <c r="W37" s="84">
        <f t="shared" si="4"/>
        <v>0.26</v>
      </c>
      <c r="X37" s="83" t="str">
        <f t="shared" si="5"/>
        <v>C</v>
      </c>
      <c r="Y37" s="85">
        <f>INDEX('[1]2025 Annual Counts'!$AH$3:$AH$323,MATCH(A37,'[1]2025 Annual Counts'!$A$3:$A$323,0))</f>
        <v>7.59509819027262E-2</v>
      </c>
      <c r="AA37" s="87"/>
      <c r="AB37" s="83">
        <f>INDEX('[1]Summary Table'!$Q$4:$Q$264,MATCH(A37,'[1]Summary Table'!$A$4:$A$264,0))</f>
        <v>21960</v>
      </c>
      <c r="AC37" s="83">
        <f>INDEX('[1]Summary Table'!$R$4:$R$264,MATCH(A37,'[1]Summary Table'!$A$4:$A$264,0))</f>
        <v>32490</v>
      </c>
      <c r="AD37" s="83">
        <f>INDEX('[1]Summary Table'!$S$4:$S$264,MATCH(A37,'[1]Summary Table'!$A$4:$A$264,0))</f>
        <v>36720</v>
      </c>
      <c r="AE37" s="83"/>
      <c r="AF37" s="88">
        <f>IF(B37="County", VLOOKUP(AI37,'[1]Service Volumes'!B:F,3,0),VLOOKUP(AI37,'[1]Service Volumes'!W:AA,3,0))</f>
        <v>1089</v>
      </c>
      <c r="AG37" s="88">
        <f>IF(B37="County", VLOOKUP(AI37,'[1]Service Volumes'!B:F,4,0),VLOOKUP(AI37,'[1]Service Volumes'!W:AA,4,0))</f>
        <v>1411</v>
      </c>
      <c r="AH37" s="89">
        <f>IF(B37="County", VLOOKUP(AI37,'[1]Service Volumes'!B:F,5,0),VLOOKUP(AI37,'[1]Service Volumes'!W:AA,5,0))</f>
        <v>1818</v>
      </c>
      <c r="AI37" s="90" t="str">
        <f>INDEX('[1]Summary Table'!$O$4:$O$264,MATCH(A37,'[1]Summary Table'!$A$4:$A$264,0))</f>
        <v>C4_4L_D_WL_0R</v>
      </c>
    </row>
    <row r="38" spans="1:35" s="91" customFormat="1" x14ac:dyDescent="0.3">
      <c r="A38" s="74">
        <v>35</v>
      </c>
      <c r="B38" s="75" t="str">
        <f>INDEX('[1]Summary Table'!$D$4:$D$264,MATCH(A38,'[1]Summary Table'!$A$4:$A$264,0))</f>
        <v>County</v>
      </c>
      <c r="C38" s="76">
        <f>INDEX('[1]Lake Co CMS'!$A$2:$A$456,MATCH(A38,'[1]Lake Co CMS'!$B$2:$B$456,0))</f>
        <v>2080</v>
      </c>
      <c r="D38" s="77" t="str">
        <f>IFERROR(VLOOKUP('[1]Summary Table'!$A36,'[1]Lake Co CMS'!$B:$I,6,FALSE), VLOOKUP(A38, '[1]Summary Table'!$A:$B, 2, FALSE))</f>
        <v>S. HANCOCK RD</v>
      </c>
      <c r="E38" s="77" t="str">
        <f>IFERROR(VLOOKUP('[1]Summary Table'!$A36,'[1]Lake Co CMS'!$B:$I,7,FALSE), VLOOKUP(A38, '[1]Summary Table'!$A:$C, 3, FALSE))</f>
        <v>SR 50</v>
      </c>
      <c r="F38" s="77" t="str">
        <f>VLOOKUP('[1]Summary Table'!$A36,'[1]Lake Co CMS'!$B:$I,8,FALSE)</f>
        <v>HOOKS ST</v>
      </c>
      <c r="G38" s="78" t="str">
        <f>LEFT(INDEX('[1]Summary Table'!$I$4:$I$264, MATCH(A38,'[1]Summary Table'!$A$4:$A$264, 0)), 1)</f>
        <v>U</v>
      </c>
      <c r="H38" s="92"/>
      <c r="I38" s="79">
        <f>INDEX('[1]Summary Table'!$E$4:$E$264,MATCH(A38,'[1]Summary Table'!$A$4:$A$264,0))</f>
        <v>45</v>
      </c>
      <c r="J38" s="79" t="str">
        <f>INDEX('[1]Summary Table'!$J$4:$J$264,MATCH(A38,'[1]Summary Table'!$A$4:$A$264,0))</f>
        <v>C4</v>
      </c>
      <c r="K38" s="79" t="str">
        <f>INDEX('[1]Summary Table'!$H$4:$H$264,MATCH(A38,'[1]Summary Table'!$A$4:$A$264,0))</f>
        <v>4L</v>
      </c>
      <c r="L38" s="92"/>
      <c r="M38" s="79" t="str">
        <f>INDEX('[1]Summary Table'!$N$4:$N$264,MATCH(A38,'[1]Summary Table'!$A$4:$A$264,0))</f>
        <v>D</v>
      </c>
      <c r="N38" s="80">
        <f t="shared" si="0"/>
        <v>32490</v>
      </c>
      <c r="O38" s="80">
        <f t="shared" si="1"/>
        <v>1411</v>
      </c>
      <c r="P38" s="92"/>
      <c r="Q38" s="92"/>
      <c r="R38" s="81">
        <f>INDEX('[1]Summary Table'!$P$4:$P$264,MATCH(A38,'[1]Summary Table'!$A$4:$A$264,0))</f>
        <v>19673.462399999997</v>
      </c>
      <c r="S38" s="82">
        <f t="shared" si="2"/>
        <v>0.61</v>
      </c>
      <c r="T38" s="81" t="str">
        <f t="shared" si="3"/>
        <v>C</v>
      </c>
      <c r="U38" s="83">
        <f>VLOOKUP('[1]Summary Table'!$A36,'[1]2025 Annual Counts'!$A:$AO,39,FALSE)</f>
        <v>700.26239999999996</v>
      </c>
      <c r="V38" s="83">
        <f>VLOOKUP('[1]Summary Table'!$A36,'[1]2025 Annual Counts'!$A:$AO,40,FALSE)</f>
        <v>649.04639999999995</v>
      </c>
      <c r="W38" s="84">
        <f t="shared" si="4"/>
        <v>0.5</v>
      </c>
      <c r="X38" s="83" t="str">
        <f t="shared" si="5"/>
        <v>C</v>
      </c>
      <c r="Y38" s="85">
        <f>INDEX('[1]2025 Annual Counts'!$AH$3:$AH$323,MATCH(A38,'[1]2025 Annual Counts'!$A$3:$A$323,0))</f>
        <v>0.26049569876931522</v>
      </c>
      <c r="AA38" s="87"/>
      <c r="AB38" s="83">
        <f>INDEX('[1]Summary Table'!$Q$4:$Q$264,MATCH(A38,'[1]Summary Table'!$A$4:$A$264,0))</f>
        <v>21960</v>
      </c>
      <c r="AC38" s="83">
        <f>INDEX('[1]Summary Table'!$R$4:$R$264,MATCH(A38,'[1]Summary Table'!$A$4:$A$264,0))</f>
        <v>32490</v>
      </c>
      <c r="AD38" s="83">
        <f>INDEX('[1]Summary Table'!$S$4:$S$264,MATCH(A38,'[1]Summary Table'!$A$4:$A$264,0))</f>
        <v>36720</v>
      </c>
      <c r="AE38" s="83"/>
      <c r="AF38" s="88">
        <f>IF(B38="County", VLOOKUP(AI38,'[1]Service Volumes'!B:F,3,0),VLOOKUP(AI38,'[1]Service Volumes'!W:AA,3,0))</f>
        <v>1089</v>
      </c>
      <c r="AG38" s="88">
        <f>IF(B38="County", VLOOKUP(AI38,'[1]Service Volumes'!B:F,4,0),VLOOKUP(AI38,'[1]Service Volumes'!W:AA,4,0))</f>
        <v>1411</v>
      </c>
      <c r="AH38" s="89">
        <f>IF(B38="County", VLOOKUP(AI38,'[1]Service Volumes'!B:F,5,0),VLOOKUP(AI38,'[1]Service Volumes'!W:AA,5,0))</f>
        <v>1818</v>
      </c>
      <c r="AI38" s="90" t="str">
        <f>INDEX('[1]Summary Table'!$O$4:$O$264,MATCH(A38,'[1]Summary Table'!$A$4:$A$264,0))</f>
        <v>C4_4L_D_WL_0R</v>
      </c>
    </row>
    <row r="39" spans="1:35" s="91" customFormat="1" x14ac:dyDescent="0.3">
      <c r="A39" s="74">
        <v>36</v>
      </c>
      <c r="B39" s="75" t="str">
        <f>INDEX('[1]Summary Table'!$D$4:$D$264,MATCH(A39,'[1]Summary Table'!$A$4:$A$264,0))</f>
        <v>County</v>
      </c>
      <c r="C39" s="76">
        <f>INDEX('[1]Lake Co CMS'!$A$2:$A$456,MATCH(A39,'[1]Lake Co CMS'!$B$2:$B$456,0))</f>
        <v>1692</v>
      </c>
      <c r="D39" s="77" t="str">
        <f>IFERROR(VLOOKUP('[1]Summary Table'!$A37,'[1]Lake Co CMS'!$B:$I,6,FALSE), VLOOKUP(A39, '[1]Summary Table'!$A:$B, 2, FALSE))</f>
        <v>CITRUS TOWER BLVD</v>
      </c>
      <c r="E39" s="77" t="str">
        <f>IFERROR(VLOOKUP('[1]Summary Table'!$A37,'[1]Lake Co CMS'!$B:$I,7,FALSE), VLOOKUP(A39, '[1]Summary Table'!$A:$C, 3, FALSE))</f>
        <v>HOOKS ST</v>
      </c>
      <c r="F39" s="77" t="str">
        <f>VLOOKUP('[1]Summary Table'!$A37,'[1]Lake Co CMS'!$B:$I,8,FALSE)</f>
        <v>JOHNS LAKE RD</v>
      </c>
      <c r="G39" s="78" t="str">
        <f>LEFT(INDEX('[1]Summary Table'!$I$4:$I$264, MATCH(A39,'[1]Summary Table'!$A$4:$A$264, 0)), 1)</f>
        <v>U</v>
      </c>
      <c r="H39" s="92"/>
      <c r="I39" s="79">
        <f>INDEX('[1]Summary Table'!$E$4:$E$264,MATCH(A39,'[1]Summary Table'!$A$4:$A$264,0))</f>
        <v>30</v>
      </c>
      <c r="J39" s="79" t="str">
        <f>INDEX('[1]Summary Table'!$J$4:$J$264,MATCH(A39,'[1]Summary Table'!$A$4:$A$264,0))</f>
        <v>C4</v>
      </c>
      <c r="K39" s="79" t="str">
        <f>INDEX('[1]Summary Table'!$H$4:$H$264,MATCH(A39,'[1]Summary Table'!$A$4:$A$264,0))</f>
        <v>4L</v>
      </c>
      <c r="L39" s="92"/>
      <c r="M39" s="79" t="str">
        <f>INDEX('[1]Summary Table'!$N$4:$N$264,MATCH(A39,'[1]Summary Table'!$A$4:$A$264,0))</f>
        <v>D</v>
      </c>
      <c r="N39" s="80">
        <f t="shared" si="0"/>
        <v>34114.5</v>
      </c>
      <c r="O39" s="80">
        <f t="shared" si="1"/>
        <v>1481.55</v>
      </c>
      <c r="P39" s="92"/>
      <c r="Q39" s="92"/>
      <c r="R39" s="81">
        <f>INDEX('[1]Summary Table'!$P$4:$P$264,MATCH(A39,'[1]Summary Table'!$A$4:$A$264,0))</f>
        <v>18053.068800000001</v>
      </c>
      <c r="S39" s="82">
        <f t="shared" si="2"/>
        <v>0.53</v>
      </c>
      <c r="T39" s="81" t="str">
        <f t="shared" si="3"/>
        <v>C</v>
      </c>
      <c r="U39" s="83">
        <f>VLOOKUP('[1]Summary Table'!$A37,'[1]2025 Annual Counts'!$A:$AO,39,FALSE)</f>
        <v>676.91520000000003</v>
      </c>
      <c r="V39" s="83">
        <f>VLOOKUP('[1]Summary Table'!$A37,'[1]2025 Annual Counts'!$A:$AO,40,FALSE)</f>
        <v>688.89599999999996</v>
      </c>
      <c r="W39" s="84">
        <f t="shared" si="4"/>
        <v>0.46</v>
      </c>
      <c r="X39" s="83" t="str">
        <f t="shared" si="5"/>
        <v>C</v>
      </c>
      <c r="Y39" s="85">
        <f>INDEX('[1]2025 Annual Counts'!$AH$3:$AH$323,MATCH(A39,'[1]2025 Annual Counts'!$A$3:$A$323,0))</f>
        <v>0.23901172322438824</v>
      </c>
      <c r="AA39" s="87"/>
      <c r="AB39" s="83">
        <f>INDEX('[1]Summary Table'!$Q$4:$Q$264,MATCH(A39,'[1]Summary Table'!$A$4:$A$264,0))</f>
        <v>23058</v>
      </c>
      <c r="AC39" s="83">
        <f>INDEX('[1]Summary Table'!$R$4:$R$264,MATCH(A39,'[1]Summary Table'!$A$4:$A$264,0))</f>
        <v>34114.5</v>
      </c>
      <c r="AD39" s="83">
        <f>INDEX('[1]Summary Table'!$S$4:$S$264,MATCH(A39,'[1]Summary Table'!$A$4:$A$264,0))</f>
        <v>38556</v>
      </c>
      <c r="AE39" s="83"/>
      <c r="AF39" s="88">
        <f>IF(B39="County", VLOOKUP(AI39,'[1]Service Volumes'!B:F,3,0),VLOOKUP(AI39,'[1]Service Volumes'!W:AA,3,0))</f>
        <v>1143.45</v>
      </c>
      <c r="AG39" s="88">
        <f>IF(B39="County", VLOOKUP(AI39,'[1]Service Volumes'!B:F,4,0),VLOOKUP(AI39,'[1]Service Volumes'!W:AA,4,0))</f>
        <v>1481.55</v>
      </c>
      <c r="AH39" s="89">
        <f>IF(B39="County", VLOOKUP(AI39,'[1]Service Volumes'!B:F,5,0),VLOOKUP(AI39,'[1]Service Volumes'!W:AA,5,0))</f>
        <v>1908.9</v>
      </c>
      <c r="AI39" s="90" t="str">
        <f>INDEX('[1]Summary Table'!$O$4:$O$264,MATCH(A39,'[1]Summary Table'!$A$4:$A$264,0))</f>
        <v>C4_4L_D_WL_WR</v>
      </c>
    </row>
    <row r="40" spans="1:35" s="91" customFormat="1" x14ac:dyDescent="0.3">
      <c r="A40" s="74">
        <v>37</v>
      </c>
      <c r="B40" s="75" t="str">
        <f>INDEX('[1]Summary Table'!$D$4:$D$264,MATCH(A40,'[1]Summary Table'!$A$4:$A$264,0))</f>
        <v>County</v>
      </c>
      <c r="C40" s="76">
        <f>INDEX('[1]Lake Co CMS'!$A$2:$A$456,MATCH(A40,'[1]Lake Co CMS'!$B$2:$B$456,0))</f>
        <v>1915</v>
      </c>
      <c r="D40" s="77" t="str">
        <f>IFERROR(VLOOKUP('[1]Summary Table'!$A38,'[1]Lake Co CMS'!$B:$I,6,FALSE), VLOOKUP(A40, '[1]Summary Table'!$A:$B, 2, FALSE))</f>
        <v>S. GRAND HIGHWAY</v>
      </c>
      <c r="E40" s="77" t="str">
        <f>IFERROR(VLOOKUP('[1]Summary Table'!$A38,'[1]Lake Co CMS'!$B:$I,7,FALSE), VLOOKUP(A40, '[1]Summary Table'!$A:$C, 3, FALSE))</f>
        <v>SR 50</v>
      </c>
      <c r="F40" s="77" t="str">
        <f>VLOOKUP('[1]Summary Table'!$A38,'[1]Lake Co CMS'!$B:$I,8,FALSE)</f>
        <v>HOOKS ST</v>
      </c>
      <c r="G40" s="78" t="str">
        <f>LEFT(INDEX('[1]Summary Table'!$I$4:$I$264, MATCH(A40,'[1]Summary Table'!$A$4:$A$264, 0)), 1)</f>
        <v>U</v>
      </c>
      <c r="H40" s="92"/>
      <c r="I40" s="79">
        <f>INDEX('[1]Summary Table'!$E$4:$E$264,MATCH(A40,'[1]Summary Table'!$A$4:$A$264,0))</f>
        <v>25</v>
      </c>
      <c r="J40" s="79" t="str">
        <f>INDEX('[1]Summary Table'!$J$4:$J$264,MATCH(A40,'[1]Summary Table'!$A$4:$A$264,0))</f>
        <v>C4</v>
      </c>
      <c r="K40" s="79" t="str">
        <f>INDEX('[1]Summary Table'!$H$4:$H$264,MATCH(A40,'[1]Summary Table'!$A$4:$A$264,0))</f>
        <v>4L</v>
      </c>
      <c r="L40" s="92"/>
      <c r="M40" s="79" t="str">
        <f>INDEX('[1]Summary Table'!$N$4:$N$264,MATCH(A40,'[1]Summary Table'!$A$4:$A$264,0))</f>
        <v>D</v>
      </c>
      <c r="N40" s="80">
        <f t="shared" si="0"/>
        <v>34114.5</v>
      </c>
      <c r="O40" s="80">
        <f t="shared" si="1"/>
        <v>1481.55</v>
      </c>
      <c r="P40" s="92"/>
      <c r="Q40" s="92"/>
      <c r="R40" s="81">
        <f>INDEX('[1]Summary Table'!$P$4:$P$264,MATCH(A40,'[1]Summary Table'!$A$4:$A$264,0))</f>
        <v>5726.8224</v>
      </c>
      <c r="S40" s="82">
        <f t="shared" si="2"/>
        <v>0.17</v>
      </c>
      <c r="T40" s="81" t="str">
        <f t="shared" si="3"/>
        <v>C</v>
      </c>
      <c r="U40" s="83">
        <f>VLOOKUP('[1]Summary Table'!$A38,'[1]2025 Annual Counts'!$A:$AO,39,FALSE)</f>
        <v>286.54079999999999</v>
      </c>
      <c r="V40" s="83">
        <f>VLOOKUP('[1]Summary Table'!$A38,'[1]2025 Annual Counts'!$A:$AO,40,FALSE)</f>
        <v>196.68480000000002</v>
      </c>
      <c r="W40" s="84">
        <f t="shared" si="4"/>
        <v>0.19</v>
      </c>
      <c r="X40" s="83" t="str">
        <f t="shared" si="5"/>
        <v>C</v>
      </c>
      <c r="Y40" s="85">
        <f>INDEX('[1]2025 Annual Counts'!$AH$3:$AH$323,MATCH(A40,'[1]2025 Annual Counts'!$A$3:$A$323,0))</f>
        <v>-1.5200201338104735E-2</v>
      </c>
      <c r="AA40" s="87"/>
      <c r="AB40" s="83">
        <f>INDEX('[1]Summary Table'!$Q$4:$Q$264,MATCH(A40,'[1]Summary Table'!$A$4:$A$264,0))</f>
        <v>23058</v>
      </c>
      <c r="AC40" s="83">
        <f>INDEX('[1]Summary Table'!$R$4:$R$264,MATCH(A40,'[1]Summary Table'!$A$4:$A$264,0))</f>
        <v>34114.5</v>
      </c>
      <c r="AD40" s="83">
        <f>INDEX('[1]Summary Table'!$S$4:$S$264,MATCH(A40,'[1]Summary Table'!$A$4:$A$264,0))</f>
        <v>38556</v>
      </c>
      <c r="AE40" s="83"/>
      <c r="AF40" s="88">
        <f>IF(B40="County", VLOOKUP(AI40,'[1]Service Volumes'!B:F,3,0),VLOOKUP(AI40,'[1]Service Volumes'!W:AA,3,0))</f>
        <v>1143.45</v>
      </c>
      <c r="AG40" s="88">
        <f>IF(B40="County", VLOOKUP(AI40,'[1]Service Volumes'!B:F,4,0),VLOOKUP(AI40,'[1]Service Volumes'!W:AA,4,0))</f>
        <v>1481.55</v>
      </c>
      <c r="AH40" s="89">
        <f>IF(B40="County", VLOOKUP(AI40,'[1]Service Volumes'!B:F,5,0),VLOOKUP(AI40,'[1]Service Volumes'!W:AA,5,0))</f>
        <v>1908.9</v>
      </c>
      <c r="AI40" s="90" t="str">
        <f>INDEX('[1]Summary Table'!$O$4:$O$264,MATCH(A40,'[1]Summary Table'!$A$4:$A$264,0))</f>
        <v>C4_4L_D_WL_WR</v>
      </c>
    </row>
    <row r="41" spans="1:35" s="91" customFormat="1" x14ac:dyDescent="0.3">
      <c r="A41" s="74">
        <v>38</v>
      </c>
      <c r="B41" s="75" t="str">
        <f>INDEX('[1]Summary Table'!$D$4:$D$264,MATCH(A41,'[1]Summary Table'!$A$4:$A$264,0))</f>
        <v>County</v>
      </c>
      <c r="C41" s="76" t="e">
        <f>INDEX('[1]Lake Co CMS'!$A$2:$A$456,MATCH(A41,'[1]Lake Co CMS'!$B$2:$B$456,0))</f>
        <v>#N/A</v>
      </c>
      <c r="D41" s="77" t="str">
        <f>IFERROR(VLOOKUP('[1]Summary Table'!$A39,'[1]Lake Co CMS'!$B:$I,6,FALSE), VLOOKUP(A41, '[1]Summary Table'!$A:$B, 2, FALSE))</f>
        <v>HARTLE RD</v>
      </c>
      <c r="E41" s="77" t="str">
        <f>IFERROR(VLOOKUP('[1]Summary Table'!$A39,'[1]Lake Co CMS'!$B:$I,7,FALSE), VLOOKUP(A41, '[1]Summary Table'!$A:$C, 3, FALSE))</f>
        <v>0.11 SOUTH OF SR 50</v>
      </c>
      <c r="F41" s="77" t="e">
        <f>VLOOKUP('[1]Summary Table'!$A39,'[1]Lake Co CMS'!$B:$I,8,FALSE)</f>
        <v>#N/A</v>
      </c>
      <c r="G41" s="78" t="str">
        <f>LEFT(INDEX('[1]Summary Table'!$I$4:$I$264, MATCH(A41,'[1]Summary Table'!$A$4:$A$264, 0)), 1)</f>
        <v>U</v>
      </c>
      <c r="H41" s="92"/>
      <c r="I41" s="79">
        <f>INDEX('[1]Summary Table'!$E$4:$E$264,MATCH(A41,'[1]Summary Table'!$A$4:$A$264,0))</f>
        <v>35</v>
      </c>
      <c r="J41" s="79" t="str">
        <f>INDEX('[1]Summary Table'!$J$4:$J$264,MATCH(A41,'[1]Summary Table'!$A$4:$A$264,0))</f>
        <v>C4</v>
      </c>
      <c r="K41" s="79" t="str">
        <f>INDEX('[1]Summary Table'!$H$4:$H$264,MATCH(A41,'[1]Summary Table'!$A$4:$A$264,0))</f>
        <v>4L</v>
      </c>
      <c r="L41" s="92"/>
      <c r="M41" s="79" t="str">
        <f>INDEX('[1]Summary Table'!$N$4:$N$264,MATCH(A41,'[1]Summary Table'!$A$4:$A$264,0))</f>
        <v>D</v>
      </c>
      <c r="N41" s="80">
        <f t="shared" si="0"/>
        <v>30865.5</v>
      </c>
      <c r="O41" s="80">
        <f t="shared" si="1"/>
        <v>1340.45</v>
      </c>
      <c r="P41" s="92"/>
      <c r="Q41" s="92"/>
      <c r="R41" s="81">
        <f>INDEX('[1]Summary Table'!$P$4:$P$264,MATCH(A41,'[1]Summary Table'!$A$4:$A$264,0))</f>
        <v>8211.84</v>
      </c>
      <c r="S41" s="82">
        <f t="shared" si="2"/>
        <v>0.27</v>
      </c>
      <c r="T41" s="81" t="str">
        <f t="shared" si="3"/>
        <v>C</v>
      </c>
      <c r="U41" s="83">
        <f>VLOOKUP('[1]Summary Table'!$A39,'[1]2025 Annual Counts'!$A:$AO,39,FALSE)</f>
        <v>421.32480000000004</v>
      </c>
      <c r="V41" s="83">
        <f>VLOOKUP('[1]Summary Table'!$A39,'[1]2025 Annual Counts'!$A:$AO,40,FALSE)</f>
        <v>295.52639999999997</v>
      </c>
      <c r="W41" s="84">
        <f t="shared" si="4"/>
        <v>0.31</v>
      </c>
      <c r="X41" s="83" t="str">
        <f t="shared" si="5"/>
        <v>C</v>
      </c>
      <c r="Y41" s="85">
        <f>INDEX('[1]2025 Annual Counts'!$AH$3:$AH$323,MATCH(A41,'[1]2025 Annual Counts'!$A$3:$A$323,0))</f>
        <v>5.8408463312064507E-2</v>
      </c>
      <c r="AA41" s="87"/>
      <c r="AB41" s="83">
        <f>INDEX('[1]Summary Table'!$Q$4:$Q$264,MATCH(A41,'[1]Summary Table'!$A$4:$A$264,0))</f>
        <v>20862</v>
      </c>
      <c r="AC41" s="83">
        <f>INDEX('[1]Summary Table'!$R$4:$R$264,MATCH(A41,'[1]Summary Table'!$A$4:$A$264,0))</f>
        <v>30865.5</v>
      </c>
      <c r="AD41" s="83">
        <f>INDEX('[1]Summary Table'!$S$4:$S$264,MATCH(A41,'[1]Summary Table'!$A$4:$A$264,0))</f>
        <v>34884</v>
      </c>
      <c r="AE41" s="83"/>
      <c r="AF41" s="88">
        <f>IF(B41="County", VLOOKUP(AI41,'[1]Service Volumes'!B:F,3,0),VLOOKUP(AI41,'[1]Service Volumes'!W:AA,3,0))</f>
        <v>1034.55</v>
      </c>
      <c r="AG41" s="88">
        <f>IF(B41="County", VLOOKUP(AI41,'[1]Service Volumes'!B:F,4,0),VLOOKUP(AI41,'[1]Service Volumes'!W:AA,4,0))</f>
        <v>1340.45</v>
      </c>
      <c r="AH41" s="89">
        <f>IF(B41="County", VLOOKUP(AI41,'[1]Service Volumes'!B:F,5,0),VLOOKUP(AI41,'[1]Service Volumes'!W:AA,5,0))</f>
        <v>1727.1</v>
      </c>
      <c r="AI41" s="90" t="str">
        <f>INDEX('[1]Summary Table'!$O$4:$O$264,MATCH(A41,'[1]Summary Table'!$A$4:$A$264,0))</f>
        <v>C4_4L_U_WL_0R</v>
      </c>
    </row>
    <row r="42" spans="1:35" s="91" customFormat="1" x14ac:dyDescent="0.3">
      <c r="A42" s="74">
        <v>39</v>
      </c>
      <c r="B42" s="75" t="str">
        <f>INDEX('[1]Summary Table'!$D$4:$D$264,MATCH(A42,'[1]Summary Table'!$A$4:$A$264,0))</f>
        <v>County</v>
      </c>
      <c r="C42" s="76">
        <f>INDEX('[1]Lake Co CMS'!$A$2:$A$456,MATCH(A42,'[1]Lake Co CMS'!$B$2:$B$456,0))</f>
        <v>2070</v>
      </c>
      <c r="D42" s="77" t="str">
        <f>IFERROR(VLOOKUP('[1]Summary Table'!$A40,'[1]Lake Co CMS'!$B:$I,6,FALSE), VLOOKUP(A42, '[1]Summary Table'!$A:$B, 2, FALSE))</f>
        <v>N. HANCOCK RD</v>
      </c>
      <c r="E42" s="77" t="str">
        <f>IFERROR(VLOOKUP('[1]Summary Table'!$A40,'[1]Lake Co CMS'!$B:$I,7,FALSE), VLOOKUP(A42, '[1]Summary Table'!$A:$C, 3, FALSE))</f>
        <v>N RIDGE BLVD</v>
      </c>
      <c r="F42" s="77" t="str">
        <f>VLOOKUP('[1]Summary Table'!$A40,'[1]Lake Co CMS'!$B:$I,8,FALSE)</f>
        <v>SR 50</v>
      </c>
      <c r="G42" s="78" t="str">
        <f>LEFT(INDEX('[1]Summary Table'!$I$4:$I$264, MATCH(A42,'[1]Summary Table'!$A$4:$A$264, 0)), 1)</f>
        <v>U</v>
      </c>
      <c r="H42" s="92"/>
      <c r="I42" s="79">
        <f>INDEX('[1]Summary Table'!$E$4:$E$264,MATCH(A42,'[1]Summary Table'!$A$4:$A$264,0))</f>
        <v>45</v>
      </c>
      <c r="J42" s="79" t="str">
        <f>INDEX('[1]Summary Table'!$J$4:$J$264,MATCH(A42,'[1]Summary Table'!$A$4:$A$264,0))</f>
        <v>C4</v>
      </c>
      <c r="K42" s="79" t="str">
        <f>INDEX('[1]Summary Table'!$H$4:$H$264,MATCH(A42,'[1]Summary Table'!$A$4:$A$264,0))</f>
        <v>4L</v>
      </c>
      <c r="L42" s="92"/>
      <c r="M42" s="79" t="str">
        <f>INDEX('[1]Summary Table'!$N$4:$N$264,MATCH(A42,'[1]Summary Table'!$A$4:$A$264,0))</f>
        <v>D</v>
      </c>
      <c r="N42" s="80">
        <f t="shared" si="0"/>
        <v>34114.5</v>
      </c>
      <c r="O42" s="80">
        <f t="shared" si="1"/>
        <v>1481.55</v>
      </c>
      <c r="P42" s="92"/>
      <c r="Q42" s="92"/>
      <c r="R42" s="81">
        <f>INDEX('[1]Summary Table'!$P$4:$P$264,MATCH(A42,'[1]Summary Table'!$A$4:$A$264,0))</f>
        <v>16107.1872</v>
      </c>
      <c r="S42" s="82">
        <f t="shared" si="2"/>
        <v>0.47</v>
      </c>
      <c r="T42" s="81" t="str">
        <f t="shared" si="3"/>
        <v>C</v>
      </c>
      <c r="U42" s="83">
        <f>VLOOKUP('[1]Summary Table'!$A40,'[1]2025 Annual Counts'!$A:$AO,39,FALSE)</f>
        <v>675.91679999999997</v>
      </c>
      <c r="V42" s="83">
        <f>VLOOKUP('[1]Summary Table'!$A40,'[1]2025 Annual Counts'!$A:$AO,40,FALSE)</f>
        <v>628.99199999999996</v>
      </c>
      <c r="W42" s="84">
        <f t="shared" si="4"/>
        <v>0.46</v>
      </c>
      <c r="X42" s="83" t="str">
        <f t="shared" si="5"/>
        <v>C</v>
      </c>
      <c r="Y42" s="85">
        <f>INDEX('[1]2025 Annual Counts'!$AH$3:$AH$323,MATCH(A42,'[1]2025 Annual Counts'!$A$3:$A$323,0))</f>
        <v>0.21106973011445773</v>
      </c>
      <c r="AA42" s="87"/>
      <c r="AB42" s="83">
        <f>INDEX('[1]Summary Table'!$Q$4:$Q$264,MATCH(A42,'[1]Summary Table'!$A$4:$A$264,0))</f>
        <v>23058</v>
      </c>
      <c r="AC42" s="83">
        <f>INDEX('[1]Summary Table'!$R$4:$R$264,MATCH(A42,'[1]Summary Table'!$A$4:$A$264,0))</f>
        <v>34114.5</v>
      </c>
      <c r="AD42" s="83">
        <f>INDEX('[1]Summary Table'!$S$4:$S$264,MATCH(A42,'[1]Summary Table'!$A$4:$A$264,0))</f>
        <v>38556</v>
      </c>
      <c r="AE42" s="83"/>
      <c r="AF42" s="88">
        <f>IF(B42="County", VLOOKUP(AI42,'[1]Service Volumes'!B:F,3,0),VLOOKUP(AI42,'[1]Service Volumes'!W:AA,3,0))</f>
        <v>1143.45</v>
      </c>
      <c r="AG42" s="88">
        <f>IF(B42="County", VLOOKUP(AI42,'[1]Service Volumes'!B:F,4,0),VLOOKUP(AI42,'[1]Service Volumes'!W:AA,4,0))</f>
        <v>1481.55</v>
      </c>
      <c r="AH42" s="89">
        <f>IF(B42="County", VLOOKUP(AI42,'[1]Service Volumes'!B:F,5,0),VLOOKUP(AI42,'[1]Service Volumes'!W:AA,5,0))</f>
        <v>1908.9</v>
      </c>
      <c r="AI42" s="90" t="str">
        <f>INDEX('[1]Summary Table'!$O$4:$O$264,MATCH(A42,'[1]Summary Table'!$A$4:$A$264,0))</f>
        <v>C4_4L_D_WL_WR</v>
      </c>
    </row>
    <row r="43" spans="1:35" s="91" customFormat="1" x14ac:dyDescent="0.3">
      <c r="A43" s="74">
        <v>40</v>
      </c>
      <c r="B43" s="75" t="str">
        <f>INDEX('[1]Summary Table'!$D$4:$D$264,MATCH(A43,'[1]Summary Table'!$A$4:$A$264,0))</f>
        <v>County</v>
      </c>
      <c r="C43" s="76">
        <f>INDEX('[1]Lake Co CMS'!$A$2:$A$456,MATCH(A43,'[1]Lake Co CMS'!$B$2:$B$456,0))</f>
        <v>1910</v>
      </c>
      <c r="D43" s="77" t="str">
        <f>IFERROR(VLOOKUP('[1]Summary Table'!$A41,'[1]Lake Co CMS'!$B:$I,6,FALSE), VLOOKUP(A43, '[1]Summary Table'!$A:$B, 2, FALSE))</f>
        <v>GRAND HIGHWAY</v>
      </c>
      <c r="E43" s="77" t="str">
        <f>IFERROR(VLOOKUP('[1]Summary Table'!$A41,'[1]Lake Co CMS'!$B:$I,7,FALSE), VLOOKUP(A43, '[1]Summary Table'!$A:$C, 3, FALSE))</f>
        <v>CITRUS TOWER BLVD</v>
      </c>
      <c r="F43" s="77" t="str">
        <f>VLOOKUP('[1]Summary Table'!$A41,'[1]Lake Co CMS'!$B:$I,8,FALSE)</f>
        <v>SR 50</v>
      </c>
      <c r="G43" s="78" t="str">
        <f>LEFT(INDEX('[1]Summary Table'!$I$4:$I$264, MATCH(A43,'[1]Summary Table'!$A$4:$A$264, 0)), 1)</f>
        <v>U</v>
      </c>
      <c r="H43" s="92"/>
      <c r="I43" s="79">
        <f>INDEX('[1]Summary Table'!$E$4:$E$264,MATCH(A43,'[1]Summary Table'!$A$4:$A$264,0))</f>
        <v>35</v>
      </c>
      <c r="J43" s="79" t="str">
        <f>INDEX('[1]Summary Table'!$J$4:$J$264,MATCH(A43,'[1]Summary Table'!$A$4:$A$264,0))</f>
        <v>C4</v>
      </c>
      <c r="K43" s="79" t="str">
        <f>INDEX('[1]Summary Table'!$H$4:$H$264,MATCH(A43,'[1]Summary Table'!$A$4:$A$264,0))</f>
        <v>2L</v>
      </c>
      <c r="L43" s="92"/>
      <c r="M43" s="79" t="str">
        <f>INDEX('[1]Summary Table'!$N$4:$N$264,MATCH(A43,'[1]Summary Table'!$A$4:$A$264,0))</f>
        <v>D</v>
      </c>
      <c r="N43" s="80">
        <f t="shared" si="0"/>
        <v>16632</v>
      </c>
      <c r="O43" s="80">
        <f t="shared" si="1"/>
        <v>822</v>
      </c>
      <c r="P43" s="92"/>
      <c r="Q43" s="92"/>
      <c r="R43" s="81">
        <f>INDEX('[1]Summary Table'!$P$4:$P$264,MATCH(A43,'[1]Summary Table'!$A$4:$A$264,0))</f>
        <v>6853.0176000000001</v>
      </c>
      <c r="S43" s="82">
        <f t="shared" si="2"/>
        <v>0.41</v>
      </c>
      <c r="T43" s="81" t="str">
        <f t="shared" si="3"/>
        <v>D</v>
      </c>
      <c r="U43" s="83">
        <f>VLOOKUP('[1]Summary Table'!$A41,'[1]2025 Annual Counts'!$A:$AO,39,FALSE)</f>
        <v>277.55520000000001</v>
      </c>
      <c r="V43" s="83">
        <f>VLOOKUP('[1]Summary Table'!$A41,'[1]2025 Annual Counts'!$A:$AO,40,FALSE)</f>
        <v>278.55359999999996</v>
      </c>
      <c r="W43" s="84">
        <f t="shared" si="4"/>
        <v>0.34</v>
      </c>
      <c r="X43" s="83" t="str">
        <f t="shared" si="5"/>
        <v>D</v>
      </c>
      <c r="Y43" s="85">
        <f>INDEX('[1]2025 Annual Counts'!$AH$3:$AH$323,MATCH(A43,'[1]2025 Annual Counts'!$A$3:$A$323,0))</f>
        <v>2.080215349388137E-2</v>
      </c>
      <c r="AA43" s="87"/>
      <c r="AB43" s="83">
        <f>INDEX('[1]Summary Table'!$Q$4:$Q$264,MATCH(A43,'[1]Summary Table'!$A$4:$A$264,0))</f>
        <v>0</v>
      </c>
      <c r="AC43" s="83">
        <f>INDEX('[1]Summary Table'!$R$4:$R$264,MATCH(A43,'[1]Summary Table'!$A$4:$A$264,0))</f>
        <v>16632</v>
      </c>
      <c r="AD43" s="83">
        <f>INDEX('[1]Summary Table'!$S$4:$S$264,MATCH(A43,'[1]Summary Table'!$A$4:$A$264,0))</f>
        <v>22680</v>
      </c>
      <c r="AE43" s="83"/>
      <c r="AF43" s="88">
        <f>IF(B43="County", VLOOKUP(AI43,'[1]Service Volumes'!B:F,3,0),VLOOKUP(AI43,'[1]Service Volumes'!W:AA,3,0))</f>
        <v>0</v>
      </c>
      <c r="AG43" s="88">
        <f>IF(B43="County", VLOOKUP(AI43,'[1]Service Volumes'!B:F,4,0),VLOOKUP(AI43,'[1]Service Volumes'!W:AA,4,0))</f>
        <v>822</v>
      </c>
      <c r="AH43" s="89">
        <f>IF(B43="County", VLOOKUP(AI43,'[1]Service Volumes'!B:F,5,0),VLOOKUP(AI43,'[1]Service Volumes'!W:AA,5,0))</f>
        <v>1125</v>
      </c>
      <c r="AI43" s="90" t="str">
        <f>INDEX('[1]Summary Table'!$O$4:$O$264,MATCH(A43,'[1]Summary Table'!$A$4:$A$264,0))</f>
        <v>C4_2L_U_WL_WR</v>
      </c>
    </row>
    <row r="44" spans="1:35" s="91" customFormat="1" x14ac:dyDescent="0.3">
      <c r="A44" s="74">
        <v>42</v>
      </c>
      <c r="B44" s="75" t="str">
        <f>INDEX('[1]Summary Table'!$D$4:$D$264,MATCH(A44,'[1]Summary Table'!$A$4:$A$264,0))</f>
        <v>County</v>
      </c>
      <c r="C44" s="76">
        <f>INDEX('[1]Lake Co CMS'!$A$2:$A$456,MATCH(A44,'[1]Lake Co CMS'!$B$2:$B$456,0))</f>
        <v>1310</v>
      </c>
      <c r="D44" s="77" t="str">
        <f>IFERROR(VLOOKUP('[1]Summary Table'!$A42,'[1]Lake Co CMS'!$B:$I,6,FALSE), VLOOKUP(A44, '[1]Summary Table'!$A:$B, 2, FALSE))</f>
        <v>CR 50</v>
      </c>
      <c r="E44" s="77" t="str">
        <f>IFERROR(VLOOKUP('[1]Summary Table'!$A42,'[1]Lake Co CMS'!$B:$I,7,FALSE), VLOOKUP(A44, '[1]Summary Table'!$A:$C, 3, FALSE))</f>
        <v>CR 455</v>
      </c>
      <c r="F44" s="77" t="str">
        <f>VLOOKUP('[1]Summary Table'!$A42,'[1]Lake Co CMS'!$B:$I,8,FALSE)</f>
        <v>ORANGE COUNTY LINE</v>
      </c>
      <c r="G44" s="78" t="str">
        <f>LEFT(INDEX('[1]Summary Table'!$I$4:$I$264, MATCH(A44,'[1]Summary Table'!$A$4:$A$264, 0)), 1)</f>
        <v>U</v>
      </c>
      <c r="H44" s="92"/>
      <c r="I44" s="79">
        <f>INDEX('[1]Summary Table'!$E$4:$E$264,MATCH(A44,'[1]Summary Table'!$A$4:$A$264,0))</f>
        <v>45</v>
      </c>
      <c r="J44" s="79" t="str">
        <f>INDEX('[1]Summary Table'!$J$4:$J$264,MATCH(A44,'[1]Summary Table'!$A$4:$A$264,0))</f>
        <v>C4</v>
      </c>
      <c r="K44" s="79" t="str">
        <f>INDEX('[1]Summary Table'!$H$4:$H$264,MATCH(A44,'[1]Summary Table'!$A$4:$A$264,0))</f>
        <v>2L</v>
      </c>
      <c r="L44" s="92"/>
      <c r="M44" s="79" t="str">
        <f>INDEX('[1]Summary Table'!$N$4:$N$264,MATCH(A44,'[1]Summary Table'!$A$4:$A$264,0))</f>
        <v>D</v>
      </c>
      <c r="N44" s="80">
        <f t="shared" si="0"/>
        <v>16632</v>
      </c>
      <c r="O44" s="80">
        <f t="shared" si="1"/>
        <v>822</v>
      </c>
      <c r="P44" s="92"/>
      <c r="Q44" s="92"/>
      <c r="R44" s="81">
        <f>INDEX('[1]Summary Table'!$P$4:$P$264,MATCH(A44,'[1]Summary Table'!$A$4:$A$264,0))</f>
        <v>10586.0352</v>
      </c>
      <c r="S44" s="82">
        <f t="shared" si="2"/>
        <v>0.64</v>
      </c>
      <c r="T44" s="81" t="str">
        <f t="shared" si="3"/>
        <v>D</v>
      </c>
      <c r="U44" s="83">
        <f>VLOOKUP('[1]Summary Table'!$A42,'[1]2025 Annual Counts'!$A:$AO,39,FALSE)</f>
        <v>341.45280000000002</v>
      </c>
      <c r="V44" s="83">
        <f>VLOOKUP('[1]Summary Table'!$A42,'[1]2025 Annual Counts'!$A:$AO,40,FALSE)</f>
        <v>766.77120000000002</v>
      </c>
      <c r="W44" s="84">
        <f t="shared" si="4"/>
        <v>0.93</v>
      </c>
      <c r="X44" s="83" t="str">
        <f t="shared" si="5"/>
        <v>D</v>
      </c>
      <c r="Y44" s="85">
        <f>INDEX('[1]2025 Annual Counts'!$AH$3:$AH$323,MATCH(A44,'[1]2025 Annual Counts'!$A$3:$A$323,0))</f>
        <v>0.11355551944335218</v>
      </c>
      <c r="AA44" s="87"/>
      <c r="AB44" s="83">
        <f>INDEX('[1]Summary Table'!$Q$4:$Q$264,MATCH(A44,'[1]Summary Table'!$A$4:$A$264,0))</f>
        <v>0</v>
      </c>
      <c r="AC44" s="83">
        <f>INDEX('[1]Summary Table'!$R$4:$R$264,MATCH(A44,'[1]Summary Table'!$A$4:$A$264,0))</f>
        <v>16632</v>
      </c>
      <c r="AD44" s="83">
        <f>INDEX('[1]Summary Table'!$S$4:$S$264,MATCH(A44,'[1]Summary Table'!$A$4:$A$264,0))</f>
        <v>22680</v>
      </c>
      <c r="AE44" s="83"/>
      <c r="AF44" s="88">
        <f>IF(B44="County", VLOOKUP(AI44,'[1]Service Volumes'!B:F,3,0),VLOOKUP(AI44,'[1]Service Volumes'!W:AA,3,0))</f>
        <v>0</v>
      </c>
      <c r="AG44" s="88">
        <f>IF(B44="County", VLOOKUP(AI44,'[1]Service Volumes'!B:F,4,0),VLOOKUP(AI44,'[1]Service Volumes'!W:AA,4,0))</f>
        <v>822</v>
      </c>
      <c r="AH44" s="89">
        <f>IF(B44="County", VLOOKUP(AI44,'[1]Service Volumes'!B:F,5,0),VLOOKUP(AI44,'[1]Service Volumes'!W:AA,5,0))</f>
        <v>1125</v>
      </c>
      <c r="AI44" s="90" t="str">
        <f>INDEX('[1]Summary Table'!$O$4:$O$264,MATCH(A44,'[1]Summary Table'!$A$4:$A$264,0))</f>
        <v>C4_2L_U_WL_WR</v>
      </c>
    </row>
    <row r="45" spans="1:35" s="91" customFormat="1" x14ac:dyDescent="0.3">
      <c r="A45" s="74">
        <v>43</v>
      </c>
      <c r="B45" s="75" t="str">
        <f>INDEX('[1]Summary Table'!$D$4:$D$264,MATCH(A45,'[1]Summary Table'!$A$4:$A$264,0))</f>
        <v>County</v>
      </c>
      <c r="C45" s="76">
        <f>INDEX('[1]Lake Co CMS'!$A$2:$A$456,MATCH(A45,'[1]Lake Co CMS'!$B$2:$B$456,0))</f>
        <v>990</v>
      </c>
      <c r="D45" s="77" t="str">
        <f>IFERROR(VLOOKUP('[1]Summary Table'!$A43,'[1]Lake Co CMS'!$B:$I,6,FALSE), VLOOKUP(A45, '[1]Summary Table'!$A:$B, 2, FALSE))</f>
        <v>CR 455</v>
      </c>
      <c r="E45" s="77" t="str">
        <f>IFERROR(VLOOKUP('[1]Summary Table'!$A43,'[1]Lake Co CMS'!$B:$I,7,FALSE), VLOOKUP(A45, '[1]Summary Table'!$A:$C, 3, FALSE))</f>
        <v>CR 455 / CR 50</v>
      </c>
      <c r="F45" s="77" t="str">
        <f>VLOOKUP('[1]Summary Table'!$A43,'[1]Lake Co CMS'!$B:$I,8,FALSE)</f>
        <v>SR 50</v>
      </c>
      <c r="G45" s="78" t="str">
        <f>LEFT(INDEX('[1]Summary Table'!$I$4:$I$264, MATCH(A45,'[1]Summary Table'!$A$4:$A$264, 0)), 1)</f>
        <v>U</v>
      </c>
      <c r="H45" s="92"/>
      <c r="I45" s="79">
        <f>INDEX('[1]Summary Table'!$E$4:$E$264,MATCH(A45,'[1]Summary Table'!$A$4:$A$264,0))</f>
        <v>45</v>
      </c>
      <c r="J45" s="79" t="str">
        <f>INDEX('[1]Summary Table'!$J$4:$J$264,MATCH(A45,'[1]Summary Table'!$A$4:$A$264,0))</f>
        <v>C5</v>
      </c>
      <c r="K45" s="79" t="str">
        <f>INDEX('[1]Summary Table'!$H$4:$H$264,MATCH(A45,'[1]Summary Table'!$A$4:$A$264,0))</f>
        <v>2L</v>
      </c>
      <c r="L45" s="92"/>
      <c r="M45" s="79" t="str">
        <f>INDEX('[1]Summary Table'!$N$4:$N$264,MATCH(A45,'[1]Summary Table'!$A$4:$A$264,0))</f>
        <v>D</v>
      </c>
      <c r="N45" s="80">
        <f t="shared" si="0"/>
        <v>13136</v>
      </c>
      <c r="O45" s="80">
        <f t="shared" si="1"/>
        <v>652</v>
      </c>
      <c r="P45" s="92"/>
      <c r="Q45" s="92"/>
      <c r="R45" s="81">
        <f>INDEX('[1]Summary Table'!$P$4:$P$264,MATCH(A45,'[1]Summary Table'!$A$4:$A$264,0))</f>
        <v>9540.7103999999999</v>
      </c>
      <c r="S45" s="82">
        <f t="shared" si="2"/>
        <v>0.73</v>
      </c>
      <c r="T45" s="81" t="str">
        <f t="shared" si="3"/>
        <v>D</v>
      </c>
      <c r="U45" s="83">
        <f>VLOOKUP('[1]Summary Table'!$A43,'[1]2025 Annual Counts'!$A:$AO,39,FALSE)</f>
        <v>513.17759999999998</v>
      </c>
      <c r="V45" s="83">
        <f>VLOOKUP('[1]Summary Table'!$A43,'[1]2025 Annual Counts'!$A:$AO,40,FALSE)</f>
        <v>347.44319999999999</v>
      </c>
      <c r="W45" s="84">
        <f t="shared" si="4"/>
        <v>0.79</v>
      </c>
      <c r="X45" s="83" t="str">
        <f t="shared" si="5"/>
        <v>D</v>
      </c>
      <c r="Y45" s="85">
        <f>INDEX('[1]2025 Annual Counts'!$AH$3:$AH$323,MATCH(A45,'[1]2025 Annual Counts'!$A$3:$A$323,0))</f>
        <v>9.0639821985664781E-2</v>
      </c>
      <c r="AA45" s="87"/>
      <c r="AB45" s="83">
        <f>INDEX('[1]Summary Table'!$Q$4:$Q$264,MATCH(A45,'[1]Summary Table'!$A$4:$A$264,0))</f>
        <v>0</v>
      </c>
      <c r="AC45" s="83">
        <f>INDEX('[1]Summary Table'!$R$4:$R$264,MATCH(A45,'[1]Summary Table'!$A$4:$A$264,0))</f>
        <v>13136</v>
      </c>
      <c r="AD45" s="83">
        <f>INDEX('[1]Summary Table'!$S$4:$S$264,MATCH(A45,'[1]Summary Table'!$A$4:$A$264,0))</f>
        <v>20601</v>
      </c>
      <c r="AE45" s="83"/>
      <c r="AF45" s="88">
        <f>IF(B45="County", VLOOKUP(AI45,'[1]Service Volumes'!B:F,3,0),VLOOKUP(AI45,'[1]Service Volumes'!W:AA,3,0))</f>
        <v>0</v>
      </c>
      <c r="AG45" s="88">
        <f>IF(B45="County", VLOOKUP(AI45,'[1]Service Volumes'!B:F,4,0),VLOOKUP(AI45,'[1]Service Volumes'!W:AA,4,0))</f>
        <v>652</v>
      </c>
      <c r="AH45" s="89">
        <f>IF(B45="County", VLOOKUP(AI45,'[1]Service Volumes'!B:F,5,0),VLOOKUP(AI45,'[1]Service Volumes'!W:AA,5,0))</f>
        <v>1021</v>
      </c>
      <c r="AI45" s="90" t="str">
        <f>INDEX('[1]Summary Table'!$O$4:$O$264,MATCH(A45,'[1]Summary Table'!$A$4:$A$264,0))</f>
        <v>C5_2L_U_WL_WR</v>
      </c>
    </row>
    <row r="46" spans="1:35" s="91" customFormat="1" x14ac:dyDescent="0.3">
      <c r="A46" s="74">
        <v>44</v>
      </c>
      <c r="B46" s="75" t="str">
        <f>INDEX('[1]Summary Table'!$D$4:$D$264,MATCH(A46,'[1]Summary Table'!$A$4:$A$264,0))</f>
        <v>County</v>
      </c>
      <c r="C46" s="76">
        <f>INDEX('[1]Lake Co CMS'!$A$2:$A$456,MATCH(A46,'[1]Lake Co CMS'!$B$2:$B$456,0))</f>
        <v>1680</v>
      </c>
      <c r="D46" s="77" t="str">
        <f>IFERROR(VLOOKUP('[1]Summary Table'!$A44,'[1]Lake Co CMS'!$B:$I,6,FALSE), VLOOKUP(A46, '[1]Summary Table'!$A:$B, 2, FALSE))</f>
        <v>CITRUS TOWER BLVD</v>
      </c>
      <c r="E46" s="77" t="str">
        <f>IFERROR(VLOOKUP('[1]Summary Table'!$A44,'[1]Lake Co CMS'!$B:$I,7,FALSE), VLOOKUP(A46, '[1]Summary Table'!$A:$C, 3, FALSE))</f>
        <v>OAKLEY SEAVER DR</v>
      </c>
      <c r="F46" s="77" t="str">
        <f>VLOOKUP('[1]Summary Table'!$A44,'[1]Lake Co CMS'!$B:$I,8,FALSE)</f>
        <v>SR 50</v>
      </c>
      <c r="G46" s="78" t="str">
        <f>LEFT(INDEX('[1]Summary Table'!$I$4:$I$264, MATCH(A46,'[1]Summary Table'!$A$4:$A$264, 0)), 1)</f>
        <v>U</v>
      </c>
      <c r="H46" s="92"/>
      <c r="I46" s="79">
        <f>INDEX('[1]Summary Table'!$E$4:$E$264,MATCH(A46,'[1]Summary Table'!$A$4:$A$264,0))</f>
        <v>30</v>
      </c>
      <c r="J46" s="79" t="str">
        <f>INDEX('[1]Summary Table'!$J$4:$J$264,MATCH(A46,'[1]Summary Table'!$A$4:$A$264,0))</f>
        <v>C5</v>
      </c>
      <c r="K46" s="79" t="str">
        <f>INDEX('[1]Summary Table'!$H$4:$H$264,MATCH(A46,'[1]Summary Table'!$A$4:$A$264,0))</f>
        <v>4L</v>
      </c>
      <c r="L46" s="92"/>
      <c r="M46" s="79" t="str">
        <f>INDEX('[1]Summary Table'!$N$4:$N$264,MATCH(A46,'[1]Summary Table'!$A$4:$A$264,0))</f>
        <v>D</v>
      </c>
      <c r="N46" s="80">
        <f t="shared" si="0"/>
        <v>34470</v>
      </c>
      <c r="O46" s="80">
        <f t="shared" si="1"/>
        <v>1710</v>
      </c>
      <c r="P46" s="92"/>
      <c r="Q46" s="92"/>
      <c r="R46" s="81">
        <f>INDEX('[1]Summary Table'!$P$4:$P$264,MATCH(A46,'[1]Summary Table'!$A$4:$A$264,0))</f>
        <v>15243.571199999998</v>
      </c>
      <c r="S46" s="82">
        <f t="shared" si="2"/>
        <v>0.44</v>
      </c>
      <c r="T46" s="81" t="str">
        <f t="shared" si="3"/>
        <v>C</v>
      </c>
      <c r="U46" s="83">
        <f>VLOOKUP('[1]Summary Table'!$A44,'[1]2025 Annual Counts'!$A:$AO,39,FALSE)</f>
        <v>625.99680000000001</v>
      </c>
      <c r="V46" s="83">
        <f>VLOOKUP('[1]Summary Table'!$A44,'[1]2025 Annual Counts'!$A:$AO,40,FALSE)</f>
        <v>710.86080000000004</v>
      </c>
      <c r="W46" s="84">
        <f t="shared" si="4"/>
        <v>0.42</v>
      </c>
      <c r="X46" s="83" t="str">
        <f t="shared" si="5"/>
        <v>C</v>
      </c>
      <c r="Y46" s="85">
        <f>INDEX('[1]2025 Annual Counts'!$AH$3:$AH$323,MATCH(A46,'[1]2025 Annual Counts'!$A$3:$A$323,0))</f>
        <v>0.19779515719816265</v>
      </c>
      <c r="AA46" s="87"/>
      <c r="AB46" s="83">
        <f>INDEX('[1]Summary Table'!$Q$4:$Q$264,MATCH(A46,'[1]Summary Table'!$A$4:$A$264,0))</f>
        <v>23490</v>
      </c>
      <c r="AC46" s="83">
        <f>INDEX('[1]Summary Table'!$R$4:$R$264,MATCH(A46,'[1]Summary Table'!$A$4:$A$264,0))</f>
        <v>34470</v>
      </c>
      <c r="AD46" s="83">
        <f>INDEX('[1]Summary Table'!$S$4:$S$264,MATCH(A46,'[1]Summary Table'!$A$4:$A$264,0))</f>
        <v>38700</v>
      </c>
      <c r="AE46" s="83"/>
      <c r="AF46" s="88">
        <f>IF(B46="County", VLOOKUP(AI46,'[1]Service Volumes'!B:F,3,0),VLOOKUP(AI46,'[1]Service Volumes'!W:AA,3,0))</f>
        <v>1161</v>
      </c>
      <c r="AG46" s="88">
        <f>IF(B46="County", VLOOKUP(AI46,'[1]Service Volumes'!B:F,4,0),VLOOKUP(AI46,'[1]Service Volumes'!W:AA,4,0))</f>
        <v>1710</v>
      </c>
      <c r="AH46" s="89">
        <f>IF(B46="County", VLOOKUP(AI46,'[1]Service Volumes'!B:F,5,0),VLOOKUP(AI46,'[1]Service Volumes'!W:AA,5,0))</f>
        <v>1917</v>
      </c>
      <c r="AI46" s="90" t="str">
        <f>INDEX('[1]Summary Table'!$O$4:$O$264,MATCH(A46,'[1]Summary Table'!$A$4:$A$264,0))</f>
        <v>C5_4L_D_WL_0R</v>
      </c>
    </row>
    <row r="47" spans="1:35" s="91" customFormat="1" x14ac:dyDescent="0.3">
      <c r="A47" s="74">
        <v>45</v>
      </c>
      <c r="B47" s="75" t="str">
        <f>INDEX('[1]Summary Table'!$D$4:$D$264,MATCH(A47,'[1]Summary Table'!$A$4:$A$264,0))</f>
        <v>County</v>
      </c>
      <c r="C47" s="76">
        <f>INDEX('[1]Lake Co CMS'!$A$2:$A$456,MATCH(A47,'[1]Lake Co CMS'!$B$2:$B$456,0))</f>
        <v>1510</v>
      </c>
      <c r="D47" s="77" t="str">
        <f>IFERROR(VLOOKUP('[1]Summary Table'!$A45,'[1]Lake Co CMS'!$B:$I,6,FALSE), VLOOKUP(A47, '[1]Summary Table'!$A:$B, 2, FALSE))</f>
        <v>CR 561</v>
      </c>
      <c r="E47" s="77" t="str">
        <f>IFERROR(VLOOKUP('[1]Summary Table'!$A45,'[1]Lake Co CMS'!$B:$I,7,FALSE), VLOOKUP(A47, '[1]Summary Table'!$A:$C, 3, FALSE))</f>
        <v>SR 50</v>
      </c>
      <c r="F47" s="77" t="str">
        <f>VLOOKUP('[1]Summary Table'!$A45,'[1]Lake Co CMS'!$B:$I,8,FALSE)</f>
        <v>LOG HOUSE RD</v>
      </c>
      <c r="G47" s="78" t="str">
        <f>LEFT(INDEX('[1]Summary Table'!$I$4:$I$264, MATCH(A47,'[1]Summary Table'!$A$4:$A$264, 0)), 1)</f>
        <v>U</v>
      </c>
      <c r="H47" s="92"/>
      <c r="I47" s="79">
        <f>INDEX('[1]Summary Table'!$E$4:$E$264,MATCH(A47,'[1]Summary Table'!$A$4:$A$264,0))</f>
        <v>25</v>
      </c>
      <c r="J47" s="79" t="str">
        <f>INDEX('[1]Summary Table'!$J$4:$J$264,MATCH(A47,'[1]Summary Table'!$A$4:$A$264,0))</f>
        <v>C4</v>
      </c>
      <c r="K47" s="79" t="str">
        <f>INDEX('[1]Summary Table'!$H$4:$H$264,MATCH(A47,'[1]Summary Table'!$A$4:$A$264,0))</f>
        <v>2L</v>
      </c>
      <c r="L47" s="92"/>
      <c r="M47" s="79" t="str">
        <f>INDEX('[1]Summary Table'!$N$4:$N$264,MATCH(A47,'[1]Summary Table'!$A$4:$A$264,0))</f>
        <v>D</v>
      </c>
      <c r="N47" s="80">
        <f t="shared" si="0"/>
        <v>16632</v>
      </c>
      <c r="O47" s="80">
        <f t="shared" si="1"/>
        <v>822</v>
      </c>
      <c r="P47" s="92"/>
      <c r="Q47" s="92"/>
      <c r="R47" s="81">
        <f>INDEX('[1]Summary Table'!$P$4:$P$264,MATCH(A47,'[1]Summary Table'!$A$4:$A$264,0))</f>
        <v>6440.6784000000007</v>
      </c>
      <c r="S47" s="82">
        <f t="shared" si="2"/>
        <v>0.39</v>
      </c>
      <c r="T47" s="81" t="str">
        <f t="shared" si="3"/>
        <v>D</v>
      </c>
      <c r="U47" s="83">
        <f>VLOOKUP('[1]Summary Table'!$A45,'[1]2025 Annual Counts'!$A:$AO,39,FALSE)</f>
        <v>335.4624</v>
      </c>
      <c r="V47" s="83">
        <f>VLOOKUP('[1]Summary Table'!$A45,'[1]2025 Annual Counts'!$A:$AO,40,FALSE)</f>
        <v>267.57119999999998</v>
      </c>
      <c r="W47" s="84">
        <f t="shared" si="4"/>
        <v>0.41</v>
      </c>
      <c r="X47" s="83" t="str">
        <f t="shared" si="5"/>
        <v>D</v>
      </c>
      <c r="Y47" s="85">
        <f>INDEX('[1]2025 Annual Counts'!$AH$3:$AH$323,MATCH(A47,'[1]2025 Annual Counts'!$A$3:$A$323,0))</f>
        <v>8.2112310340629602E-3</v>
      </c>
      <c r="AA47" s="87"/>
      <c r="AB47" s="83">
        <f>INDEX('[1]Summary Table'!$Q$4:$Q$264,MATCH(A47,'[1]Summary Table'!$A$4:$A$264,0))</f>
        <v>0</v>
      </c>
      <c r="AC47" s="83">
        <f>INDEX('[1]Summary Table'!$R$4:$R$264,MATCH(A47,'[1]Summary Table'!$A$4:$A$264,0))</f>
        <v>16632</v>
      </c>
      <c r="AD47" s="83">
        <f>INDEX('[1]Summary Table'!$S$4:$S$264,MATCH(A47,'[1]Summary Table'!$A$4:$A$264,0))</f>
        <v>22680</v>
      </c>
      <c r="AE47" s="83"/>
      <c r="AF47" s="88">
        <f>IF(B47="County", VLOOKUP(AI47,'[1]Service Volumes'!B:F,3,0),VLOOKUP(AI47,'[1]Service Volumes'!W:AA,3,0))</f>
        <v>0</v>
      </c>
      <c r="AG47" s="88">
        <f>IF(B47="County", VLOOKUP(AI47,'[1]Service Volumes'!B:F,4,0),VLOOKUP(AI47,'[1]Service Volumes'!W:AA,4,0))</f>
        <v>822</v>
      </c>
      <c r="AH47" s="89">
        <f>IF(B47="County", VLOOKUP(AI47,'[1]Service Volumes'!B:F,5,0),VLOOKUP(AI47,'[1]Service Volumes'!W:AA,5,0))</f>
        <v>1125</v>
      </c>
      <c r="AI47" s="90" t="str">
        <f>INDEX('[1]Summary Table'!$O$4:$O$264,MATCH(A47,'[1]Summary Table'!$A$4:$A$264,0))</f>
        <v>C4_2L_U_WL_WR</v>
      </c>
    </row>
    <row r="48" spans="1:35" s="91" customFormat="1" x14ac:dyDescent="0.3">
      <c r="A48" s="74">
        <v>47</v>
      </c>
      <c r="B48" s="75" t="str">
        <f>INDEX('[1]Summary Table'!$D$4:$D$264,MATCH(A48,'[1]Summary Table'!$A$4:$A$264,0))</f>
        <v>County</v>
      </c>
      <c r="C48" s="76">
        <f>INDEX('[1]Lake Co CMS'!$A$2:$A$456,MATCH(A48,'[1]Lake Co CMS'!$B$2:$B$456,0))</f>
        <v>1630</v>
      </c>
      <c r="D48" s="77" t="str">
        <f>IFERROR(VLOOKUP('[1]Summary Table'!$A46,'[1]Lake Co CMS'!$B:$I,6,FALSE), VLOOKUP(A48, '[1]Summary Table'!$A:$B, 2, FALSE))</f>
        <v>CR 565A</v>
      </c>
      <c r="E48" s="77" t="str">
        <f>IFERROR(VLOOKUP('[1]Summary Table'!$A46,'[1]Lake Co CMS'!$B:$I,7,FALSE), VLOOKUP(A48, '[1]Summary Table'!$A:$C, 3, FALSE))</f>
        <v>SR 50</v>
      </c>
      <c r="F48" s="77" t="str">
        <f>VLOOKUP('[1]Summary Table'!$A46,'[1]Lake Co CMS'!$B:$I,8,FALSE)</f>
        <v>CR 565B</v>
      </c>
      <c r="G48" s="78" t="str">
        <f>LEFT(INDEX('[1]Summary Table'!$I$4:$I$264, MATCH(A48,'[1]Summary Table'!$A$4:$A$264, 0)), 1)</f>
        <v>U</v>
      </c>
      <c r="H48" s="92"/>
      <c r="I48" s="79">
        <f>INDEX('[1]Summary Table'!$E$4:$E$264,MATCH(A48,'[1]Summary Table'!$A$4:$A$264,0))</f>
        <v>55</v>
      </c>
      <c r="J48" s="79" t="str">
        <f>INDEX('[1]Summary Table'!$J$4:$J$264,MATCH(A48,'[1]Summary Table'!$A$4:$A$264,0))</f>
        <v>C4</v>
      </c>
      <c r="K48" s="79" t="str">
        <f>INDEX('[1]Summary Table'!$H$4:$H$264,MATCH(A48,'[1]Summary Table'!$A$4:$A$264,0))</f>
        <v>2L</v>
      </c>
      <c r="L48" s="92"/>
      <c r="M48" s="79" t="str">
        <f>INDEX('[1]Summary Table'!$N$4:$N$264,MATCH(A48,'[1]Summary Table'!$A$4:$A$264,0))</f>
        <v>D</v>
      </c>
      <c r="N48" s="80">
        <f t="shared" si="0"/>
        <v>12672</v>
      </c>
      <c r="O48" s="80">
        <f t="shared" si="1"/>
        <v>626.40000000000009</v>
      </c>
      <c r="P48" s="92"/>
      <c r="Q48" s="92"/>
      <c r="R48" s="81">
        <f>INDEX('[1]Summary Table'!$P$4:$P$264,MATCH(A48,'[1]Summary Table'!$A$4:$A$264,0))</f>
        <v>2499.6864</v>
      </c>
      <c r="S48" s="82">
        <f t="shared" si="2"/>
        <v>0.2</v>
      </c>
      <c r="T48" s="81" t="str">
        <f t="shared" si="3"/>
        <v>D</v>
      </c>
      <c r="U48" s="83">
        <f>VLOOKUP('[1]Summary Table'!$A46,'[1]2025 Annual Counts'!$A:$AO,39,FALSE)</f>
        <v>81.081599999999995</v>
      </c>
      <c r="V48" s="83">
        <f>VLOOKUP('[1]Summary Table'!$A46,'[1]2025 Annual Counts'!$A:$AO,40,FALSE)</f>
        <v>141.39840000000001</v>
      </c>
      <c r="W48" s="84">
        <f t="shared" si="4"/>
        <v>0.23</v>
      </c>
      <c r="X48" s="83" t="str">
        <f t="shared" si="5"/>
        <v>D</v>
      </c>
      <c r="Y48" s="85">
        <f>INDEX('[1]2025 Annual Counts'!$AH$3:$AH$323,MATCH(A48,'[1]2025 Annual Counts'!$A$3:$A$323,0))</f>
        <v>-0.1656614436602506</v>
      </c>
      <c r="AA48" s="87"/>
      <c r="AB48" s="83">
        <f>INDEX('[1]Summary Table'!$Q$4:$Q$264,MATCH(A48,'[1]Summary Table'!$A$4:$A$264,0))</f>
        <v>0</v>
      </c>
      <c r="AC48" s="83">
        <f>INDEX('[1]Summary Table'!$R$4:$R$264,MATCH(A48,'[1]Summary Table'!$A$4:$A$264,0))</f>
        <v>12672</v>
      </c>
      <c r="AD48" s="83">
        <f>INDEX('[1]Summary Table'!$S$4:$S$264,MATCH(A48,'[1]Summary Table'!$A$4:$A$264,0))</f>
        <v>17280</v>
      </c>
      <c r="AE48" s="83"/>
      <c r="AF48" s="88">
        <f>IF(B48="County", VLOOKUP(AI48,'[1]Service Volumes'!B:F,3,0),VLOOKUP(AI48,'[1]Service Volumes'!W:AA,3,0))</f>
        <v>0</v>
      </c>
      <c r="AG48" s="88">
        <f>IF(B48="County", VLOOKUP(AI48,'[1]Service Volumes'!B:F,4,0),VLOOKUP(AI48,'[1]Service Volumes'!W:AA,4,0))</f>
        <v>626.40000000000009</v>
      </c>
      <c r="AH48" s="89">
        <f>IF(B48="County", VLOOKUP(AI48,'[1]Service Volumes'!B:F,5,0),VLOOKUP(AI48,'[1]Service Volumes'!W:AA,5,0))</f>
        <v>856.80000000000007</v>
      </c>
      <c r="AI48" s="90" t="str">
        <f>INDEX('[1]Summary Table'!$O$4:$O$264,MATCH(A48,'[1]Summary Table'!$A$4:$A$264,0))</f>
        <v>C4_2L_U_0L_0R</v>
      </c>
    </row>
    <row r="49" spans="1:35" s="91" customFormat="1" x14ac:dyDescent="0.3">
      <c r="A49" s="74">
        <v>48</v>
      </c>
      <c r="B49" s="75" t="str">
        <f>INDEX('[1]Summary Table'!$D$4:$D$264,MATCH(A49,'[1]Summary Table'!$A$4:$A$264,0))</f>
        <v>County</v>
      </c>
      <c r="C49" s="76" t="e">
        <f>INDEX('[1]Lake Co CMS'!$A$2:$A$456,MATCH(A49,'[1]Lake Co CMS'!$B$2:$B$456,0))</f>
        <v>#N/A</v>
      </c>
      <c r="D49" s="77" t="str">
        <f>IFERROR(VLOOKUP('[1]Summary Table'!$A47,'[1]Lake Co CMS'!$B:$I,6,FALSE), VLOOKUP(A49, '[1]Summary Table'!$A:$B, 2, FALSE))</f>
        <v>WELLNESS WAY</v>
      </c>
      <c r="E49" s="77" t="str">
        <f>IFERROR(VLOOKUP('[1]Summary Table'!$A47,'[1]Lake Co CMS'!$B:$I,7,FALSE), VLOOKUP(A49, '[1]Summary Table'!$A:$C, 3, FALSE))</f>
        <v>B/W US 27 &amp; SCHOFIELD RD</v>
      </c>
      <c r="F49" s="77" t="e">
        <f>VLOOKUP('[1]Summary Table'!$A47,'[1]Lake Co CMS'!$B:$I,8,FALSE)</f>
        <v>#N/A</v>
      </c>
      <c r="G49" s="78" t="str">
        <f>LEFT(INDEX('[1]Summary Table'!$I$4:$I$264, MATCH(A49,'[1]Summary Table'!$A$4:$A$264, 0)), 1)</f>
        <v>U</v>
      </c>
      <c r="H49" s="92"/>
      <c r="I49" s="79">
        <f>INDEX('[1]Summary Table'!$E$4:$E$264,MATCH(A49,'[1]Summary Table'!$A$4:$A$264,0))</f>
        <v>40</v>
      </c>
      <c r="J49" s="79" t="str">
        <f>INDEX('[1]Summary Table'!$J$4:$J$264,MATCH(A49,'[1]Summary Table'!$A$4:$A$264,0))</f>
        <v>C3R</v>
      </c>
      <c r="K49" s="79" t="str">
        <f>INDEX('[1]Summary Table'!$H$4:$H$264,MATCH(A49,'[1]Summary Table'!$A$4:$A$264,0))</f>
        <v>2L</v>
      </c>
      <c r="L49" s="92"/>
      <c r="M49" s="79" t="str">
        <f>INDEX('[1]Summary Table'!$N$4:$N$264,MATCH(A49,'[1]Summary Table'!$A$4:$A$264,0))</f>
        <v>D</v>
      </c>
      <c r="N49" s="80">
        <f t="shared" si="0"/>
        <v>21168</v>
      </c>
      <c r="O49" s="80">
        <f t="shared" si="1"/>
        <v>1048.95</v>
      </c>
      <c r="P49" s="92"/>
      <c r="Q49" s="92"/>
      <c r="R49" s="81">
        <f>INDEX('[1]Summary Table'!$P$4:$P$264,MATCH(A49,'[1]Summary Table'!$A$4:$A$264,0))</f>
        <v>11038.3104</v>
      </c>
      <c r="S49" s="82">
        <f t="shared" si="2"/>
        <v>0.52</v>
      </c>
      <c r="T49" s="81" t="str">
        <f t="shared" si="3"/>
        <v>C</v>
      </c>
      <c r="U49" s="83">
        <f>VLOOKUP('[1]Summary Table'!$A47,'[1]2025 Annual Counts'!$A:$AO,39,FALSE)</f>
        <v>356.42879999999997</v>
      </c>
      <c r="V49" s="83">
        <f>VLOOKUP('[1]Summary Table'!$A47,'[1]2025 Annual Counts'!$A:$AO,40,FALSE)</f>
        <v>452.27519999999998</v>
      </c>
      <c r="W49" s="84">
        <f t="shared" si="4"/>
        <v>0.43</v>
      </c>
      <c r="X49" s="83" t="str">
        <f t="shared" si="5"/>
        <v>C</v>
      </c>
      <c r="Y49" s="85">
        <f>INDEX('[1]2025 Annual Counts'!$AH$3:$AH$323,MATCH(A49,'[1]2025 Annual Counts'!$A$3:$A$323,0))</f>
        <v>0.1229120146357392</v>
      </c>
      <c r="AA49" s="87"/>
      <c r="AB49" s="83">
        <f>INDEX('[1]Summary Table'!$Q$4:$Q$264,MATCH(A49,'[1]Summary Table'!$A$4:$A$264,0))</f>
        <v>18522</v>
      </c>
      <c r="AC49" s="83">
        <f>INDEX('[1]Summary Table'!$R$4:$R$264,MATCH(A49,'[1]Summary Table'!$A$4:$A$264,0))</f>
        <v>21168</v>
      </c>
      <c r="AD49" s="83">
        <f>INDEX('[1]Summary Table'!$S$4:$S$264,MATCH(A49,'[1]Summary Table'!$A$4:$A$264,0))</f>
        <v>21168.945000000003</v>
      </c>
      <c r="AE49" s="83"/>
      <c r="AF49" s="88">
        <f>IF(B49="County", VLOOKUP(AI49,'[1]Service Volumes'!B:F,3,0),VLOOKUP(AI49,'[1]Service Volumes'!W:AA,3,0))</f>
        <v>916.65000000000009</v>
      </c>
      <c r="AG49" s="88">
        <f>IF(B49="County", VLOOKUP(AI49,'[1]Service Volumes'!B:F,4,0),VLOOKUP(AI49,'[1]Service Volumes'!W:AA,4,0))</f>
        <v>1048.95</v>
      </c>
      <c r="AH49" s="89">
        <f>IF(B49="County", VLOOKUP(AI49,'[1]Service Volumes'!B:F,5,0),VLOOKUP(AI49,'[1]Service Volumes'!W:AA,5,0))</f>
        <v>1050</v>
      </c>
      <c r="AI49" s="90" t="str">
        <f>INDEX('[1]Summary Table'!$O$4:$O$264,MATCH(A49,'[1]Summary Table'!$A$4:$A$264,0))</f>
        <v>C3R_2L_D_WL_0R</v>
      </c>
    </row>
    <row r="50" spans="1:35" s="91" customFormat="1" x14ac:dyDescent="0.3">
      <c r="A50" s="74">
        <v>49</v>
      </c>
      <c r="B50" s="75" t="str">
        <f>INDEX('[1]Summary Table'!$D$4:$D$264,MATCH(A50,'[1]Summary Table'!$A$4:$A$264,0))</f>
        <v>County</v>
      </c>
      <c r="C50" s="76" t="e">
        <f>INDEX('[1]Lake Co CMS'!$A$2:$A$456,MATCH(A50,'[1]Lake Co CMS'!$B$2:$B$456,0))</f>
        <v>#N/A</v>
      </c>
      <c r="D50" s="77" t="str">
        <f>IFERROR(VLOOKUP('[1]Summary Table'!$A48,'[1]Lake Co CMS'!$B:$I,6,FALSE), VLOOKUP(A50, '[1]Summary Table'!$A:$B, 2, FALSE))</f>
        <v>WELLNESS WAY</v>
      </c>
      <c r="E50" s="77" t="str">
        <f>IFERROR(VLOOKUP('[1]Summary Table'!$A48,'[1]Lake Co CMS'!$B:$I,7,FALSE), VLOOKUP(A50, '[1]Summary Table'!$A:$C, 3, FALSE))</f>
        <v>0.51 Mi W. OF 5 MILE RD</v>
      </c>
      <c r="F50" s="77" t="e">
        <f>VLOOKUP('[1]Summary Table'!$A48,'[1]Lake Co CMS'!$B:$I,8,FALSE)</f>
        <v>#N/A</v>
      </c>
      <c r="G50" s="78" t="str">
        <f>LEFT(INDEX('[1]Summary Table'!$I$4:$I$264, MATCH(A50,'[1]Summary Table'!$A$4:$A$264, 0)), 1)</f>
        <v>U</v>
      </c>
      <c r="H50" s="92"/>
      <c r="I50" s="79">
        <f>INDEX('[1]Summary Table'!$E$4:$E$264,MATCH(A50,'[1]Summary Table'!$A$4:$A$264,0))</f>
        <v>40</v>
      </c>
      <c r="J50" s="79" t="str">
        <f>INDEX('[1]Summary Table'!$J$4:$J$264,MATCH(A50,'[1]Summary Table'!$A$4:$A$264,0))</f>
        <v>C3R</v>
      </c>
      <c r="K50" s="79" t="str">
        <f>INDEX('[1]Summary Table'!$H$4:$H$264,MATCH(A50,'[1]Summary Table'!$A$4:$A$264,0))</f>
        <v>2L</v>
      </c>
      <c r="L50" s="92"/>
      <c r="M50" s="79" t="str">
        <f>INDEX('[1]Summary Table'!$N$4:$N$264,MATCH(A50,'[1]Summary Table'!$A$4:$A$264,0))</f>
        <v>D</v>
      </c>
      <c r="N50" s="80">
        <f t="shared" si="0"/>
        <v>22226.400000000001</v>
      </c>
      <c r="O50" s="80">
        <f t="shared" si="1"/>
        <v>1101.3975</v>
      </c>
      <c r="P50" s="92"/>
      <c r="Q50" s="92"/>
      <c r="R50" s="81" t="str">
        <f>INDEX('[1]Summary Table'!$P$4:$P$264,MATCH(A50,'[1]Summary Table'!$A$4:$A$264,0))</f>
        <v>N/A</v>
      </c>
      <c r="S50" s="82" t="e">
        <f t="shared" si="2"/>
        <v>#VALUE!</v>
      </c>
      <c r="T50" s="81" t="str">
        <f t="shared" si="3"/>
        <v>F</v>
      </c>
      <c r="U50" s="83" t="str">
        <f>VLOOKUP('[1]Summary Table'!$A48,'[1]2025 Annual Counts'!$A:$AO,39,FALSE)</f>
        <v>N/A</v>
      </c>
      <c r="V50" s="83" t="str">
        <f>VLOOKUP('[1]Summary Table'!$A48,'[1]2025 Annual Counts'!$A:$AO,40,FALSE)</f>
        <v>N/A</v>
      </c>
      <c r="W50" s="84">
        <f t="shared" si="4"/>
        <v>0</v>
      </c>
      <c r="X50" s="83" t="str">
        <f t="shared" si="5"/>
        <v>B</v>
      </c>
      <c r="Y50" s="85" t="str">
        <f>INDEX('[1]2025 Annual Counts'!$AH$3:$AH$323,MATCH(A50,'[1]2025 Annual Counts'!$A$3:$A$323,0))</f>
        <v>N/A</v>
      </c>
      <c r="AA50" s="87"/>
      <c r="AB50" s="83">
        <f>INDEX('[1]Summary Table'!$Q$4:$Q$264,MATCH(A50,'[1]Summary Table'!$A$4:$A$264,0))</f>
        <v>19448.100000000002</v>
      </c>
      <c r="AC50" s="83">
        <f>INDEX('[1]Summary Table'!$R$4:$R$264,MATCH(A50,'[1]Summary Table'!$A$4:$A$264,0))</f>
        <v>22226.400000000001</v>
      </c>
      <c r="AD50" s="83">
        <f>INDEX('[1]Summary Table'!$S$4:$S$264,MATCH(A50,'[1]Summary Table'!$A$4:$A$264,0))</f>
        <v>22227.392250000004</v>
      </c>
      <c r="AE50" s="83"/>
      <c r="AF50" s="88">
        <f>IF(B50="County", VLOOKUP(AI50,'[1]Service Volumes'!B:F,3,0),VLOOKUP(AI50,'[1]Service Volumes'!W:AA,3,0))</f>
        <v>962.48250000000019</v>
      </c>
      <c r="AG50" s="88">
        <f>IF(B50="County", VLOOKUP(AI50,'[1]Service Volumes'!B:F,4,0),VLOOKUP(AI50,'[1]Service Volumes'!W:AA,4,0))</f>
        <v>1101.3975</v>
      </c>
      <c r="AH50" s="89">
        <f>IF(B50="County", VLOOKUP(AI50,'[1]Service Volumes'!B:F,5,0),VLOOKUP(AI50,'[1]Service Volumes'!W:AA,5,0))</f>
        <v>1102.5</v>
      </c>
      <c r="AI50" s="90" t="str">
        <f>INDEX('[1]Summary Table'!$O$4:$O$264,MATCH(A50,'[1]Summary Table'!$A$4:$A$264,0))</f>
        <v>C3R_2L_D_WL_WR</v>
      </c>
    </row>
    <row r="51" spans="1:35" s="91" customFormat="1" x14ac:dyDescent="0.3">
      <c r="A51" s="74">
        <v>50</v>
      </c>
      <c r="B51" s="75" t="str">
        <f>INDEX('[1]Summary Table'!$D$4:$D$264,MATCH(A51,'[1]Summary Table'!$A$4:$A$264,0))</f>
        <v>County</v>
      </c>
      <c r="C51" s="76" t="e">
        <f>INDEX('[1]Lake Co CMS'!$A$2:$A$456,MATCH(A51,'[1]Lake Co CMS'!$B$2:$B$456,0))</f>
        <v>#N/A</v>
      </c>
      <c r="D51" s="77" t="str">
        <f>IFERROR(VLOOKUP('[1]Summary Table'!$A49,'[1]Lake Co CMS'!$B:$I,6,FALSE), VLOOKUP(A51, '[1]Summary Table'!$A:$B, 2, FALSE))</f>
        <v>SCHOFIELD RD</v>
      </c>
      <c r="E51" s="77" t="str">
        <f>IFERROR(VLOOKUP('[1]Summary Table'!$A49,'[1]Lake Co CMS'!$B:$I,7,FALSE), VLOOKUP(A51, '[1]Summary Table'!$A:$C, 3, FALSE))</f>
        <v>0.20 Mi S. OF WELLNESS WAY</v>
      </c>
      <c r="F51" s="77" t="e">
        <f>VLOOKUP('[1]Summary Table'!$A49,'[1]Lake Co CMS'!$B:$I,8,FALSE)</f>
        <v>#N/A</v>
      </c>
      <c r="G51" s="78" t="str">
        <f>LEFT(INDEX('[1]Summary Table'!$I$4:$I$264, MATCH(A51,'[1]Summary Table'!$A$4:$A$264, 0)), 1)</f>
        <v>U</v>
      </c>
      <c r="H51" s="92"/>
      <c r="I51" s="79">
        <f>INDEX('[1]Summary Table'!$E$4:$E$264,MATCH(A51,'[1]Summary Table'!$A$4:$A$264,0))</f>
        <v>40</v>
      </c>
      <c r="J51" s="79" t="str">
        <f>INDEX('[1]Summary Table'!$J$4:$J$264,MATCH(A51,'[1]Summary Table'!$A$4:$A$264,0))</f>
        <v>C3R</v>
      </c>
      <c r="K51" s="79" t="str">
        <f>INDEX('[1]Summary Table'!$H$4:$H$264,MATCH(A51,'[1]Summary Table'!$A$4:$A$264,0))</f>
        <v>2L</v>
      </c>
      <c r="L51" s="92"/>
      <c r="M51" s="79" t="str">
        <f>INDEX('[1]Summary Table'!$N$4:$N$264,MATCH(A51,'[1]Summary Table'!$A$4:$A$264,0))</f>
        <v>D</v>
      </c>
      <c r="N51" s="80">
        <f t="shared" si="0"/>
        <v>20160</v>
      </c>
      <c r="O51" s="80">
        <f t="shared" si="1"/>
        <v>999</v>
      </c>
      <c r="P51" s="92"/>
      <c r="Q51" s="92"/>
      <c r="R51" s="81">
        <f>INDEX('[1]Summary Table'!$P$4:$P$264,MATCH(A51,'[1]Summary Table'!$A$4:$A$264,0))</f>
        <v>10171.497599999999</v>
      </c>
      <c r="S51" s="82">
        <f t="shared" si="2"/>
        <v>0.5</v>
      </c>
      <c r="T51" s="81" t="str">
        <f t="shared" si="3"/>
        <v>C</v>
      </c>
      <c r="U51" s="83">
        <f>VLOOKUP('[1]Summary Table'!$A49,'[1]2025 Annual Counts'!$A:$AO,39,FALSE)</f>
        <v>406.00319999999999</v>
      </c>
      <c r="V51" s="83">
        <f>VLOOKUP('[1]Summary Table'!$A49,'[1]2025 Annual Counts'!$A:$AO,40,FALSE)</f>
        <v>341.75039999999996</v>
      </c>
      <c r="W51" s="84">
        <f t="shared" si="4"/>
        <v>0.41</v>
      </c>
      <c r="X51" s="83" t="str">
        <f t="shared" si="5"/>
        <v>C</v>
      </c>
      <c r="Y51" s="85">
        <f>INDEX('[1]2025 Annual Counts'!$AH$3:$AH$323,MATCH(A51,'[1]2025 Annual Counts'!$A$3:$A$323,0))</f>
        <v>0.10469449124108055</v>
      </c>
      <c r="AA51" s="87"/>
      <c r="AB51" s="83">
        <f>INDEX('[1]Summary Table'!$Q$4:$Q$264,MATCH(A51,'[1]Summary Table'!$A$4:$A$264,0))</f>
        <v>17640</v>
      </c>
      <c r="AC51" s="83">
        <f>INDEX('[1]Summary Table'!$R$4:$R$264,MATCH(A51,'[1]Summary Table'!$A$4:$A$264,0))</f>
        <v>20160</v>
      </c>
      <c r="AD51" s="83">
        <f>INDEX('[1]Summary Table'!$S$4:$S$264,MATCH(A51,'[1]Summary Table'!$A$4:$A$264,0))</f>
        <v>20160.900000000001</v>
      </c>
      <c r="AE51" s="83"/>
      <c r="AF51" s="88">
        <f>IF(B51="County", VLOOKUP(AI51,'[1]Service Volumes'!B:F,3,0),VLOOKUP(AI51,'[1]Service Volumes'!W:AA,3,0))</f>
        <v>873</v>
      </c>
      <c r="AG51" s="88">
        <f>IF(B51="County", VLOOKUP(AI51,'[1]Service Volumes'!B:F,4,0),VLOOKUP(AI51,'[1]Service Volumes'!W:AA,4,0))</f>
        <v>999</v>
      </c>
      <c r="AH51" s="89">
        <f>IF(B51="County", VLOOKUP(AI51,'[1]Service Volumes'!B:F,5,0),VLOOKUP(AI51,'[1]Service Volumes'!W:AA,5,0))</f>
        <v>1000</v>
      </c>
      <c r="AI51" s="90" t="str">
        <f>INDEX('[1]Summary Table'!$O$4:$O$264,MATCH(A51,'[1]Summary Table'!$A$4:$A$264,0))</f>
        <v>C3R_2L_U_WL_0R</v>
      </c>
    </row>
    <row r="52" spans="1:35" s="91" customFormat="1" x14ac:dyDescent="0.3">
      <c r="A52" s="74">
        <v>51</v>
      </c>
      <c r="B52" s="75" t="str">
        <f>INDEX('[1]Summary Table'!$D$4:$D$264,MATCH(A52,'[1]Summary Table'!$A$4:$A$264,0))</f>
        <v>County</v>
      </c>
      <c r="C52" s="76" t="e">
        <f>INDEX('[1]Lake Co CMS'!$A$2:$A$456,MATCH(A52,'[1]Lake Co CMS'!$B$2:$B$456,0))</f>
        <v>#N/A</v>
      </c>
      <c r="D52" s="77" t="str">
        <f>IFERROR(VLOOKUP('[1]Summary Table'!$A50,'[1]Lake Co CMS'!$B:$I,6,FALSE), VLOOKUP(A52, '[1]Summary Table'!$A:$B, 2, FALSE))</f>
        <v>SCHOFIELD RD</v>
      </c>
      <c r="E52" s="77" t="str">
        <f>IFERROR(VLOOKUP('[1]Summary Table'!$A50,'[1]Lake Co CMS'!$B:$I,7,FALSE), VLOOKUP(A52, '[1]Summary Table'!$A:$C, 3, FALSE))</f>
        <v>0.57 Mi E. OF 5 MILE RD</v>
      </c>
      <c r="F52" s="77" t="e">
        <f>VLOOKUP('[1]Summary Table'!$A50,'[1]Lake Co CMS'!$B:$I,8,FALSE)</f>
        <v>#N/A</v>
      </c>
      <c r="G52" s="78" t="str">
        <f>LEFT(INDEX('[1]Summary Table'!$I$4:$I$264, MATCH(A52,'[1]Summary Table'!$A$4:$A$264, 0)), 1)</f>
        <v>R</v>
      </c>
      <c r="H52" s="92"/>
      <c r="I52" s="79">
        <f>INDEX('[1]Summary Table'!$E$4:$E$264,MATCH(A52,'[1]Summary Table'!$A$4:$A$264,0))</f>
        <v>35</v>
      </c>
      <c r="J52" s="79" t="str">
        <f>INDEX('[1]Summary Table'!$J$4:$J$264,MATCH(A52,'[1]Summary Table'!$A$4:$A$264,0))</f>
        <v>C2</v>
      </c>
      <c r="K52" s="79" t="str">
        <f>INDEX('[1]Summary Table'!$H$4:$H$264,MATCH(A52,'[1]Summary Table'!$A$4:$A$264,0))</f>
        <v>2L</v>
      </c>
      <c r="L52" s="92"/>
      <c r="M52" s="79" t="str">
        <f>INDEX('[1]Summary Table'!$N$4:$N$264,MATCH(A52,'[1]Summary Table'!$A$4:$A$264,0))</f>
        <v>C</v>
      </c>
      <c r="N52" s="80">
        <f t="shared" si="0"/>
        <v>7380</v>
      </c>
      <c r="O52" s="80">
        <f t="shared" si="1"/>
        <v>430</v>
      </c>
      <c r="P52" s="92"/>
      <c r="Q52" s="92"/>
      <c r="R52" s="81">
        <f>INDEX('[1]Summary Table'!$P$4:$P$264,MATCH(A52,'[1]Summary Table'!$A$4:$A$264,0))</f>
        <v>12601.8048</v>
      </c>
      <c r="S52" s="82">
        <f t="shared" si="2"/>
        <v>1.71</v>
      </c>
      <c r="T52" s="81" t="str">
        <f t="shared" si="3"/>
        <v>E</v>
      </c>
      <c r="U52" s="83">
        <f>VLOOKUP('[1]Summary Table'!$A50,'[1]2025 Annual Counts'!$A:$AO,39,FALSE)</f>
        <v>381.3888</v>
      </c>
      <c r="V52" s="83">
        <f>VLOOKUP('[1]Summary Table'!$A50,'[1]2025 Annual Counts'!$A:$AO,40,FALSE)</f>
        <v>645.96480000000008</v>
      </c>
      <c r="W52" s="84">
        <f t="shared" si="4"/>
        <v>1.5</v>
      </c>
      <c r="X52" s="83" t="str">
        <f t="shared" si="5"/>
        <v>D</v>
      </c>
      <c r="Y52" s="85">
        <f>INDEX('[1]2025 Annual Counts'!$AH$3:$AH$323,MATCH(A52,'[1]2025 Annual Counts'!$A$3:$A$323,0))</f>
        <v>0.15305960487067805</v>
      </c>
      <c r="AA52" s="87"/>
      <c r="AB52" s="83">
        <f>INDEX('[1]Summary Table'!$Q$4:$Q$264,MATCH(A52,'[1]Summary Table'!$A$4:$A$264,0))</f>
        <v>7380</v>
      </c>
      <c r="AC52" s="83">
        <f>INDEX('[1]Summary Table'!$R$4:$R$264,MATCH(A52,'[1]Summary Table'!$A$4:$A$264,0))</f>
        <v>12600</v>
      </c>
      <c r="AD52" s="83">
        <f>INDEX('[1]Summary Table'!$S$4:$S$264,MATCH(A52,'[1]Summary Table'!$A$4:$A$264,0))</f>
        <v>25650</v>
      </c>
      <c r="AE52" s="83"/>
      <c r="AF52" s="88">
        <f>IF(B52="County", VLOOKUP(AI52,'[1]Service Volumes'!B:F,3,0),VLOOKUP(AI52,'[1]Service Volumes'!W:AA,3,0))</f>
        <v>430</v>
      </c>
      <c r="AG52" s="88">
        <f>IF(B52="County", VLOOKUP(AI52,'[1]Service Volumes'!B:F,4,0),VLOOKUP(AI52,'[1]Service Volumes'!W:AA,4,0))</f>
        <v>730</v>
      </c>
      <c r="AH52" s="89">
        <f>IF(B52="County", VLOOKUP(AI52,'[1]Service Volumes'!B:F,5,0),VLOOKUP(AI52,'[1]Service Volumes'!W:AA,5,0))</f>
        <v>1490</v>
      </c>
      <c r="AI52" s="90" t="str">
        <f>INDEX('[1]Summary Table'!$O$4:$O$264,MATCH(A52,'[1]Summary Table'!$A$4:$A$264,0))</f>
        <v>C2_2L_U_WL_WR</v>
      </c>
    </row>
    <row r="53" spans="1:35" s="91" customFormat="1" x14ac:dyDescent="0.3">
      <c r="A53" s="74">
        <v>201</v>
      </c>
      <c r="B53" s="75" t="str">
        <f>INDEX('[1]Summary Table'!$D$4:$D$264,MATCH(A53,'[1]Summary Table'!$A$4:$A$264,0))</f>
        <v>County</v>
      </c>
      <c r="C53" s="76">
        <f>INDEX('[1]Lake Co CMS'!$A$2:$A$456,MATCH(A53,'[1]Lake Co CMS'!$B$2:$B$456,0))</f>
        <v>1620</v>
      </c>
      <c r="D53" s="77" t="str">
        <f>IFERROR(VLOOKUP('[1]Summary Table'!$A51,'[1]Lake Co CMS'!$B:$I,6,FALSE), VLOOKUP(A53, '[1]Summary Table'!$A:$B, 2, FALSE))</f>
        <v>CR 565A</v>
      </c>
      <c r="E53" s="77" t="str">
        <f>IFERROR(VLOOKUP('[1]Summary Table'!$A51,'[1]Lake Co CMS'!$B:$I,7,FALSE), VLOOKUP(A53, '[1]Summary Table'!$A:$C, 3, FALSE))</f>
        <v>SR 50</v>
      </c>
      <c r="F53" s="77" t="str">
        <f>VLOOKUP('[1]Summary Table'!$A51,'[1]Lake Co CMS'!$B:$I,8,FALSE)</f>
        <v>CR 561A</v>
      </c>
      <c r="G53" s="78" t="str">
        <f>LEFT(INDEX('[1]Summary Table'!$I$4:$I$264, MATCH(A53,'[1]Summary Table'!$A$4:$A$264, 0)), 1)</f>
        <v>U</v>
      </c>
      <c r="H53" s="92"/>
      <c r="I53" s="79">
        <f>INDEX('[1]Summary Table'!$E$4:$E$264,MATCH(A53,'[1]Summary Table'!$A$4:$A$264,0))</f>
        <v>40</v>
      </c>
      <c r="J53" s="79" t="str">
        <f>INDEX('[1]Summary Table'!$J$4:$J$264,MATCH(A53,'[1]Summary Table'!$A$4:$A$264,0))</f>
        <v>C4</v>
      </c>
      <c r="K53" s="79" t="str">
        <f>INDEX('[1]Summary Table'!$H$4:$H$264,MATCH(A53,'[1]Summary Table'!$A$4:$A$264,0))</f>
        <v>2L</v>
      </c>
      <c r="L53" s="92"/>
      <c r="M53" s="79" t="str">
        <f>INDEX('[1]Summary Table'!$N$4:$N$264,MATCH(A53,'[1]Summary Table'!$A$4:$A$264,0))</f>
        <v>D</v>
      </c>
      <c r="N53" s="80">
        <f t="shared" si="0"/>
        <v>16632</v>
      </c>
      <c r="O53" s="80">
        <f t="shared" si="1"/>
        <v>822</v>
      </c>
      <c r="P53" s="92"/>
      <c r="Q53" s="92"/>
      <c r="R53" s="81">
        <f>INDEX('[1]Summary Table'!$P$4:$P$264,MATCH(A53,'[1]Summary Table'!$A$4:$A$264,0))</f>
        <v>9624.9791999999998</v>
      </c>
      <c r="S53" s="82">
        <f t="shared" si="2"/>
        <v>0.57999999999999996</v>
      </c>
      <c r="T53" s="81" t="str">
        <f t="shared" si="3"/>
        <v>D</v>
      </c>
      <c r="U53" s="83">
        <f>VLOOKUP('[1]Summary Table'!$A51,'[1]2025 Annual Counts'!$A:$AO,39,FALSE)</f>
        <v>454.84799999999996</v>
      </c>
      <c r="V53" s="83">
        <f>VLOOKUP('[1]Summary Table'!$A51,'[1]2025 Annual Counts'!$A:$AO,40,FALSE)</f>
        <v>391.56479999999999</v>
      </c>
      <c r="W53" s="84">
        <f t="shared" si="4"/>
        <v>0.55000000000000004</v>
      </c>
      <c r="X53" s="83" t="str">
        <f t="shared" si="5"/>
        <v>D</v>
      </c>
      <c r="Y53" s="85">
        <f>INDEX('[1]2025 Annual Counts'!$AH$3:$AH$323,MATCH(A53,'[1]2025 Annual Counts'!$A$3:$A$323,0))</f>
        <v>9.2559677142903807E-2</v>
      </c>
      <c r="AA53" s="87"/>
      <c r="AB53" s="83">
        <f>INDEX('[1]Summary Table'!$Q$4:$Q$264,MATCH(A53,'[1]Summary Table'!$A$4:$A$264,0))</f>
        <v>0</v>
      </c>
      <c r="AC53" s="83">
        <f>INDEX('[1]Summary Table'!$R$4:$R$264,MATCH(A53,'[1]Summary Table'!$A$4:$A$264,0))</f>
        <v>16632</v>
      </c>
      <c r="AD53" s="83">
        <f>INDEX('[1]Summary Table'!$S$4:$S$264,MATCH(A53,'[1]Summary Table'!$A$4:$A$264,0))</f>
        <v>22680</v>
      </c>
      <c r="AE53" s="83"/>
      <c r="AF53" s="88">
        <f>IF(B53="County", VLOOKUP(AI53,'[1]Service Volumes'!B:F,3,0),VLOOKUP(AI53,'[1]Service Volumes'!W:AA,3,0))</f>
        <v>0</v>
      </c>
      <c r="AG53" s="88">
        <f>IF(B53="County", VLOOKUP(AI53,'[1]Service Volumes'!B:F,4,0),VLOOKUP(AI53,'[1]Service Volumes'!W:AA,4,0))</f>
        <v>822</v>
      </c>
      <c r="AH53" s="89">
        <f>IF(B53="County", VLOOKUP(AI53,'[1]Service Volumes'!B:F,5,0),VLOOKUP(AI53,'[1]Service Volumes'!W:AA,5,0))</f>
        <v>1125</v>
      </c>
      <c r="AI53" s="90" t="str">
        <f>INDEX('[1]Summary Table'!$O$4:$O$264,MATCH(A53,'[1]Summary Table'!$A$4:$A$264,0))</f>
        <v>C4_2L_U_WL_WR</v>
      </c>
    </row>
    <row r="54" spans="1:35" s="91" customFormat="1" x14ac:dyDescent="0.3">
      <c r="A54" s="74">
        <v>202</v>
      </c>
      <c r="B54" s="75" t="str">
        <f>INDEX('[1]Summary Table'!$D$4:$D$264,MATCH(A54,'[1]Summary Table'!$A$4:$A$264,0))</f>
        <v>County</v>
      </c>
      <c r="C54" s="76">
        <f>INDEX('[1]Lake Co CMS'!$A$2:$A$456,MATCH(A54,'[1]Lake Co CMS'!$B$2:$B$456,0))</f>
        <v>1300</v>
      </c>
      <c r="D54" s="77" t="str">
        <f>IFERROR(VLOOKUP('[1]Summary Table'!$A52,'[1]Lake Co CMS'!$B:$I,6,FALSE), VLOOKUP(A54, '[1]Summary Table'!$A:$B, 2, FALSE))</f>
        <v>CR 50</v>
      </c>
      <c r="E54" s="77" t="str">
        <f>IFERROR(VLOOKUP('[1]Summary Table'!$A52,'[1]Lake Co CMS'!$B:$I,7,FALSE), VLOOKUP(A54, '[1]Summary Table'!$A:$C, 3, FALSE))</f>
        <v>N HANCOCK RD</v>
      </c>
      <c r="F54" s="77" t="str">
        <f>VLOOKUP('[1]Summary Table'!$A52,'[1]Lake Co CMS'!$B:$I,8,FALSE)</f>
        <v>CR 455</v>
      </c>
      <c r="G54" s="78" t="str">
        <f>LEFT(INDEX('[1]Summary Table'!$I$4:$I$264, MATCH(A54,'[1]Summary Table'!$A$4:$A$264, 0)), 1)</f>
        <v>U</v>
      </c>
      <c r="H54" s="92"/>
      <c r="I54" s="79">
        <f>INDEX('[1]Summary Table'!$E$4:$E$264,MATCH(A54,'[1]Summary Table'!$A$4:$A$264,0))</f>
        <v>45</v>
      </c>
      <c r="J54" s="79" t="str">
        <f>INDEX('[1]Summary Table'!$J$4:$J$264,MATCH(A54,'[1]Summary Table'!$A$4:$A$264,0))</f>
        <v>C3R</v>
      </c>
      <c r="K54" s="79" t="str">
        <f>INDEX('[1]Summary Table'!$H$4:$H$264,MATCH(A54,'[1]Summary Table'!$A$4:$A$264,0))</f>
        <v>2L</v>
      </c>
      <c r="L54" s="92"/>
      <c r="M54" s="79" t="str">
        <f>INDEX('[1]Summary Table'!$N$4:$N$264,MATCH(A54,'[1]Summary Table'!$A$4:$A$264,0))</f>
        <v>D</v>
      </c>
      <c r="N54" s="80">
        <f t="shared" si="0"/>
        <v>20160</v>
      </c>
      <c r="O54" s="80">
        <f t="shared" si="1"/>
        <v>999</v>
      </c>
      <c r="P54" s="92"/>
      <c r="Q54" s="92"/>
      <c r="R54" s="81">
        <f>INDEX('[1]Summary Table'!$P$4:$P$264,MATCH(A54,'[1]Summary Table'!$A$4:$A$264,0))</f>
        <v>10363.392</v>
      </c>
      <c r="S54" s="82">
        <f t="shared" si="2"/>
        <v>0.51</v>
      </c>
      <c r="T54" s="81" t="str">
        <f t="shared" si="3"/>
        <v>C</v>
      </c>
      <c r="U54" s="83">
        <f>VLOOKUP('[1]Summary Table'!$A52,'[1]2025 Annual Counts'!$A:$AO,39,FALSE)</f>
        <v>317.49119999999999</v>
      </c>
      <c r="V54" s="83">
        <f>VLOOKUP('[1]Summary Table'!$A52,'[1]2025 Annual Counts'!$A:$AO,40,FALSE)</f>
        <v>781.74720000000002</v>
      </c>
      <c r="W54" s="84">
        <f t="shared" si="4"/>
        <v>0.78</v>
      </c>
      <c r="X54" s="83" t="str">
        <f t="shared" si="5"/>
        <v>C</v>
      </c>
      <c r="Y54" s="85">
        <f>INDEX('[1]2025 Annual Counts'!$AH$3:$AH$323,MATCH(A54,'[1]2025 Annual Counts'!$A$3:$A$323,0))</f>
        <v>0.10883159778742324</v>
      </c>
      <c r="AA54" s="87"/>
      <c r="AB54" s="83">
        <f>INDEX('[1]Summary Table'!$Q$4:$Q$264,MATCH(A54,'[1]Summary Table'!$A$4:$A$264,0))</f>
        <v>17640</v>
      </c>
      <c r="AC54" s="83">
        <f>INDEX('[1]Summary Table'!$R$4:$R$264,MATCH(A54,'[1]Summary Table'!$A$4:$A$264,0))</f>
        <v>20160</v>
      </c>
      <c r="AD54" s="83">
        <f>INDEX('[1]Summary Table'!$S$4:$S$264,MATCH(A54,'[1]Summary Table'!$A$4:$A$264,0))</f>
        <v>20160.900000000001</v>
      </c>
      <c r="AE54" s="83"/>
      <c r="AF54" s="88">
        <f>IF(B54="County", VLOOKUP(AI54,'[1]Service Volumes'!B:F,3,0),VLOOKUP(AI54,'[1]Service Volumes'!W:AA,3,0))</f>
        <v>873</v>
      </c>
      <c r="AG54" s="88">
        <f>IF(B54="County", VLOOKUP(AI54,'[1]Service Volumes'!B:F,4,0),VLOOKUP(AI54,'[1]Service Volumes'!W:AA,4,0))</f>
        <v>999</v>
      </c>
      <c r="AH54" s="89">
        <f>IF(B54="County", VLOOKUP(AI54,'[1]Service Volumes'!B:F,5,0),VLOOKUP(AI54,'[1]Service Volumes'!W:AA,5,0))</f>
        <v>1000</v>
      </c>
      <c r="AI54" s="90" t="str">
        <f>INDEX('[1]Summary Table'!$O$4:$O$264,MATCH(A54,'[1]Summary Table'!$A$4:$A$264,0))</f>
        <v>C3R_2L_U_WL_0R</v>
      </c>
    </row>
    <row r="55" spans="1:35" s="91" customFormat="1" x14ac:dyDescent="0.3">
      <c r="A55" s="74">
        <v>203</v>
      </c>
      <c r="B55" s="75" t="str">
        <f>INDEX('[1]Summary Table'!$D$4:$D$264,MATCH(A55,'[1]Summary Table'!$A$4:$A$264,0))</f>
        <v>County</v>
      </c>
      <c r="C55" s="76">
        <f>INDEX('[1]Lake Co CMS'!$A$2:$A$456,MATCH(A55,'[1]Lake Co CMS'!$B$2:$B$456,0))</f>
        <v>1500</v>
      </c>
      <c r="D55" s="77" t="str">
        <f>IFERROR(VLOOKUP('[1]Summary Table'!$A53,'[1]Lake Co CMS'!$B:$I,6,FALSE), VLOOKUP(A55, '[1]Summary Table'!$A:$B, 2, FALSE))</f>
        <v>CR 561</v>
      </c>
      <c r="E55" s="77" t="str">
        <f>IFERROR(VLOOKUP('[1]Summary Table'!$A53,'[1]Lake Co CMS'!$B:$I,7,FALSE), VLOOKUP(A55, '[1]Summary Table'!$A:$C, 3, FALSE))</f>
        <v>CR 561A</v>
      </c>
      <c r="F55" s="77" t="str">
        <f>VLOOKUP('[1]Summary Table'!$A53,'[1]Lake Co CMS'!$B:$I,8,FALSE)</f>
        <v>SR 50</v>
      </c>
      <c r="G55" s="78" t="str">
        <f>LEFT(INDEX('[1]Summary Table'!$I$4:$I$264, MATCH(A55,'[1]Summary Table'!$A$4:$A$264, 0)), 1)</f>
        <v>U</v>
      </c>
      <c r="H55" s="92"/>
      <c r="I55" s="79">
        <f>INDEX('[1]Summary Table'!$E$4:$E$264,MATCH(A55,'[1]Summary Table'!$A$4:$A$264,0))</f>
        <v>35</v>
      </c>
      <c r="J55" s="79" t="str">
        <f>INDEX('[1]Summary Table'!$J$4:$J$264,MATCH(A55,'[1]Summary Table'!$A$4:$A$264,0))</f>
        <v>C3R</v>
      </c>
      <c r="K55" s="79" t="str">
        <f>INDEX('[1]Summary Table'!$H$4:$H$264,MATCH(A55,'[1]Summary Table'!$A$4:$A$264,0))</f>
        <v>2L</v>
      </c>
      <c r="L55" s="92"/>
      <c r="M55" s="79" t="str">
        <f>INDEX('[1]Summary Table'!$N$4:$N$264,MATCH(A55,'[1]Summary Table'!$A$4:$A$264,0))</f>
        <v>D</v>
      </c>
      <c r="N55" s="80">
        <f t="shared" si="0"/>
        <v>21168</v>
      </c>
      <c r="O55" s="80">
        <f t="shared" si="1"/>
        <v>1048.95</v>
      </c>
      <c r="P55" s="92"/>
      <c r="Q55" s="92"/>
      <c r="R55" s="81">
        <f>INDEX('[1]Summary Table'!$P$4:$P$264,MATCH(A55,'[1]Summary Table'!$A$4:$A$264,0))</f>
        <v>5456.2559999999994</v>
      </c>
      <c r="S55" s="82">
        <f t="shared" si="2"/>
        <v>0.26</v>
      </c>
      <c r="T55" s="81" t="str">
        <f t="shared" si="3"/>
        <v>C</v>
      </c>
      <c r="U55" s="83">
        <f>VLOOKUP('[1]Summary Table'!$A53,'[1]2025 Annual Counts'!$A:$AO,39,FALSE)</f>
        <v>213.6576</v>
      </c>
      <c r="V55" s="83">
        <f>VLOOKUP('[1]Summary Table'!$A53,'[1]2025 Annual Counts'!$A:$AO,40,FALSE)</f>
        <v>301.51680000000005</v>
      </c>
      <c r="W55" s="84">
        <f t="shared" si="4"/>
        <v>0.28999999999999998</v>
      </c>
      <c r="X55" s="83" t="str">
        <f t="shared" si="5"/>
        <v>C</v>
      </c>
      <c r="Y55" s="85">
        <f>INDEX('[1]2025 Annual Counts'!$AH$3:$AH$323,MATCH(A55,'[1]2025 Annual Counts'!$A$3:$A$323,0))</f>
        <v>-2.4686679151606827E-2</v>
      </c>
      <c r="AA55" s="87"/>
      <c r="AB55" s="83">
        <f>INDEX('[1]Summary Table'!$Q$4:$Q$264,MATCH(A55,'[1]Summary Table'!$A$4:$A$264,0))</f>
        <v>18522</v>
      </c>
      <c r="AC55" s="83">
        <f>INDEX('[1]Summary Table'!$R$4:$R$264,MATCH(A55,'[1]Summary Table'!$A$4:$A$264,0))</f>
        <v>21168</v>
      </c>
      <c r="AD55" s="83">
        <f>INDEX('[1]Summary Table'!$S$4:$S$264,MATCH(A55,'[1]Summary Table'!$A$4:$A$264,0))</f>
        <v>21168.945000000003</v>
      </c>
      <c r="AE55" s="83"/>
      <c r="AF55" s="88">
        <f>IF(B55="County", VLOOKUP(AI55,'[1]Service Volumes'!B:F,3,0),VLOOKUP(AI55,'[1]Service Volumes'!W:AA,3,0))</f>
        <v>916.65000000000009</v>
      </c>
      <c r="AG55" s="88">
        <f>IF(B55="County", VLOOKUP(AI55,'[1]Service Volumes'!B:F,4,0),VLOOKUP(AI55,'[1]Service Volumes'!W:AA,4,0))</f>
        <v>1048.95</v>
      </c>
      <c r="AH55" s="89">
        <f>IF(B55="County", VLOOKUP(AI55,'[1]Service Volumes'!B:F,5,0),VLOOKUP(AI55,'[1]Service Volumes'!W:AA,5,0))</f>
        <v>1050</v>
      </c>
      <c r="AI55" s="90" t="str">
        <f>INDEX('[1]Summary Table'!$O$4:$O$264,MATCH(A55,'[1]Summary Table'!$A$4:$A$264,0))</f>
        <v>C3R_2L_U_WL_WR</v>
      </c>
    </row>
    <row r="56" spans="1:35" s="91" customFormat="1" x14ac:dyDescent="0.3">
      <c r="A56" s="74">
        <v>204</v>
      </c>
      <c r="B56" s="75" t="str">
        <f>INDEX('[1]Summary Table'!$D$4:$D$264,MATCH(A56,'[1]Summary Table'!$A$4:$A$264,0))</f>
        <v>County</v>
      </c>
      <c r="C56" s="76">
        <f>INDEX('[1]Lake Co CMS'!$A$2:$A$456,MATCH(A56,'[1]Lake Co CMS'!$B$2:$B$456,0))</f>
        <v>980</v>
      </c>
      <c r="D56" s="77" t="str">
        <f>IFERROR(VLOOKUP('[1]Summary Table'!$A54,'[1]Lake Co CMS'!$B:$I,6,FALSE), VLOOKUP(A56, '[1]Summary Table'!$A:$B, 2, FALSE))</f>
        <v>CR 455</v>
      </c>
      <c r="E56" s="77" t="str">
        <f>IFERROR(VLOOKUP('[1]Summary Table'!$A54,'[1]Lake Co CMS'!$B:$I,7,FALSE), VLOOKUP(A56, '[1]Summary Table'!$A:$C, 3, FALSE))</f>
        <v>RIDGEWOOD AVE</v>
      </c>
      <c r="F56" s="77" t="str">
        <f>VLOOKUP('[1]Summary Table'!$A54,'[1]Lake Co CMS'!$B:$I,8,FALSE)</f>
        <v>CR 455/ CR 50</v>
      </c>
      <c r="G56" s="78" t="str">
        <f>LEFT(INDEX('[1]Summary Table'!$I$4:$I$264, MATCH(A56,'[1]Summary Table'!$A$4:$A$264, 0)), 1)</f>
        <v>U</v>
      </c>
      <c r="H56" s="92"/>
      <c r="I56" s="79">
        <f>INDEX('[1]Summary Table'!$E$4:$E$264,MATCH(A56,'[1]Summary Table'!$A$4:$A$264,0))</f>
        <v>35</v>
      </c>
      <c r="J56" s="79" t="str">
        <f>INDEX('[1]Summary Table'!$J$4:$J$264,MATCH(A56,'[1]Summary Table'!$A$4:$A$264,0))</f>
        <v>C2T</v>
      </c>
      <c r="K56" s="79" t="str">
        <f>INDEX('[1]Summary Table'!$H$4:$H$264,MATCH(A56,'[1]Summary Table'!$A$4:$A$264,0))</f>
        <v>2L</v>
      </c>
      <c r="L56" s="92"/>
      <c r="M56" s="79" t="str">
        <f>INDEX('[1]Summary Table'!$N$4:$N$264,MATCH(A56,'[1]Summary Table'!$A$4:$A$264,0))</f>
        <v>D</v>
      </c>
      <c r="N56" s="80">
        <f t="shared" si="0"/>
        <v>16200</v>
      </c>
      <c r="O56" s="80">
        <f t="shared" si="1"/>
        <v>846</v>
      </c>
      <c r="P56" s="92"/>
      <c r="Q56" s="92"/>
      <c r="R56" s="81">
        <f>INDEX('[1]Summary Table'!$P$4:$P$264,MATCH(A56,'[1]Summary Table'!$A$4:$A$264,0))</f>
        <v>8523.3407999999999</v>
      </c>
      <c r="S56" s="82">
        <f t="shared" si="2"/>
        <v>0.53</v>
      </c>
      <c r="T56" s="81" t="str">
        <f t="shared" si="3"/>
        <v>C</v>
      </c>
      <c r="U56" s="83">
        <f>VLOOKUP('[1]Summary Table'!$A54,'[1]2025 Annual Counts'!$A:$AO,39,FALSE)</f>
        <v>447.28320000000002</v>
      </c>
      <c r="V56" s="83">
        <f>VLOOKUP('[1]Summary Table'!$A54,'[1]2025 Annual Counts'!$A:$AO,40,FALSE)</f>
        <v>325.47839999999997</v>
      </c>
      <c r="W56" s="84">
        <f t="shared" si="4"/>
        <v>0.53</v>
      </c>
      <c r="X56" s="83" t="str">
        <f t="shared" si="5"/>
        <v>C</v>
      </c>
      <c r="Y56" s="85">
        <f>INDEX('[1]2025 Annual Counts'!$AH$3:$AH$323,MATCH(A56,'[1]2025 Annual Counts'!$A$3:$A$323,0))</f>
        <v>6.6319076647201713E-2</v>
      </c>
      <c r="AA56" s="87"/>
      <c r="AB56" s="83">
        <f>INDEX('[1]Summary Table'!$Q$4:$Q$264,MATCH(A56,'[1]Summary Table'!$A$4:$A$264,0))</f>
        <v>12420</v>
      </c>
      <c r="AC56" s="83">
        <f>INDEX('[1]Summary Table'!$R$4:$R$264,MATCH(A56,'[1]Summary Table'!$A$4:$A$264,0))</f>
        <v>16200</v>
      </c>
      <c r="AD56" s="83">
        <f>INDEX('[1]Summary Table'!$S$4:$S$264,MATCH(A56,'[1]Summary Table'!$A$4:$A$264,0))</f>
        <v>16200.9</v>
      </c>
      <c r="AE56" s="83"/>
      <c r="AF56" s="88">
        <f>IF(B56="County", VLOOKUP(AI56,'[1]Service Volumes'!B:F,3,0),VLOOKUP(AI56,'[1]Service Volumes'!W:AA,3,0))</f>
        <v>648</v>
      </c>
      <c r="AG56" s="88">
        <f>IF(B56="County", VLOOKUP(AI56,'[1]Service Volumes'!B:F,4,0),VLOOKUP(AI56,'[1]Service Volumes'!W:AA,4,0))</f>
        <v>846</v>
      </c>
      <c r="AH56" s="89">
        <f>IF(B56="County", VLOOKUP(AI56,'[1]Service Volumes'!B:F,5,0),VLOOKUP(AI56,'[1]Service Volumes'!W:AA,5,0))</f>
        <v>847</v>
      </c>
      <c r="AI56" s="90" t="str">
        <f>INDEX('[1]Summary Table'!$O$4:$O$264,MATCH(A56,'[1]Summary Table'!$A$4:$A$264,0))</f>
        <v>C2T_2L_U_WL_0R</v>
      </c>
    </row>
    <row r="57" spans="1:35" s="91" customFormat="1" x14ac:dyDescent="0.3">
      <c r="A57" s="74">
        <v>205</v>
      </c>
      <c r="B57" s="75" t="str">
        <f>INDEX('[1]Summary Table'!$D$4:$D$264,MATCH(A57,'[1]Summary Table'!$A$4:$A$264,0))</f>
        <v>County</v>
      </c>
      <c r="C57" s="76">
        <f>INDEX('[1]Lake Co CMS'!$A$2:$A$456,MATCH(A57,'[1]Lake Co CMS'!$B$2:$B$456,0))</f>
        <v>1670</v>
      </c>
      <c r="D57" s="77" t="str">
        <f>IFERROR(VLOOKUP('[1]Summary Table'!$A55,'[1]Lake Co CMS'!$B:$I,6,FALSE), VLOOKUP(A57, '[1]Summary Table'!$A:$B, 2, FALSE))</f>
        <v>CITRUS TOWER BLVD</v>
      </c>
      <c r="E57" s="77" t="str">
        <f>IFERROR(VLOOKUP('[1]Summary Table'!$A55,'[1]Lake Co CMS'!$B:$I,7,FALSE), VLOOKUP(A57, '[1]Summary Table'!$A:$C, 3, FALSE))</f>
        <v>US 27</v>
      </c>
      <c r="F57" s="77" t="str">
        <f>VLOOKUP('[1]Summary Table'!$A55,'[1]Lake Co CMS'!$B:$I,8,FALSE)</f>
        <v>OAKLEY SEAVER DR</v>
      </c>
      <c r="G57" s="78" t="str">
        <f>LEFT(INDEX('[1]Summary Table'!$I$4:$I$264, MATCH(A57,'[1]Summary Table'!$A$4:$A$264, 0)), 1)</f>
        <v>U</v>
      </c>
      <c r="H57" s="92"/>
      <c r="I57" s="79">
        <f>INDEX('[1]Summary Table'!$E$4:$E$264,MATCH(A57,'[1]Summary Table'!$A$4:$A$264,0))</f>
        <v>35</v>
      </c>
      <c r="J57" s="79" t="str">
        <f>INDEX('[1]Summary Table'!$J$4:$J$264,MATCH(A57,'[1]Summary Table'!$A$4:$A$264,0))</f>
        <v>C4</v>
      </c>
      <c r="K57" s="79" t="str">
        <f>INDEX('[1]Summary Table'!$H$4:$H$264,MATCH(A57,'[1]Summary Table'!$A$4:$A$264,0))</f>
        <v>2L</v>
      </c>
      <c r="L57" s="92"/>
      <c r="M57" s="79" t="str">
        <f>INDEX('[1]Summary Table'!$N$4:$N$264,MATCH(A57,'[1]Summary Table'!$A$4:$A$264,0))</f>
        <v>D</v>
      </c>
      <c r="N57" s="80">
        <f t="shared" si="0"/>
        <v>16632</v>
      </c>
      <c r="O57" s="80">
        <f t="shared" si="1"/>
        <v>822</v>
      </c>
      <c r="P57" s="92"/>
      <c r="Q57" s="92"/>
      <c r="R57" s="81">
        <f>INDEX('[1]Summary Table'!$P$4:$P$264,MATCH(A57,'[1]Summary Table'!$A$4:$A$264,0))</f>
        <v>11929.881599999999</v>
      </c>
      <c r="S57" s="82">
        <f t="shared" si="2"/>
        <v>0.72</v>
      </c>
      <c r="T57" s="81" t="str">
        <f t="shared" si="3"/>
        <v>D</v>
      </c>
      <c r="U57" s="83">
        <f>VLOOKUP('[1]Summary Table'!$A55,'[1]2025 Annual Counts'!$A:$AO,39,FALSE)</f>
        <v>607.02719999999999</v>
      </c>
      <c r="V57" s="83">
        <f>VLOOKUP('[1]Summary Table'!$A55,'[1]2025 Annual Counts'!$A:$AO,40,FALSE)</f>
        <v>426.31679999999994</v>
      </c>
      <c r="W57" s="84">
        <f t="shared" si="4"/>
        <v>0.74</v>
      </c>
      <c r="X57" s="83" t="str">
        <f t="shared" si="5"/>
        <v>D</v>
      </c>
      <c r="Y57" s="85">
        <f>INDEX('[1]2025 Annual Counts'!$AH$3:$AH$323,MATCH(A57,'[1]2025 Annual Counts'!$A$3:$A$323,0))</f>
        <v>0.14049250307809036</v>
      </c>
      <c r="AA57" s="87"/>
      <c r="AB57" s="83">
        <f>INDEX('[1]Summary Table'!$Q$4:$Q$264,MATCH(A57,'[1]Summary Table'!$A$4:$A$264,0))</f>
        <v>0</v>
      </c>
      <c r="AC57" s="83">
        <f>INDEX('[1]Summary Table'!$R$4:$R$264,MATCH(A57,'[1]Summary Table'!$A$4:$A$264,0))</f>
        <v>16632</v>
      </c>
      <c r="AD57" s="83">
        <f>INDEX('[1]Summary Table'!$S$4:$S$264,MATCH(A57,'[1]Summary Table'!$A$4:$A$264,0))</f>
        <v>22680</v>
      </c>
      <c r="AE57" s="83"/>
      <c r="AF57" s="88">
        <f>IF(B57="County", VLOOKUP(AI57,'[1]Service Volumes'!B:F,3,0),VLOOKUP(AI57,'[1]Service Volumes'!W:AA,3,0))</f>
        <v>0</v>
      </c>
      <c r="AG57" s="88">
        <f>IF(B57="County", VLOOKUP(AI57,'[1]Service Volumes'!B:F,4,0),VLOOKUP(AI57,'[1]Service Volumes'!W:AA,4,0))</f>
        <v>822</v>
      </c>
      <c r="AH57" s="89">
        <f>IF(B57="County", VLOOKUP(AI57,'[1]Service Volumes'!B:F,5,0),VLOOKUP(AI57,'[1]Service Volumes'!W:AA,5,0))</f>
        <v>1125</v>
      </c>
      <c r="AI57" s="90" t="str">
        <f>INDEX('[1]Summary Table'!$O$4:$O$264,MATCH(A57,'[1]Summary Table'!$A$4:$A$264,0))</f>
        <v>C4_2L_U_WL_WR</v>
      </c>
    </row>
    <row r="58" spans="1:35" s="91" customFormat="1" x14ac:dyDescent="0.3">
      <c r="A58" s="74">
        <v>206</v>
      </c>
      <c r="B58" s="75" t="str">
        <f>INDEX('[1]Summary Table'!$D$4:$D$264,MATCH(A58,'[1]Summary Table'!$A$4:$A$264,0))</f>
        <v>County</v>
      </c>
      <c r="C58" s="76" t="e">
        <f>INDEX('[1]Lake Co CMS'!$A$2:$A$456,MATCH(A58,'[1]Lake Co CMS'!$B$2:$B$456,0))</f>
        <v>#N/A</v>
      </c>
      <c r="D58" s="77" t="str">
        <f>IFERROR(VLOOKUP('[1]Summary Table'!$A56,'[1]Lake Co CMS'!$B:$I,6,FALSE), VLOOKUP(A58, '[1]Summary Table'!$A:$B, 2, FALSE))</f>
        <v>CR 565A</v>
      </c>
      <c r="E58" s="77" t="str">
        <f>IFERROR(VLOOKUP('[1]Summary Table'!$A56,'[1]Lake Co CMS'!$B:$I,7,FALSE), VLOOKUP(A58, '[1]Summary Table'!$A:$C, 3, FALSE))</f>
        <v>NORTH OF SR 50</v>
      </c>
      <c r="F58" s="77" t="e">
        <f>VLOOKUP('[1]Summary Table'!$A56,'[1]Lake Co CMS'!$B:$I,8,FALSE)</f>
        <v>#N/A</v>
      </c>
      <c r="G58" s="78" t="e">
        <f>LEFT(INDEX('[1]Summary Table'!$I$4:$I$264, MATCH(A58,'[1]Summary Table'!$A$4:$A$264, 0)), 1)</f>
        <v>#N/A</v>
      </c>
      <c r="H58" s="92"/>
      <c r="I58" s="79">
        <f>INDEX('[1]Summary Table'!$E$4:$E$264,MATCH(A58,'[1]Summary Table'!$A$4:$A$264,0))</f>
        <v>40</v>
      </c>
      <c r="J58" s="79" t="str">
        <f>INDEX('[1]Summary Table'!$J$4:$J$264,MATCH(A58,'[1]Summary Table'!$A$4:$A$264,0))</f>
        <v>NA</v>
      </c>
      <c r="K58" s="79" t="str">
        <f>INDEX('[1]Summary Table'!$H$4:$H$264,MATCH(A58,'[1]Summary Table'!$A$4:$A$264,0))</f>
        <v>4L</v>
      </c>
      <c r="L58" s="92"/>
      <c r="M58" s="79" t="e">
        <f>INDEX('[1]Summary Table'!$N$4:$N$264,MATCH(A58,'[1]Summary Table'!$A$4:$A$264,0))</f>
        <v>#N/A</v>
      </c>
      <c r="N58" s="80" t="e">
        <f t="shared" si="0"/>
        <v>#N/A</v>
      </c>
      <c r="O58" s="80" t="e">
        <f t="shared" si="1"/>
        <v>#N/A</v>
      </c>
      <c r="P58" s="92"/>
      <c r="Q58" s="92"/>
      <c r="R58" s="81">
        <f>INDEX('[1]Summary Table'!$P$4:$P$264,MATCH(A58,'[1]Summary Table'!$A$4:$A$264,0))</f>
        <v>7357.4111999999996</v>
      </c>
      <c r="S58" s="82" t="e">
        <f t="shared" si="2"/>
        <v>#N/A</v>
      </c>
      <c r="T58" s="81" t="e">
        <f t="shared" si="3"/>
        <v>#N/A</v>
      </c>
      <c r="U58" s="83">
        <f>VLOOKUP('[1]Summary Table'!$A56,'[1]2025 Annual Counts'!$A:$AO,39,FALSE)</f>
        <v>278.42879999999997</v>
      </c>
      <c r="V58" s="83">
        <f>VLOOKUP('[1]Summary Table'!$A56,'[1]2025 Annual Counts'!$A:$AO,40,FALSE)</f>
        <v>244.90559999999999</v>
      </c>
      <c r="W58" s="84" t="e">
        <f t="shared" si="4"/>
        <v>#N/A</v>
      </c>
      <c r="X58" s="83" t="e">
        <f t="shared" si="5"/>
        <v>#N/A</v>
      </c>
      <c r="Y58" s="85">
        <f>INDEX('[1]2025 Annual Counts'!$AH$3:$AH$323,MATCH(A58,'[1]2025 Annual Counts'!$A$3:$A$323,0))</f>
        <v>3.5404895297662664E-2</v>
      </c>
      <c r="AA58" s="87"/>
      <c r="AB58" s="83" t="e">
        <f>INDEX('[1]Summary Table'!$Q$4:$Q$264,MATCH(A58,'[1]Summary Table'!$A$4:$A$264,0))</f>
        <v>#N/A</v>
      </c>
      <c r="AC58" s="83" t="e">
        <f>INDEX('[1]Summary Table'!$R$4:$R$264,MATCH(A58,'[1]Summary Table'!$A$4:$A$264,0))</f>
        <v>#N/A</v>
      </c>
      <c r="AD58" s="83" t="e">
        <f>INDEX('[1]Summary Table'!$S$4:$S$264,MATCH(A58,'[1]Summary Table'!$A$4:$A$264,0))</f>
        <v>#N/A</v>
      </c>
      <c r="AE58" s="83"/>
      <c r="AF58" s="88" t="e">
        <f>IF(B58="County", VLOOKUP(AI58,'[1]Service Volumes'!B:F,3,0),VLOOKUP(AI58,'[1]Service Volumes'!W:AA,3,0))</f>
        <v>#N/A</v>
      </c>
      <c r="AG58" s="88" t="e">
        <f>IF(B58="County", VLOOKUP(AI58,'[1]Service Volumes'!B:F,4,0),VLOOKUP(AI58,'[1]Service Volumes'!W:AA,4,0))</f>
        <v>#N/A</v>
      </c>
      <c r="AH58" s="89" t="e">
        <f>IF(B58="County", VLOOKUP(AI58,'[1]Service Volumes'!B:F,5,0),VLOOKUP(AI58,'[1]Service Volumes'!W:AA,5,0))</f>
        <v>#N/A</v>
      </c>
      <c r="AI58" s="90" t="e">
        <f>INDEX('[1]Summary Table'!$O$4:$O$264,MATCH(A58,'[1]Summary Table'!$A$4:$A$264,0))</f>
        <v>#N/A</v>
      </c>
    </row>
    <row r="59" spans="1:35" s="91" customFormat="1" x14ac:dyDescent="0.3">
      <c r="A59" s="74">
        <v>207</v>
      </c>
      <c r="B59" s="75" t="str">
        <f>INDEX('[1]Summary Table'!$D$4:$D$264,MATCH(A59,'[1]Summary Table'!$A$4:$A$264,0))</f>
        <v>County</v>
      </c>
      <c r="C59" s="76">
        <f>INDEX('[1]Lake Co CMS'!$A$2:$A$456,MATCH(A59,'[1]Lake Co CMS'!$B$2:$B$456,0))</f>
        <v>2060</v>
      </c>
      <c r="D59" s="77" t="str">
        <f>IFERROR(VLOOKUP('[1]Summary Table'!$A57,'[1]Lake Co CMS'!$B:$I,6,FALSE), VLOOKUP(A59, '[1]Summary Table'!$A:$B, 2, FALSE))</f>
        <v>N. HANCOCK RD</v>
      </c>
      <c r="E59" s="77" t="str">
        <f>IFERROR(VLOOKUP('[1]Summary Table'!$A57,'[1]Lake Co CMS'!$B:$I,7,FALSE), VLOOKUP(A59, '[1]Summary Table'!$A:$C, 3, FALSE))</f>
        <v>OLD HWY 50 (E)</v>
      </c>
      <c r="F59" s="77" t="str">
        <f>VLOOKUP('[1]Summary Table'!$A57,'[1]Lake Co CMS'!$B:$I,8,FALSE)</f>
        <v>N RIDGE BLVD</v>
      </c>
      <c r="G59" s="78" t="str">
        <f>LEFT(INDEX('[1]Summary Table'!$I$4:$I$264, MATCH(A59,'[1]Summary Table'!$A$4:$A$264, 0)), 1)</f>
        <v>U</v>
      </c>
      <c r="H59" s="92"/>
      <c r="I59" s="79">
        <f>INDEX('[1]Summary Table'!$E$4:$E$264,MATCH(A59,'[1]Summary Table'!$A$4:$A$264,0))</f>
        <v>35</v>
      </c>
      <c r="J59" s="79" t="str">
        <f>INDEX('[1]Summary Table'!$J$4:$J$264,MATCH(A59,'[1]Summary Table'!$A$4:$A$264,0))</f>
        <v>C4</v>
      </c>
      <c r="K59" s="79" t="str">
        <f>INDEX('[1]Summary Table'!$H$4:$H$264,MATCH(A59,'[1]Summary Table'!$A$4:$A$264,0))</f>
        <v>4L</v>
      </c>
      <c r="L59" s="92"/>
      <c r="M59" s="79" t="str">
        <f>INDEX('[1]Summary Table'!$N$4:$N$264,MATCH(A59,'[1]Summary Table'!$A$4:$A$264,0))</f>
        <v>D</v>
      </c>
      <c r="N59" s="80">
        <f t="shared" si="0"/>
        <v>34114.5</v>
      </c>
      <c r="O59" s="80">
        <f t="shared" si="1"/>
        <v>1481.55</v>
      </c>
      <c r="P59" s="92"/>
      <c r="Q59" s="92"/>
      <c r="R59" s="81">
        <f>INDEX('[1]Summary Table'!$P$4:$P$264,MATCH(A59,'[1]Summary Table'!$A$4:$A$264,0))</f>
        <v>20416.559999999998</v>
      </c>
      <c r="S59" s="82">
        <f t="shared" si="2"/>
        <v>0.6</v>
      </c>
      <c r="T59" s="81" t="str">
        <f t="shared" si="3"/>
        <v>C</v>
      </c>
      <c r="U59" s="83">
        <f>VLOOKUP('[1]Summary Table'!$A57,'[1]2025 Annual Counts'!$A:$AO,39,FALSE)</f>
        <v>779.4144</v>
      </c>
      <c r="V59" s="83">
        <f>VLOOKUP('[1]Summary Table'!$A57,'[1]2025 Annual Counts'!$A:$AO,40,FALSE)</f>
        <v>960.99839999999983</v>
      </c>
      <c r="W59" s="84">
        <f t="shared" si="4"/>
        <v>0.65</v>
      </c>
      <c r="X59" s="83" t="str">
        <f t="shared" si="5"/>
        <v>C</v>
      </c>
      <c r="Y59" s="85">
        <f>INDEX('[1]2025 Annual Counts'!$AH$3:$AH$323,MATCH(A59,'[1]2025 Annual Counts'!$A$3:$A$323,0))</f>
        <v>0.26987718911072855</v>
      </c>
      <c r="AA59" s="87"/>
      <c r="AB59" s="83">
        <f>INDEX('[1]Summary Table'!$Q$4:$Q$264,MATCH(A59,'[1]Summary Table'!$A$4:$A$264,0))</f>
        <v>23058</v>
      </c>
      <c r="AC59" s="83">
        <f>INDEX('[1]Summary Table'!$R$4:$R$264,MATCH(A59,'[1]Summary Table'!$A$4:$A$264,0))</f>
        <v>34114.5</v>
      </c>
      <c r="AD59" s="83">
        <f>INDEX('[1]Summary Table'!$S$4:$S$264,MATCH(A59,'[1]Summary Table'!$A$4:$A$264,0))</f>
        <v>38556</v>
      </c>
      <c r="AE59" s="83"/>
      <c r="AF59" s="88">
        <f>IF(B59="County", VLOOKUP(AI59,'[1]Service Volumes'!B:F,3,0),VLOOKUP(AI59,'[1]Service Volumes'!W:AA,3,0))</f>
        <v>1143.45</v>
      </c>
      <c r="AG59" s="88">
        <f>IF(B59="County", VLOOKUP(AI59,'[1]Service Volumes'!B:F,4,0),VLOOKUP(AI59,'[1]Service Volumes'!W:AA,4,0))</f>
        <v>1481.55</v>
      </c>
      <c r="AH59" s="89">
        <f>IF(B59="County", VLOOKUP(AI59,'[1]Service Volumes'!B:F,5,0),VLOOKUP(AI59,'[1]Service Volumes'!W:AA,5,0))</f>
        <v>1908.9</v>
      </c>
      <c r="AI59" s="90" t="str">
        <f>INDEX('[1]Summary Table'!$O$4:$O$264,MATCH(A59,'[1]Summary Table'!$A$4:$A$264,0))</f>
        <v>C4_4L_D_WL_WR</v>
      </c>
    </row>
    <row r="60" spans="1:35" s="91" customFormat="1" x14ac:dyDescent="0.3">
      <c r="A60" s="74">
        <v>208</v>
      </c>
      <c r="B60" s="75" t="str">
        <f>INDEX('[1]Summary Table'!$D$4:$D$264,MATCH(A60,'[1]Summary Table'!$A$4:$A$264,0))</f>
        <v>County</v>
      </c>
      <c r="C60" s="76">
        <f>INDEX('[1]Lake Co CMS'!$A$2:$A$456,MATCH(A60,'[1]Lake Co CMS'!$B$2:$B$456,0))</f>
        <v>1590</v>
      </c>
      <c r="D60" s="77" t="str">
        <f>IFERROR(VLOOKUP('[1]Summary Table'!$A58,'[1]Lake Co CMS'!$B:$I,6,FALSE), VLOOKUP(A60, '[1]Summary Table'!$A:$B, 2, FALSE))</f>
        <v>CR 565 (VILLA CITY RD)</v>
      </c>
      <c r="E60" s="77" t="str">
        <f>IFERROR(VLOOKUP('[1]Summary Table'!$A58,'[1]Lake Co CMS'!$B:$I,7,FALSE), VLOOKUP(A60, '[1]Summary Table'!$A:$C, 3, FALSE))</f>
        <v>KJELLSTROM LANE</v>
      </c>
      <c r="F60" s="77" t="str">
        <f>VLOOKUP('[1]Summary Table'!$A58,'[1]Lake Co CMS'!$B:$I,8,FALSE)</f>
        <v>SR 50</v>
      </c>
      <c r="G60" s="78" t="str">
        <f>LEFT(INDEX('[1]Summary Table'!$I$4:$I$264, MATCH(A60,'[1]Summary Table'!$A$4:$A$264, 0)), 1)</f>
        <v>U</v>
      </c>
      <c r="H60" s="92"/>
      <c r="I60" s="79">
        <f>INDEX('[1]Summary Table'!$E$4:$E$264,MATCH(A60,'[1]Summary Table'!$A$4:$A$264,0))</f>
        <v>40</v>
      </c>
      <c r="J60" s="79" t="str">
        <f>INDEX('[1]Summary Table'!$J$4:$J$264,MATCH(A60,'[1]Summary Table'!$A$4:$A$264,0))</f>
        <v>C2T</v>
      </c>
      <c r="K60" s="79" t="str">
        <f>INDEX('[1]Summary Table'!$H$4:$H$264,MATCH(A60,'[1]Summary Table'!$A$4:$A$264,0))</f>
        <v>2L</v>
      </c>
      <c r="L60" s="92"/>
      <c r="M60" s="79" t="str">
        <f>INDEX('[1]Summary Table'!$N$4:$N$264,MATCH(A60,'[1]Summary Table'!$A$4:$A$264,0))</f>
        <v>D</v>
      </c>
      <c r="N60" s="80">
        <f t="shared" si="0"/>
        <v>17010</v>
      </c>
      <c r="O60" s="80">
        <f t="shared" si="1"/>
        <v>888</v>
      </c>
      <c r="P60" s="92"/>
      <c r="Q60" s="92"/>
      <c r="R60" s="81">
        <f>INDEX('[1]Summary Table'!$P$4:$P$264,MATCH(A60,'[1]Summary Table'!$A$4:$A$264,0))</f>
        <v>7245.667199999999</v>
      </c>
      <c r="S60" s="82">
        <f t="shared" si="2"/>
        <v>0.43</v>
      </c>
      <c r="T60" s="81" t="str">
        <f t="shared" si="3"/>
        <v>C</v>
      </c>
      <c r="U60" s="83">
        <f>VLOOKUP('[1]Summary Table'!$A58,'[1]2025 Annual Counts'!$A:$AO,39,FALSE)</f>
        <v>286.80959999999999</v>
      </c>
      <c r="V60" s="83">
        <f>VLOOKUP('[1]Summary Table'!$A58,'[1]2025 Annual Counts'!$A:$AO,40,FALSE)</f>
        <v>258.87360000000001</v>
      </c>
      <c r="W60" s="84">
        <f t="shared" si="4"/>
        <v>0.32</v>
      </c>
      <c r="X60" s="83" t="str">
        <f t="shared" si="5"/>
        <v>C</v>
      </c>
      <c r="Y60" s="85">
        <f>INDEX('[1]2025 Annual Counts'!$AH$3:$AH$323,MATCH(A60,'[1]2025 Annual Counts'!$A$3:$A$323,0))</f>
        <v>3.2240476297168197E-2</v>
      </c>
      <c r="AA60" s="87"/>
      <c r="AB60" s="83">
        <f>INDEX('[1]Summary Table'!$Q$4:$Q$264,MATCH(A60,'[1]Summary Table'!$A$4:$A$264,0))</f>
        <v>13041</v>
      </c>
      <c r="AC60" s="83">
        <f>INDEX('[1]Summary Table'!$R$4:$R$264,MATCH(A60,'[1]Summary Table'!$A$4:$A$264,0))</f>
        <v>17010</v>
      </c>
      <c r="AD60" s="83">
        <f>INDEX('[1]Summary Table'!$S$4:$S$264,MATCH(A60,'[1]Summary Table'!$A$4:$A$264,0))</f>
        <v>17011</v>
      </c>
      <c r="AE60" s="83"/>
      <c r="AF60" s="88">
        <f>IF(B60="County", VLOOKUP(AI60,'[1]Service Volumes'!B:F,3,0),VLOOKUP(AI60,'[1]Service Volumes'!W:AA,3,0))</f>
        <v>680</v>
      </c>
      <c r="AG60" s="88">
        <f>IF(B60="County", VLOOKUP(AI60,'[1]Service Volumes'!B:F,4,0),VLOOKUP(AI60,'[1]Service Volumes'!W:AA,4,0))</f>
        <v>888</v>
      </c>
      <c r="AH60" s="89">
        <f>IF(B60="County", VLOOKUP(AI60,'[1]Service Volumes'!B:F,5,0),VLOOKUP(AI60,'[1]Service Volumes'!W:AA,5,0))</f>
        <v>889</v>
      </c>
      <c r="AI60" s="90" t="str">
        <f>INDEX('[1]Summary Table'!$O$4:$O$264,MATCH(A60,'[1]Summary Table'!$A$4:$A$264,0))</f>
        <v>C2T_2L_U_WL_WR</v>
      </c>
    </row>
    <row r="61" spans="1:35" s="91" customFormat="1" x14ac:dyDescent="0.3">
      <c r="A61" s="74">
        <v>209</v>
      </c>
      <c r="B61" s="75" t="str">
        <f>INDEX('[1]Summary Table'!$D$4:$D$264,MATCH(A61,'[1]Summary Table'!$A$4:$A$264,0))</f>
        <v>County</v>
      </c>
      <c r="C61" s="76" t="e">
        <f>INDEX('[1]Lake Co CMS'!$A$2:$A$456,MATCH(A61,'[1]Lake Co CMS'!$B$2:$B$456,0))</f>
        <v>#N/A</v>
      </c>
      <c r="D61" s="77" t="str">
        <f>IFERROR(VLOOKUP('[1]Summary Table'!$A59,'[1]Lake Co CMS'!$B:$I,6,FALSE), VLOOKUP(A61, '[1]Summary Table'!$A:$B, 2, FALSE))</f>
        <v>CR 50</v>
      </c>
      <c r="E61" s="77" t="str">
        <f>IFERROR(VLOOKUP('[1]Summary Table'!$A59,'[1]Lake Co CMS'!$B:$I,7,FALSE), VLOOKUP(A61, '[1]Summary Table'!$A:$C, 3, FALSE))</f>
        <v>EAST OF HANCOCK RD</v>
      </c>
      <c r="F61" s="77" t="e">
        <f>VLOOKUP('[1]Summary Table'!$A59,'[1]Lake Co CMS'!$B:$I,8,FALSE)</f>
        <v>#N/A</v>
      </c>
      <c r="G61" s="78" t="e">
        <f>LEFT(INDEX('[1]Summary Table'!$I$4:$I$264, MATCH(A61,'[1]Summary Table'!$A$4:$A$264, 0)), 1)</f>
        <v>#N/A</v>
      </c>
      <c r="H61" s="92"/>
      <c r="I61" s="79">
        <f>INDEX('[1]Summary Table'!$E$4:$E$264,MATCH(A61,'[1]Summary Table'!$A$4:$A$264,0))</f>
        <v>45</v>
      </c>
      <c r="J61" s="79" t="str">
        <f>INDEX('[1]Summary Table'!$J$4:$J$264,MATCH(A61,'[1]Summary Table'!$A$4:$A$264,0))</f>
        <v>C3R</v>
      </c>
      <c r="K61" s="79" t="str">
        <f>INDEX('[1]Summary Table'!$H$4:$H$264,MATCH(A61,'[1]Summary Table'!$A$4:$A$264,0))</f>
        <v>2L</v>
      </c>
      <c r="L61" s="92"/>
      <c r="M61" s="79" t="e">
        <f>INDEX('[1]Summary Table'!$N$4:$N$264,MATCH(A61,'[1]Summary Table'!$A$4:$A$264,0))</f>
        <v>#N/A</v>
      </c>
      <c r="N61" s="80" t="e">
        <f t="shared" si="0"/>
        <v>#N/A</v>
      </c>
      <c r="O61" s="80" t="e">
        <f t="shared" si="1"/>
        <v>#N/A</v>
      </c>
      <c r="P61" s="92"/>
      <c r="Q61" s="92"/>
      <c r="R61" s="81">
        <f>INDEX('[1]Summary Table'!$P$4:$P$264,MATCH(A61,'[1]Summary Table'!$A$4:$A$264,0))</f>
        <v>12679.68</v>
      </c>
      <c r="S61" s="82" t="e">
        <f t="shared" si="2"/>
        <v>#N/A</v>
      </c>
      <c r="T61" s="81" t="str">
        <f t="shared" si="3"/>
        <v>C</v>
      </c>
      <c r="U61" s="83">
        <f>VLOOKUP('[1]Summary Table'!$A59,'[1]2025 Annual Counts'!$A:$AO,39,FALSE)</f>
        <v>509.18399999999997</v>
      </c>
      <c r="V61" s="83">
        <f>VLOOKUP('[1]Summary Table'!$A59,'[1]2025 Annual Counts'!$A:$AO,40,FALSE)</f>
        <v>773.76</v>
      </c>
      <c r="W61" s="84" t="e">
        <f t="shared" si="4"/>
        <v>#N/A</v>
      </c>
      <c r="X61" s="83" t="str">
        <f t="shared" si="5"/>
        <v>C</v>
      </c>
      <c r="Y61" s="85">
        <f>INDEX('[1]2025 Annual Counts'!$AH$3:$AH$323,MATCH(A61,'[1]2025 Annual Counts'!$A$3:$A$323,0))</f>
        <v>0.15448120450443925</v>
      </c>
      <c r="AA61" s="87"/>
      <c r="AB61" s="83">
        <f>INDEX('[1]Summary Table'!$Q$4:$Q$264,MATCH(A61,'[1]Summary Table'!$A$4:$A$264,0))</f>
        <v>18522</v>
      </c>
      <c r="AC61" s="83">
        <f>INDEX('[1]Summary Table'!$R$4:$R$264,MATCH(A61,'[1]Summary Table'!$A$4:$A$264,0))</f>
        <v>21168</v>
      </c>
      <c r="AD61" s="83">
        <f>INDEX('[1]Summary Table'!$S$4:$S$264,MATCH(A61,'[1]Summary Table'!$A$4:$A$264,0))</f>
        <v>21168.945000000003</v>
      </c>
      <c r="AE61" s="83"/>
      <c r="AF61" s="88">
        <f>IF(B61="County", VLOOKUP(AI61,'[1]Service Volumes'!B:F,3,0),VLOOKUP(AI61,'[1]Service Volumes'!W:AA,3,0))</f>
        <v>916.65000000000009</v>
      </c>
      <c r="AG61" s="88">
        <f>IF(B61="County", VLOOKUP(AI61,'[1]Service Volumes'!B:F,4,0),VLOOKUP(AI61,'[1]Service Volumes'!W:AA,4,0))</f>
        <v>1048.95</v>
      </c>
      <c r="AH61" s="89">
        <f>IF(B61="County", VLOOKUP(AI61,'[1]Service Volumes'!B:F,5,0),VLOOKUP(AI61,'[1]Service Volumes'!W:AA,5,0))</f>
        <v>1050</v>
      </c>
      <c r="AI61" s="90" t="str">
        <f>INDEX('[1]Summary Table'!$O$4:$O$264,MATCH(A61,'[1]Summary Table'!$A$4:$A$264,0))</f>
        <v>C3R_2L_U_WL_WR</v>
      </c>
    </row>
    <row r="62" spans="1:35" s="91" customFormat="1" x14ac:dyDescent="0.3">
      <c r="A62" s="74">
        <v>210</v>
      </c>
      <c r="B62" s="75" t="str">
        <f>INDEX('[1]Summary Table'!$D$4:$D$264,MATCH(A62,'[1]Summary Table'!$A$4:$A$264,0))</f>
        <v>County</v>
      </c>
      <c r="C62" s="76">
        <f>INDEX('[1]Lake Co CMS'!$A$2:$A$456,MATCH(A62,'[1]Lake Co CMS'!$B$2:$B$456,0))</f>
        <v>1290</v>
      </c>
      <c r="D62" s="77" t="str">
        <f>IFERROR(VLOOKUP('[1]Summary Table'!$A60,'[1]Lake Co CMS'!$B:$I,6,FALSE), VLOOKUP(A62, '[1]Summary Table'!$A:$B, 2, FALSE))</f>
        <v>CR 50</v>
      </c>
      <c r="E62" s="77" t="str">
        <f>IFERROR(VLOOKUP('[1]Summary Table'!$A60,'[1]Lake Co CMS'!$B:$I,7,FALSE), VLOOKUP(A62, '[1]Summary Table'!$A:$C, 3, FALSE))</f>
        <v>US 27</v>
      </c>
      <c r="F62" s="77" t="str">
        <f>VLOOKUP('[1]Summary Table'!$A60,'[1]Lake Co CMS'!$B:$I,8,FALSE)</f>
        <v>N HANCOCK RD</v>
      </c>
      <c r="G62" s="78" t="str">
        <f>LEFT(INDEX('[1]Summary Table'!$I$4:$I$264, MATCH(A62,'[1]Summary Table'!$A$4:$A$264, 0)), 1)</f>
        <v>U</v>
      </c>
      <c r="H62" s="92"/>
      <c r="I62" s="79">
        <f>INDEX('[1]Summary Table'!$E$4:$E$264,MATCH(A62,'[1]Summary Table'!$A$4:$A$264,0))</f>
        <v>45</v>
      </c>
      <c r="J62" s="79" t="str">
        <f>INDEX('[1]Summary Table'!$J$4:$J$264,MATCH(A62,'[1]Summary Table'!$A$4:$A$264,0))</f>
        <v>C3R</v>
      </c>
      <c r="K62" s="79" t="str">
        <f>INDEX('[1]Summary Table'!$H$4:$H$264,MATCH(A62,'[1]Summary Table'!$A$4:$A$264,0))</f>
        <v>2L</v>
      </c>
      <c r="L62" s="92"/>
      <c r="M62" s="79" t="str">
        <f>INDEX('[1]Summary Table'!$N$4:$N$264,MATCH(A62,'[1]Summary Table'!$A$4:$A$264,0))</f>
        <v>D</v>
      </c>
      <c r="N62" s="80">
        <f t="shared" si="0"/>
        <v>21168</v>
      </c>
      <c r="O62" s="80">
        <f t="shared" si="1"/>
        <v>1048.95</v>
      </c>
      <c r="P62" s="92"/>
      <c r="Q62" s="92"/>
      <c r="R62" s="81">
        <f>INDEX('[1]Summary Table'!$P$4:$P$264,MATCH(A62,'[1]Summary Table'!$A$4:$A$264,0))</f>
        <v>7536.9216000000006</v>
      </c>
      <c r="S62" s="82">
        <f t="shared" si="2"/>
        <v>0.36</v>
      </c>
      <c r="T62" s="81" t="str">
        <f t="shared" si="3"/>
        <v>C</v>
      </c>
      <c r="U62" s="83">
        <f>VLOOKUP('[1]Summary Table'!$A60,'[1]2025 Annual Counts'!$A:$AO,39,FALSE)</f>
        <v>308.50560000000002</v>
      </c>
      <c r="V62" s="83">
        <f>VLOOKUP('[1]Summary Table'!$A60,'[1]2025 Annual Counts'!$A:$AO,40,FALSE)</f>
        <v>400.35840000000002</v>
      </c>
      <c r="W62" s="84">
        <f t="shared" si="4"/>
        <v>0.38</v>
      </c>
      <c r="X62" s="83" t="str">
        <f t="shared" si="5"/>
        <v>C</v>
      </c>
      <c r="Y62" s="85">
        <f>INDEX('[1]2025 Annual Counts'!$AH$3:$AH$323,MATCH(A62,'[1]2025 Annual Counts'!$A$3:$A$323,0))</f>
        <v>4.0408777914802796E-2</v>
      </c>
      <c r="AA62" s="87"/>
      <c r="AB62" s="83">
        <f>INDEX('[1]Summary Table'!$Q$4:$Q$264,MATCH(A62,'[1]Summary Table'!$A$4:$A$264,0))</f>
        <v>18522</v>
      </c>
      <c r="AC62" s="83">
        <f>INDEX('[1]Summary Table'!$R$4:$R$264,MATCH(A62,'[1]Summary Table'!$A$4:$A$264,0))</f>
        <v>21168</v>
      </c>
      <c r="AD62" s="83">
        <f>INDEX('[1]Summary Table'!$S$4:$S$264,MATCH(A62,'[1]Summary Table'!$A$4:$A$264,0))</f>
        <v>21168.945000000003</v>
      </c>
      <c r="AE62" s="83"/>
      <c r="AF62" s="88">
        <f>IF(B62="County", VLOOKUP(AI62,'[1]Service Volumes'!B:F,3,0),VLOOKUP(AI62,'[1]Service Volumes'!W:AA,3,0))</f>
        <v>916.65000000000009</v>
      </c>
      <c r="AG62" s="88">
        <f>IF(B62="County", VLOOKUP(AI62,'[1]Service Volumes'!B:F,4,0),VLOOKUP(AI62,'[1]Service Volumes'!W:AA,4,0))</f>
        <v>1048.95</v>
      </c>
      <c r="AH62" s="89">
        <f>IF(B62="County", VLOOKUP(AI62,'[1]Service Volumes'!B:F,5,0),VLOOKUP(AI62,'[1]Service Volumes'!W:AA,5,0))</f>
        <v>1050</v>
      </c>
      <c r="AI62" s="90" t="str">
        <f>INDEX('[1]Summary Table'!$O$4:$O$264,MATCH(A62,'[1]Summary Table'!$A$4:$A$264,0))</f>
        <v>C3R_2L_U_WL_WR</v>
      </c>
    </row>
    <row r="63" spans="1:35" s="91" customFormat="1" x14ac:dyDescent="0.3">
      <c r="A63" s="74">
        <v>212</v>
      </c>
      <c r="B63" s="75" t="str">
        <f>INDEX('[1]Summary Table'!$D$4:$D$264,MATCH(A63,'[1]Summary Table'!$A$4:$A$264,0))</f>
        <v>County</v>
      </c>
      <c r="C63" s="76">
        <f>INDEX('[1]Lake Co CMS'!$A$2:$A$456,MATCH(A63,'[1]Lake Co CMS'!$B$2:$B$456,0))</f>
        <v>100</v>
      </c>
      <c r="D63" s="77" t="str">
        <f>IFERROR(VLOOKUP('[1]Summary Table'!$A61,'[1]Lake Co CMS'!$B:$I,6,FALSE), VLOOKUP(A63, '[1]Summary Table'!$A:$B, 2, FALSE))</f>
        <v>BLACKSTILL LAKE RD</v>
      </c>
      <c r="E63" s="77" t="str">
        <f>IFERROR(VLOOKUP('[1]Summary Table'!$A61,'[1]Lake Co CMS'!$B:$I,7,FALSE), VLOOKUP(A63, '[1]Summary Table'!$A:$C, 3, FALSE))</f>
        <v>FOSGATE RD</v>
      </c>
      <c r="F63" s="77" t="str">
        <f>VLOOKUP('[1]Summary Table'!$A61,'[1]Lake Co CMS'!$B:$I,8,FALSE)</f>
        <v>CR 50</v>
      </c>
      <c r="G63" s="78" t="str">
        <f>LEFT(INDEX('[1]Summary Table'!$I$4:$I$264, MATCH(A63,'[1]Summary Table'!$A$4:$A$264, 0)), 1)</f>
        <v>U</v>
      </c>
      <c r="H63" s="92"/>
      <c r="I63" s="79">
        <f>INDEX('[1]Summary Table'!$E$4:$E$264,MATCH(A63,'[1]Summary Table'!$A$4:$A$264,0))</f>
        <v>35</v>
      </c>
      <c r="J63" s="79" t="str">
        <f>INDEX('[1]Summary Table'!$J$4:$J$264,MATCH(A63,'[1]Summary Table'!$A$4:$A$264,0))</f>
        <v>C3R</v>
      </c>
      <c r="K63" s="79" t="str">
        <f>INDEX('[1]Summary Table'!$H$4:$H$264,MATCH(A63,'[1]Summary Table'!$A$4:$A$264,0))</f>
        <v>2L</v>
      </c>
      <c r="L63" s="92"/>
      <c r="M63" s="79" t="str">
        <f>INDEX('[1]Summary Table'!$N$4:$N$264,MATCH(A63,'[1]Summary Table'!$A$4:$A$264,0))</f>
        <v>D</v>
      </c>
      <c r="N63" s="80">
        <f t="shared" si="0"/>
        <v>21168</v>
      </c>
      <c r="O63" s="80">
        <f t="shared" si="1"/>
        <v>1048.95</v>
      </c>
      <c r="P63" s="92"/>
      <c r="Q63" s="92"/>
      <c r="R63" s="81">
        <f>INDEX('[1]Summary Table'!$P$4:$P$264,MATCH(A63,'[1]Summary Table'!$A$4:$A$264,0))</f>
        <v>5221.6320000000005</v>
      </c>
      <c r="S63" s="82">
        <f t="shared" si="2"/>
        <v>0.25</v>
      </c>
      <c r="T63" s="81" t="str">
        <f t="shared" si="3"/>
        <v>C</v>
      </c>
      <c r="U63" s="83">
        <f>VLOOKUP('[1]Summary Table'!$A61,'[1]2025 Annual Counts'!$A:$AO,39,FALSE)</f>
        <v>247.60319999999999</v>
      </c>
      <c r="V63" s="83">
        <f>VLOOKUP('[1]Summary Table'!$A61,'[1]2025 Annual Counts'!$A:$AO,40,FALSE)</f>
        <v>243.6096</v>
      </c>
      <c r="W63" s="84">
        <f t="shared" si="4"/>
        <v>0.24</v>
      </c>
      <c r="X63" s="83" t="str">
        <f t="shared" si="5"/>
        <v>C</v>
      </c>
      <c r="Y63" s="85">
        <f>INDEX('[1]2025 Annual Counts'!$AH$3:$AH$323,MATCH(A63,'[1]2025 Annual Counts'!$A$3:$A$323,0))</f>
        <v>-3.3222664860706463E-2</v>
      </c>
      <c r="AA63" s="87"/>
      <c r="AB63" s="83">
        <f>INDEX('[1]Summary Table'!$Q$4:$Q$264,MATCH(A63,'[1]Summary Table'!$A$4:$A$264,0))</f>
        <v>18522</v>
      </c>
      <c r="AC63" s="83">
        <f>INDEX('[1]Summary Table'!$R$4:$R$264,MATCH(A63,'[1]Summary Table'!$A$4:$A$264,0))</f>
        <v>21168</v>
      </c>
      <c r="AD63" s="83">
        <f>INDEX('[1]Summary Table'!$S$4:$S$264,MATCH(A63,'[1]Summary Table'!$A$4:$A$264,0))</f>
        <v>21168.945000000003</v>
      </c>
      <c r="AE63" s="83"/>
      <c r="AF63" s="88">
        <f>IF(B63="County", VLOOKUP(AI63,'[1]Service Volumes'!B:F,3,0),VLOOKUP(AI63,'[1]Service Volumes'!W:AA,3,0))</f>
        <v>916.65000000000009</v>
      </c>
      <c r="AG63" s="88">
        <f>IF(B63="County", VLOOKUP(AI63,'[1]Service Volumes'!B:F,4,0),VLOOKUP(AI63,'[1]Service Volumes'!W:AA,4,0))</f>
        <v>1048.95</v>
      </c>
      <c r="AH63" s="89">
        <f>IF(B63="County", VLOOKUP(AI63,'[1]Service Volumes'!B:F,5,0),VLOOKUP(AI63,'[1]Service Volumes'!W:AA,5,0))</f>
        <v>1050</v>
      </c>
      <c r="AI63" s="90" t="str">
        <f>INDEX('[1]Summary Table'!$O$4:$O$264,MATCH(A63,'[1]Summary Table'!$A$4:$A$264,0))</f>
        <v>C3R_2L_U_WL_WR</v>
      </c>
    </row>
    <row r="64" spans="1:35" s="91" customFormat="1" x14ac:dyDescent="0.3">
      <c r="A64" s="74">
        <v>213</v>
      </c>
      <c r="B64" s="75" t="str">
        <f>INDEX('[1]Summary Table'!$D$4:$D$264,MATCH(A64,'[1]Summary Table'!$A$4:$A$264,0))</f>
        <v>County</v>
      </c>
      <c r="C64" s="76">
        <f>INDEX('[1]Lake Co CMS'!$A$2:$A$456,MATCH(A64,'[1]Lake Co CMS'!$B$2:$B$456,0))</f>
        <v>1560</v>
      </c>
      <c r="D64" s="77" t="str">
        <f>IFERROR(VLOOKUP('[1]Summary Table'!$A62,'[1]Lake Co CMS'!$B:$I,6,FALSE), VLOOKUP(A64, '[1]Summary Table'!$A:$B, 2, FALSE))</f>
        <v>CR 561A</v>
      </c>
      <c r="E64" s="77" t="str">
        <f>IFERROR(VLOOKUP('[1]Summary Table'!$A62,'[1]Lake Co CMS'!$B:$I,7,FALSE), VLOOKUP(A64, '[1]Summary Table'!$A:$C, 3, FALSE))</f>
        <v>CR 565A</v>
      </c>
      <c r="F64" s="77" t="str">
        <f>VLOOKUP('[1]Summary Table'!$A62,'[1]Lake Co CMS'!$B:$I,8,FALSE)</f>
        <v>JALARMY RD</v>
      </c>
      <c r="G64" s="78" t="str">
        <f>LEFT(INDEX('[1]Summary Table'!$I$4:$I$264, MATCH(A64,'[1]Summary Table'!$A$4:$A$264, 0)), 1)</f>
        <v>U</v>
      </c>
      <c r="H64" s="92"/>
      <c r="I64" s="79">
        <f>INDEX('[1]Summary Table'!$E$4:$E$264,MATCH(A64,'[1]Summary Table'!$A$4:$A$264,0))</f>
        <v>40</v>
      </c>
      <c r="J64" s="79" t="str">
        <f>INDEX('[1]Summary Table'!$J$4:$J$264,MATCH(A64,'[1]Summary Table'!$A$4:$A$264,0))</f>
        <v>C3R</v>
      </c>
      <c r="K64" s="79" t="str">
        <f>INDEX('[1]Summary Table'!$H$4:$H$264,MATCH(A64,'[1]Summary Table'!$A$4:$A$264,0))</f>
        <v>2L</v>
      </c>
      <c r="L64" s="92"/>
      <c r="M64" s="79" t="str">
        <f>INDEX('[1]Summary Table'!$N$4:$N$264,MATCH(A64,'[1]Summary Table'!$A$4:$A$264,0))</f>
        <v>D</v>
      </c>
      <c r="N64" s="80">
        <f t="shared" si="0"/>
        <v>21168</v>
      </c>
      <c r="O64" s="80">
        <f t="shared" si="1"/>
        <v>1048.95</v>
      </c>
      <c r="P64" s="92"/>
      <c r="Q64" s="92"/>
      <c r="R64" s="81">
        <f>INDEX('[1]Summary Table'!$P$4:$P$264,MATCH(A64,'[1]Summary Table'!$A$4:$A$264,0))</f>
        <v>7761.5616</v>
      </c>
      <c r="S64" s="82">
        <f t="shared" si="2"/>
        <v>0.37</v>
      </c>
      <c r="T64" s="81" t="str">
        <f t="shared" si="3"/>
        <v>C</v>
      </c>
      <c r="U64" s="83">
        <f>VLOOKUP('[1]Summary Table'!$A62,'[1]2025 Annual Counts'!$A:$AO,39,FALSE)</f>
        <v>383.38560000000001</v>
      </c>
      <c r="V64" s="83">
        <f>VLOOKUP('[1]Summary Table'!$A62,'[1]2025 Annual Counts'!$A:$AO,40,FALSE)</f>
        <v>301.51680000000005</v>
      </c>
      <c r="W64" s="84">
        <f t="shared" si="4"/>
        <v>0.37</v>
      </c>
      <c r="X64" s="83" t="str">
        <f t="shared" si="5"/>
        <v>C</v>
      </c>
      <c r="Y64" s="85">
        <f>INDEX('[1]2025 Annual Counts'!$AH$3:$AH$323,MATCH(A64,'[1]2025 Annual Counts'!$A$3:$A$323,0))</f>
        <v>4.6538066465323435E-2</v>
      </c>
      <c r="AA64" s="87"/>
      <c r="AB64" s="83">
        <f>INDEX('[1]Summary Table'!$Q$4:$Q$264,MATCH(A64,'[1]Summary Table'!$A$4:$A$264,0))</f>
        <v>18522</v>
      </c>
      <c r="AC64" s="83">
        <f>INDEX('[1]Summary Table'!$R$4:$R$264,MATCH(A64,'[1]Summary Table'!$A$4:$A$264,0))</f>
        <v>21168</v>
      </c>
      <c r="AD64" s="83">
        <f>INDEX('[1]Summary Table'!$S$4:$S$264,MATCH(A64,'[1]Summary Table'!$A$4:$A$264,0))</f>
        <v>21168.945000000003</v>
      </c>
      <c r="AE64" s="83"/>
      <c r="AF64" s="88">
        <f>IF(B64="County", VLOOKUP(AI64,'[1]Service Volumes'!B:F,3,0),VLOOKUP(AI64,'[1]Service Volumes'!W:AA,3,0))</f>
        <v>916.65000000000009</v>
      </c>
      <c r="AG64" s="88">
        <f>IF(B64="County", VLOOKUP(AI64,'[1]Service Volumes'!B:F,4,0),VLOOKUP(AI64,'[1]Service Volumes'!W:AA,4,0))</f>
        <v>1048.95</v>
      </c>
      <c r="AH64" s="89">
        <f>IF(B64="County", VLOOKUP(AI64,'[1]Service Volumes'!B:F,5,0),VLOOKUP(AI64,'[1]Service Volumes'!W:AA,5,0))</f>
        <v>1050</v>
      </c>
      <c r="AI64" s="90" t="str">
        <f>INDEX('[1]Summary Table'!$O$4:$O$264,MATCH(A64,'[1]Summary Table'!$A$4:$A$264,0))</f>
        <v>C3R_2L_U_WL_WR</v>
      </c>
    </row>
    <row r="65" spans="1:35" s="91" customFormat="1" x14ac:dyDescent="0.3">
      <c r="A65" s="74">
        <v>214</v>
      </c>
      <c r="B65" s="75" t="str">
        <f>INDEX('[1]Summary Table'!$D$4:$D$264,MATCH(A65,'[1]Summary Table'!$A$4:$A$264,0))</f>
        <v>County</v>
      </c>
      <c r="C65" s="76">
        <f>INDEX('[1]Lake Co CMS'!$A$2:$A$456,MATCH(A65,'[1]Lake Co CMS'!$B$2:$B$456,0))</f>
        <v>1470</v>
      </c>
      <c r="D65" s="77" t="str">
        <f>IFERROR(VLOOKUP('[1]Summary Table'!$A63,'[1]Lake Co CMS'!$B:$I,6,FALSE), VLOOKUP(A65, '[1]Summary Table'!$A:$B, 2, FALSE))</f>
        <v>EAST AVE/LAKE MINNEOLA DR/MAIN AVE</v>
      </c>
      <c r="E65" s="77" t="str">
        <f>IFERROR(VLOOKUP('[1]Summary Table'!$A63,'[1]Lake Co CMS'!$B:$I,7,FALSE), VLOOKUP(A65, '[1]Summary Table'!$A:$C, 3, FALSE))</f>
        <v>US 27</v>
      </c>
      <c r="F65" s="77" t="str">
        <f>VLOOKUP('[1]Summary Table'!$A63,'[1]Lake Co CMS'!$B:$I,8,FALSE)</f>
        <v>EAST AVE</v>
      </c>
      <c r="G65" s="78" t="str">
        <f>LEFT(INDEX('[1]Summary Table'!$I$4:$I$264, MATCH(A65,'[1]Summary Table'!$A$4:$A$264, 0)), 1)</f>
        <v>U</v>
      </c>
      <c r="H65" s="92"/>
      <c r="I65" s="79">
        <f>INDEX('[1]Summary Table'!$E$4:$E$264,MATCH(A65,'[1]Summary Table'!$A$4:$A$264,0))</f>
        <v>30</v>
      </c>
      <c r="J65" s="79" t="str">
        <f>INDEX('[1]Summary Table'!$J$4:$J$264,MATCH(A65,'[1]Summary Table'!$A$4:$A$264,0))</f>
        <v>C3R</v>
      </c>
      <c r="K65" s="79" t="str">
        <f>INDEX('[1]Summary Table'!$H$4:$H$264,MATCH(A65,'[1]Summary Table'!$A$4:$A$264,0))</f>
        <v>2L</v>
      </c>
      <c r="L65" s="92"/>
      <c r="M65" s="79" t="str">
        <f>INDEX('[1]Summary Table'!$N$4:$N$264,MATCH(A65,'[1]Summary Table'!$A$4:$A$264,0))</f>
        <v>D</v>
      </c>
      <c r="N65" s="80">
        <f t="shared" si="0"/>
        <v>16128</v>
      </c>
      <c r="O65" s="80">
        <f t="shared" si="1"/>
        <v>799.2</v>
      </c>
      <c r="P65" s="92"/>
      <c r="Q65" s="92"/>
      <c r="R65" s="81" t="str">
        <f>INDEX('[1]Summary Table'!$P$4:$P$264,MATCH(A65,'[1]Summary Table'!$A$4:$A$264,0))</f>
        <v>N/A</v>
      </c>
      <c r="S65" s="82" t="e">
        <f t="shared" si="2"/>
        <v>#VALUE!</v>
      </c>
      <c r="T65" s="81" t="str">
        <f t="shared" si="3"/>
        <v>F</v>
      </c>
      <c r="U65" s="83" t="str">
        <f>VLOOKUP('[1]Summary Table'!$A63,'[1]2025 Annual Counts'!$A:$AO,39,FALSE)</f>
        <v>N/A</v>
      </c>
      <c r="V65" s="83" t="str">
        <f>VLOOKUP('[1]Summary Table'!$A63,'[1]2025 Annual Counts'!$A:$AO,40,FALSE)</f>
        <v>N/A</v>
      </c>
      <c r="W65" s="84">
        <f t="shared" si="4"/>
        <v>0</v>
      </c>
      <c r="X65" s="83" t="str">
        <f t="shared" si="5"/>
        <v>B</v>
      </c>
      <c r="Y65" s="85" t="str">
        <f>INDEX('[1]2025 Annual Counts'!$AH$3:$AH$323,MATCH(A65,'[1]2025 Annual Counts'!$A$3:$A$323,0))</f>
        <v>N/A</v>
      </c>
      <c r="AA65" s="87"/>
      <c r="AB65" s="83">
        <f>INDEX('[1]Summary Table'!$Q$4:$Q$264,MATCH(A65,'[1]Summary Table'!$A$4:$A$264,0))</f>
        <v>14112</v>
      </c>
      <c r="AC65" s="83">
        <f>INDEX('[1]Summary Table'!$R$4:$R$264,MATCH(A65,'[1]Summary Table'!$A$4:$A$264,0))</f>
        <v>16128</v>
      </c>
      <c r="AD65" s="83">
        <f>INDEX('[1]Summary Table'!$S$4:$S$264,MATCH(A65,'[1]Summary Table'!$A$4:$A$264,0))</f>
        <v>16128.720000000001</v>
      </c>
      <c r="AE65" s="83"/>
      <c r="AF65" s="88">
        <f>IF(B65="County", VLOOKUP(AI65,'[1]Service Volumes'!B:F,3,0),VLOOKUP(AI65,'[1]Service Volumes'!W:AA,3,0))</f>
        <v>698.40000000000009</v>
      </c>
      <c r="AG65" s="88">
        <f>IF(B65="County", VLOOKUP(AI65,'[1]Service Volumes'!B:F,4,0),VLOOKUP(AI65,'[1]Service Volumes'!W:AA,4,0))</f>
        <v>799.2</v>
      </c>
      <c r="AH65" s="89">
        <f>IF(B65="County", VLOOKUP(AI65,'[1]Service Volumes'!B:F,5,0),VLOOKUP(AI65,'[1]Service Volumes'!W:AA,5,0))</f>
        <v>800</v>
      </c>
      <c r="AI65" s="90" t="str">
        <f>INDEX('[1]Summary Table'!$O$4:$O$264,MATCH(A65,'[1]Summary Table'!$A$4:$A$264,0))</f>
        <v>C3R_2L_U_0L_0R</v>
      </c>
    </row>
    <row r="66" spans="1:35" s="91" customFormat="1" x14ac:dyDescent="0.3">
      <c r="A66" s="74">
        <v>216</v>
      </c>
      <c r="B66" s="75" t="str">
        <f>INDEX('[1]Summary Table'!$D$4:$D$264,MATCH(A66,'[1]Summary Table'!$A$4:$A$264,0))</f>
        <v>County</v>
      </c>
      <c r="C66" s="76">
        <f>INDEX('[1]Lake Co CMS'!$A$2:$A$456,MATCH(A66,'[1]Lake Co CMS'!$B$2:$B$456,0))</f>
        <v>3640</v>
      </c>
      <c r="D66" s="77" t="str">
        <f>IFERROR(VLOOKUP('[1]Summary Table'!$A64,'[1]Lake Co CMS'!$B:$I,6,FALSE), VLOOKUP(A66, '[1]Summary Table'!$A:$B, 2, FALSE))</f>
        <v>TUSCANOOGA RD</v>
      </c>
      <c r="E66" s="77" t="str">
        <f>IFERROR(VLOOKUP('[1]Summary Table'!$A64,'[1]Lake Co CMS'!$B:$I,7,FALSE), VLOOKUP(A66, '[1]Summary Table'!$A:$C, 3, FALSE))</f>
        <v>EGG RD</v>
      </c>
      <c r="F66" s="77" t="str">
        <f>VLOOKUP('[1]Summary Table'!$A64,'[1]Lake Co CMS'!$B:$I,8,FALSE)</f>
        <v>SR 50</v>
      </c>
      <c r="G66" s="78" t="str">
        <f>LEFT(INDEX('[1]Summary Table'!$I$4:$I$264, MATCH(A66,'[1]Summary Table'!$A$4:$A$264, 0)), 1)</f>
        <v>U</v>
      </c>
      <c r="H66" s="92"/>
      <c r="I66" s="79">
        <f>INDEX('[1]Summary Table'!$E$4:$E$264,MATCH(A66,'[1]Summary Table'!$A$4:$A$264,0))</f>
        <v>30</v>
      </c>
      <c r="J66" s="79" t="str">
        <f>INDEX('[1]Summary Table'!$J$4:$J$264,MATCH(A66,'[1]Summary Table'!$A$4:$A$264,0))</f>
        <v>C2T</v>
      </c>
      <c r="K66" s="79" t="str">
        <f>INDEX('[1]Summary Table'!$H$4:$H$264,MATCH(A66,'[1]Summary Table'!$A$4:$A$264,0))</f>
        <v>2L</v>
      </c>
      <c r="L66" s="92"/>
      <c r="M66" s="79" t="str">
        <f>INDEX('[1]Summary Table'!$N$4:$N$264,MATCH(A66,'[1]Summary Table'!$A$4:$A$264,0))</f>
        <v>D</v>
      </c>
      <c r="N66" s="80">
        <f t="shared" si="0"/>
        <v>12960</v>
      </c>
      <c r="O66" s="80">
        <f t="shared" si="1"/>
        <v>676.80000000000007</v>
      </c>
      <c r="P66" s="92"/>
      <c r="Q66" s="92"/>
      <c r="R66" s="81">
        <f>INDEX('[1]Summary Table'!$P$4:$P$264,MATCH(A66,'[1]Summary Table'!$A$4:$A$264,0))</f>
        <v>2087.3568</v>
      </c>
      <c r="S66" s="82">
        <f t="shared" si="2"/>
        <v>0.16</v>
      </c>
      <c r="T66" s="81" t="str">
        <f t="shared" si="3"/>
        <v>C</v>
      </c>
      <c r="U66" s="83">
        <f>VLOOKUP('[1]Summary Table'!$A64,'[1]2025 Annual Counts'!$A:$AO,39,FALSE)</f>
        <v>69.216000000000008</v>
      </c>
      <c r="V66" s="83">
        <f>VLOOKUP('[1]Summary Table'!$A64,'[1]2025 Annual Counts'!$A:$AO,40,FALSE)</f>
        <v>121.6224</v>
      </c>
      <c r="W66" s="84">
        <f t="shared" si="4"/>
        <v>0.18</v>
      </c>
      <c r="X66" s="83" t="str">
        <f t="shared" si="5"/>
        <v>C</v>
      </c>
      <c r="Y66" s="85">
        <f>INDEX('[1]2025 Annual Counts'!$AH$3:$AH$323,MATCH(A66,'[1]2025 Annual Counts'!$A$3:$A$323,0))</f>
        <v>-0.19520634018098004</v>
      </c>
      <c r="AA66" s="87"/>
      <c r="AB66" s="83">
        <f>INDEX('[1]Summary Table'!$Q$4:$Q$264,MATCH(A66,'[1]Summary Table'!$A$4:$A$264,0))</f>
        <v>9936</v>
      </c>
      <c r="AC66" s="83">
        <f>INDEX('[1]Summary Table'!$R$4:$R$264,MATCH(A66,'[1]Summary Table'!$A$4:$A$264,0))</f>
        <v>12960</v>
      </c>
      <c r="AD66" s="83">
        <f>INDEX('[1]Summary Table'!$S$4:$S$264,MATCH(A66,'[1]Summary Table'!$A$4:$A$264,0))</f>
        <v>12960.720000000001</v>
      </c>
      <c r="AE66" s="83"/>
      <c r="AF66" s="88">
        <f>IF(B66="County", VLOOKUP(AI66,'[1]Service Volumes'!B:F,3,0),VLOOKUP(AI66,'[1]Service Volumes'!W:AA,3,0))</f>
        <v>518.4</v>
      </c>
      <c r="AG66" s="88">
        <f>IF(B66="County", VLOOKUP(AI66,'[1]Service Volumes'!B:F,4,0),VLOOKUP(AI66,'[1]Service Volumes'!W:AA,4,0))</f>
        <v>676.80000000000007</v>
      </c>
      <c r="AH66" s="89">
        <f>IF(B66="County", VLOOKUP(AI66,'[1]Service Volumes'!B:F,5,0),VLOOKUP(AI66,'[1]Service Volumes'!W:AA,5,0))</f>
        <v>677.6</v>
      </c>
      <c r="AI66" s="90" t="str">
        <f>INDEX('[1]Summary Table'!$O$4:$O$264,MATCH(A66,'[1]Summary Table'!$A$4:$A$264,0))</f>
        <v>C2T_2L_U_0L_0R</v>
      </c>
    </row>
    <row r="67" spans="1:35" s="91" customFormat="1" x14ac:dyDescent="0.3">
      <c r="A67" s="74">
        <v>217</v>
      </c>
      <c r="B67" s="75" t="str">
        <f>INDEX('[1]Summary Table'!$D$4:$D$264,MATCH(A67,'[1]Summary Table'!$A$4:$A$264,0))</f>
        <v>County</v>
      </c>
      <c r="C67" s="76">
        <f>INDEX('[1]Lake Co CMS'!$A$2:$A$456,MATCH(A67,'[1]Lake Co CMS'!$B$2:$B$456,0))</f>
        <v>1280</v>
      </c>
      <c r="D67" s="77" t="str">
        <f>IFERROR(VLOOKUP('[1]Summary Table'!$A65,'[1]Lake Co CMS'!$B:$I,6,FALSE), VLOOKUP(A67, '[1]Summary Table'!$A:$B, 2, FALSE))</f>
        <v>CR 50 (SUNSET AVE)</v>
      </c>
      <c r="E67" s="77" t="str">
        <f>IFERROR(VLOOKUP('[1]Summary Table'!$A65,'[1]Lake Co CMS'!$B:$I,7,FALSE), VLOOKUP(A67, '[1]Summary Table'!$A:$C, 3, FALSE))</f>
        <v>CR 33</v>
      </c>
      <c r="F67" s="77" t="str">
        <f>VLOOKUP('[1]Summary Table'!$A65,'[1]Lake Co CMS'!$B:$I,8,FALSE)</f>
        <v>SR 50</v>
      </c>
      <c r="G67" s="78" t="str">
        <f>LEFT(INDEX('[1]Summary Table'!$I$4:$I$264, MATCH(A67,'[1]Summary Table'!$A$4:$A$264, 0)), 1)</f>
        <v>U</v>
      </c>
      <c r="H67" s="92"/>
      <c r="I67" s="79">
        <f>INDEX('[1]Summary Table'!$E$4:$E$264,MATCH(A67,'[1]Summary Table'!$A$4:$A$264,0))</f>
        <v>30</v>
      </c>
      <c r="J67" s="79" t="str">
        <f>INDEX('[1]Summary Table'!$J$4:$J$264,MATCH(A67,'[1]Summary Table'!$A$4:$A$264,0))</f>
        <v>C2</v>
      </c>
      <c r="K67" s="79" t="str">
        <f>INDEX('[1]Summary Table'!$H$4:$H$264,MATCH(A67,'[1]Summary Table'!$A$4:$A$264,0))</f>
        <v>2L</v>
      </c>
      <c r="L67" s="92"/>
      <c r="M67" s="79" t="str">
        <f>INDEX('[1]Summary Table'!$N$4:$N$264,MATCH(A67,'[1]Summary Table'!$A$4:$A$264,0))</f>
        <v>D</v>
      </c>
      <c r="N67" s="80">
        <f t="shared" si="0"/>
        <v>10080</v>
      </c>
      <c r="O67" s="80">
        <f t="shared" si="1"/>
        <v>730</v>
      </c>
      <c r="P67" s="92"/>
      <c r="Q67" s="92"/>
      <c r="R67" s="81">
        <f>INDEX('[1]Summary Table'!$P$4:$P$264,MATCH(A67,'[1]Summary Table'!$A$4:$A$264,0))</f>
        <v>2028.4415999999999</v>
      </c>
      <c r="S67" s="82">
        <f t="shared" si="2"/>
        <v>0.2</v>
      </c>
      <c r="T67" s="81" t="str">
        <f t="shared" si="3"/>
        <v>C</v>
      </c>
      <c r="U67" s="83">
        <f>VLOOKUP('[1]Summary Table'!$A65,'[1]2025 Annual Counts'!$A:$AO,39,FALSE)</f>
        <v>94.003199999999993</v>
      </c>
      <c r="V67" s="83">
        <f>VLOOKUP('[1]Summary Table'!$A65,'[1]2025 Annual Counts'!$A:$AO,40,FALSE)</f>
        <v>86.630399999999995</v>
      </c>
      <c r="W67" s="84">
        <f t="shared" si="4"/>
        <v>0.13</v>
      </c>
      <c r="X67" s="83" t="str">
        <f t="shared" si="5"/>
        <v>C</v>
      </c>
      <c r="Y67" s="85">
        <f>INDEX('[1]2025 Annual Counts'!$AH$3:$AH$323,MATCH(A67,'[1]2025 Annual Counts'!$A$3:$A$323,0))</f>
        <v>-0.19980154253116766</v>
      </c>
      <c r="AA67" s="87"/>
      <c r="AB67" s="83">
        <f>INDEX('[1]Summary Table'!$Q$4:$Q$264,MATCH(A67,'[1]Summary Table'!$A$4:$A$264,0))</f>
        <v>5904</v>
      </c>
      <c r="AC67" s="83">
        <f>INDEX('[1]Summary Table'!$R$4:$R$264,MATCH(A67,'[1]Summary Table'!$A$4:$A$264,0))</f>
        <v>10080</v>
      </c>
      <c r="AD67" s="83">
        <f>INDEX('[1]Summary Table'!$S$4:$S$264,MATCH(A67,'[1]Summary Table'!$A$4:$A$264,0))</f>
        <v>20520</v>
      </c>
      <c r="AE67" s="83"/>
      <c r="AF67" s="88">
        <f>IF(B67="County", VLOOKUP(AI67,'[1]Service Volumes'!B:F,3,0),VLOOKUP(AI67,'[1]Service Volumes'!W:AA,3,0))</f>
        <v>430</v>
      </c>
      <c r="AG67" s="88">
        <f>IF(B67="County", VLOOKUP(AI67,'[1]Service Volumes'!B:F,4,0),VLOOKUP(AI67,'[1]Service Volumes'!W:AA,4,0))</f>
        <v>730</v>
      </c>
      <c r="AH67" s="89">
        <f>IF(B67="County", VLOOKUP(AI67,'[1]Service Volumes'!B:F,5,0),VLOOKUP(AI67,'[1]Service Volumes'!W:AA,5,0))</f>
        <v>1490</v>
      </c>
      <c r="AI67" s="90" t="str">
        <f>INDEX('[1]Summary Table'!$O$4:$O$264,MATCH(A67,'[1]Summary Table'!$A$4:$A$264,0))</f>
        <v>C2_2L_U_0L_0R</v>
      </c>
    </row>
    <row r="68" spans="1:35" s="91" customFormat="1" x14ac:dyDescent="0.3">
      <c r="A68" s="74">
        <v>218</v>
      </c>
      <c r="B68" s="75" t="str">
        <f>INDEX('[1]Summary Table'!$D$4:$D$264,MATCH(A68,'[1]Summary Table'!$A$4:$A$264,0))</f>
        <v>County</v>
      </c>
      <c r="C68" s="76">
        <f>INDEX('[1]Lake Co CMS'!$A$2:$A$456,MATCH(A68,'[1]Lake Co CMS'!$B$2:$B$456,0))</f>
        <v>290</v>
      </c>
      <c r="D68" s="77" t="str">
        <f>IFERROR(VLOOKUP('[1]Summary Table'!$A66,'[1]Lake Co CMS'!$B:$I,6,FALSE), VLOOKUP(A68, '[1]Summary Table'!$A:$B, 2, FALSE))</f>
        <v>CR 33</v>
      </c>
      <c r="E68" s="77" t="str">
        <f>IFERROR(VLOOKUP('[1]Summary Table'!$A66,'[1]Lake Co CMS'!$B:$I,7,FALSE), VLOOKUP(A68, '[1]Summary Table'!$A:$C, 3, FALSE))</f>
        <v>BRIDGES RD</v>
      </c>
      <c r="F68" s="77" t="str">
        <f>VLOOKUP('[1]Summary Table'!$A66,'[1]Lake Co CMS'!$B:$I,8,FALSE)</f>
        <v>PEBBLE ROCK RD</v>
      </c>
      <c r="G68" s="78" t="str">
        <f>LEFT(INDEX('[1]Summary Table'!$I$4:$I$264, MATCH(A68,'[1]Summary Table'!$A$4:$A$264, 0)), 1)</f>
        <v>R</v>
      </c>
      <c r="H68" s="92"/>
      <c r="I68" s="79">
        <f>INDEX('[1]Summary Table'!$E$4:$E$264,MATCH(A68,'[1]Summary Table'!$A$4:$A$264,0))</f>
        <v>35</v>
      </c>
      <c r="J68" s="79" t="str">
        <f>INDEX('[1]Summary Table'!$J$4:$J$264,MATCH(A68,'[1]Summary Table'!$A$4:$A$264,0))</f>
        <v>C2T</v>
      </c>
      <c r="K68" s="79" t="str">
        <f>INDEX('[1]Summary Table'!$H$4:$H$264,MATCH(A68,'[1]Summary Table'!$A$4:$A$264,0))</f>
        <v>2L</v>
      </c>
      <c r="L68" s="92"/>
      <c r="M68" s="79" t="str">
        <f>INDEX('[1]Summary Table'!$N$4:$N$264,MATCH(A68,'[1]Summary Table'!$A$4:$A$264,0))</f>
        <v>C</v>
      </c>
      <c r="N68" s="80">
        <f t="shared" si="0"/>
        <v>12420</v>
      </c>
      <c r="O68" s="80">
        <f t="shared" si="1"/>
        <v>648</v>
      </c>
      <c r="P68" s="92"/>
      <c r="Q68" s="92"/>
      <c r="R68" s="81">
        <f>INDEX('[1]Summary Table'!$P$4:$P$264,MATCH(A68,'[1]Summary Table'!$A$4:$A$264,0))</f>
        <v>7728.4607999999998</v>
      </c>
      <c r="S68" s="82">
        <f t="shared" si="2"/>
        <v>0.62</v>
      </c>
      <c r="T68" s="81" t="str">
        <f t="shared" si="3"/>
        <v>C</v>
      </c>
      <c r="U68" s="83">
        <f>VLOOKUP('[1]Summary Table'!$A66,'[1]2025 Annual Counts'!$A:$AO,39,FALSE)</f>
        <v>346.08</v>
      </c>
      <c r="V68" s="83">
        <f>VLOOKUP('[1]Summary Table'!$A66,'[1]2025 Annual Counts'!$A:$AO,40,FALSE)</f>
        <v>309.49439999999998</v>
      </c>
      <c r="W68" s="84">
        <f t="shared" si="4"/>
        <v>0.53</v>
      </c>
      <c r="X68" s="83" t="str">
        <f t="shared" si="5"/>
        <v>C</v>
      </c>
      <c r="Y68" s="85">
        <f>INDEX('[1]2025 Annual Counts'!$AH$3:$AH$323,MATCH(A68,'[1]2025 Annual Counts'!$A$3:$A$323,0))</f>
        <v>4.5643903805400843E-2</v>
      </c>
      <c r="AA68" s="87"/>
      <c r="AB68" s="83">
        <f>INDEX('[1]Summary Table'!$Q$4:$Q$264,MATCH(A68,'[1]Summary Table'!$A$4:$A$264,0))</f>
        <v>12420</v>
      </c>
      <c r="AC68" s="83">
        <f>INDEX('[1]Summary Table'!$R$4:$R$264,MATCH(A68,'[1]Summary Table'!$A$4:$A$264,0))</f>
        <v>16200</v>
      </c>
      <c r="AD68" s="83">
        <f>INDEX('[1]Summary Table'!$S$4:$S$264,MATCH(A68,'[1]Summary Table'!$A$4:$A$264,0))</f>
        <v>16200.9</v>
      </c>
      <c r="AE68" s="83"/>
      <c r="AF68" s="88">
        <f>IF(B68="County", VLOOKUP(AI68,'[1]Service Volumes'!B:F,3,0),VLOOKUP(AI68,'[1]Service Volumes'!W:AA,3,0))</f>
        <v>648</v>
      </c>
      <c r="AG68" s="88">
        <f>IF(B68="County", VLOOKUP(AI68,'[1]Service Volumes'!B:F,4,0),VLOOKUP(AI68,'[1]Service Volumes'!W:AA,4,0))</f>
        <v>846</v>
      </c>
      <c r="AH68" s="89">
        <f>IF(B68="County", VLOOKUP(AI68,'[1]Service Volumes'!B:F,5,0),VLOOKUP(AI68,'[1]Service Volumes'!W:AA,5,0))</f>
        <v>847</v>
      </c>
      <c r="AI68" s="90" t="str">
        <f>INDEX('[1]Summary Table'!$O$4:$O$264,MATCH(A68,'[1]Summary Table'!$A$4:$A$264,0))</f>
        <v>C2T_2L_U_WL_0R</v>
      </c>
    </row>
    <row r="69" spans="1:35" s="91" customFormat="1" x14ac:dyDescent="0.3">
      <c r="A69" s="74">
        <v>219</v>
      </c>
      <c r="B69" s="75" t="str">
        <f>INDEX('[1]Summary Table'!$D$4:$D$264,MATCH(A69,'[1]Summary Table'!$A$4:$A$264,0))</f>
        <v>County</v>
      </c>
      <c r="C69" s="76">
        <f>INDEX('[1]Lake Co CMS'!$A$2:$A$456,MATCH(A69,'[1]Lake Co CMS'!$B$2:$B$456,0))</f>
        <v>3650</v>
      </c>
      <c r="D69" s="77" t="str">
        <f>IFERROR(VLOOKUP('[1]Summary Table'!$A67,'[1]Lake Co CMS'!$B:$I,6,FALSE), VLOOKUP(A69, '[1]Summary Table'!$A:$B, 2, FALSE))</f>
        <v>UNDERPASS RD</v>
      </c>
      <c r="E69" s="77" t="str">
        <f>IFERROR(VLOOKUP('[1]Summary Table'!$A67,'[1]Lake Co CMS'!$B:$I,7,FALSE), VLOOKUP(A69, '[1]Summary Table'!$A:$C, 3, FALSE))</f>
        <v>CR 33</v>
      </c>
      <c r="F69" s="77" t="str">
        <f>VLOOKUP('[1]Summary Table'!$A67,'[1]Lake Co CMS'!$B:$I,8,FALSE)</f>
        <v>AMERICAN LEGION RD</v>
      </c>
      <c r="G69" s="78" t="str">
        <f>LEFT(INDEX('[1]Summary Table'!$I$4:$I$264, MATCH(A69,'[1]Summary Table'!$A$4:$A$264, 0)), 1)</f>
        <v>U</v>
      </c>
      <c r="H69" s="92"/>
      <c r="I69" s="79">
        <f>INDEX('[1]Summary Table'!$E$4:$E$264,MATCH(A69,'[1]Summary Table'!$A$4:$A$264,0))</f>
        <v>40</v>
      </c>
      <c r="J69" s="79" t="str">
        <f>INDEX('[1]Summary Table'!$J$4:$J$264,MATCH(A69,'[1]Summary Table'!$A$4:$A$264,0))</f>
        <v>C2T</v>
      </c>
      <c r="K69" s="79" t="str">
        <f>INDEX('[1]Summary Table'!$H$4:$H$264,MATCH(A69,'[1]Summary Table'!$A$4:$A$264,0))</f>
        <v>2L</v>
      </c>
      <c r="L69" s="92"/>
      <c r="M69" s="79" t="str">
        <f>INDEX('[1]Summary Table'!$N$4:$N$264,MATCH(A69,'[1]Summary Table'!$A$4:$A$264,0))</f>
        <v>D</v>
      </c>
      <c r="N69" s="80">
        <f t="shared" si="0"/>
        <v>17010</v>
      </c>
      <c r="O69" s="80">
        <f t="shared" si="1"/>
        <v>888</v>
      </c>
      <c r="P69" s="92"/>
      <c r="Q69" s="92"/>
      <c r="R69" s="81">
        <f>INDEX('[1]Summary Table'!$P$4:$P$264,MATCH(A69,'[1]Summary Table'!$A$4:$A$264,0))</f>
        <v>1670.0831999999998</v>
      </c>
      <c r="S69" s="82">
        <f t="shared" si="2"/>
        <v>0.1</v>
      </c>
      <c r="T69" s="81" t="str">
        <f t="shared" si="3"/>
        <v>C</v>
      </c>
      <c r="U69" s="83">
        <f>VLOOKUP('[1]Summary Table'!$A67,'[1]2025 Annual Counts'!$A:$AO,39,FALSE)</f>
        <v>61.305599999999998</v>
      </c>
      <c r="V69" s="83">
        <f>VLOOKUP('[1]Summary Table'!$A67,'[1]2025 Annual Counts'!$A:$AO,40,FALSE)</f>
        <v>102.8352</v>
      </c>
      <c r="W69" s="84">
        <f t="shared" si="4"/>
        <v>0.12</v>
      </c>
      <c r="X69" s="83" t="str">
        <f t="shared" si="5"/>
        <v>C</v>
      </c>
      <c r="Y69" s="85">
        <f>INDEX('[1]2025 Annual Counts'!$AH$3:$AH$323,MATCH(A69,'[1]2025 Annual Counts'!$A$3:$A$323,0))</f>
        <v>-0.23031534257921993</v>
      </c>
      <c r="AA69" s="87"/>
      <c r="AB69" s="83">
        <f>INDEX('[1]Summary Table'!$Q$4:$Q$264,MATCH(A69,'[1]Summary Table'!$A$4:$A$264,0))</f>
        <v>13041</v>
      </c>
      <c r="AC69" s="83">
        <f>INDEX('[1]Summary Table'!$R$4:$R$264,MATCH(A69,'[1]Summary Table'!$A$4:$A$264,0))</f>
        <v>17010</v>
      </c>
      <c r="AD69" s="83">
        <f>INDEX('[1]Summary Table'!$S$4:$S$264,MATCH(A69,'[1]Summary Table'!$A$4:$A$264,0))</f>
        <v>17011</v>
      </c>
      <c r="AE69" s="83"/>
      <c r="AF69" s="88">
        <f>IF(B69="County", VLOOKUP(AI69,'[1]Service Volumes'!B:F,3,0),VLOOKUP(AI69,'[1]Service Volumes'!W:AA,3,0))</f>
        <v>680</v>
      </c>
      <c r="AG69" s="88">
        <f>IF(B69="County", VLOOKUP(AI69,'[1]Service Volumes'!B:F,4,0),VLOOKUP(AI69,'[1]Service Volumes'!W:AA,4,0))</f>
        <v>888</v>
      </c>
      <c r="AH69" s="89">
        <f>IF(B69="County", VLOOKUP(AI69,'[1]Service Volumes'!B:F,5,0),VLOOKUP(AI69,'[1]Service Volumes'!W:AA,5,0))</f>
        <v>889</v>
      </c>
      <c r="AI69" s="90" t="str">
        <f>INDEX('[1]Summary Table'!$O$4:$O$264,MATCH(A69,'[1]Summary Table'!$A$4:$A$264,0))</f>
        <v>C2T_2L_U_WL_WR</v>
      </c>
    </row>
    <row r="70" spans="1:35" s="91" customFormat="1" x14ac:dyDescent="0.3">
      <c r="A70" s="74">
        <v>221</v>
      </c>
      <c r="B70" s="75" t="str">
        <f>INDEX('[1]Summary Table'!$D$4:$D$264,MATCH(A70,'[1]Summary Table'!$A$4:$A$264,0))</f>
        <v>County</v>
      </c>
      <c r="C70" s="76">
        <f>INDEX('[1]Lake Co CMS'!$A$2:$A$456,MATCH(A70,'[1]Lake Co CMS'!$B$2:$B$456,0))</f>
        <v>1875</v>
      </c>
      <c r="D70" s="77" t="str">
        <f>IFERROR(VLOOKUP('[1]Summary Table'!$A68,'[1]Lake Co CMS'!$B:$I,6,FALSE), VLOOKUP(A70, '[1]Summary Table'!$A:$B, 2, FALSE))</f>
        <v>GRASSY LAKE RD/FOSGATE RD</v>
      </c>
      <c r="E70" s="77" t="str">
        <f>IFERROR(VLOOKUP('[1]Summary Table'!$A68,'[1]Lake Co CMS'!$B:$I,7,FALSE), VLOOKUP(A70, '[1]Summary Table'!$A:$C, 3, FALSE))</f>
        <v>CR 50 (WASHINGTON ST)</v>
      </c>
      <c r="F70" s="77" t="str">
        <f>VLOOKUP('[1]Summary Table'!$A68,'[1]Lake Co CMS'!$B:$I,8,FALSE)</f>
        <v>HANCOCK RD</v>
      </c>
      <c r="G70" s="78" t="str">
        <f>LEFT(INDEX('[1]Summary Table'!$I$4:$I$264, MATCH(A70,'[1]Summary Table'!$A$4:$A$264, 0)), 1)</f>
        <v>U</v>
      </c>
      <c r="H70" s="92"/>
      <c r="I70" s="79">
        <f>INDEX('[1]Summary Table'!$E$4:$E$264,MATCH(A70,'[1]Summary Table'!$A$4:$A$264,0))</f>
        <v>40</v>
      </c>
      <c r="J70" s="79" t="str">
        <f>INDEX('[1]Summary Table'!$J$4:$J$264,MATCH(A70,'[1]Summary Table'!$A$4:$A$264,0))</f>
        <v>C3R</v>
      </c>
      <c r="K70" s="79" t="str">
        <f>INDEX('[1]Summary Table'!$H$4:$H$264,MATCH(A70,'[1]Summary Table'!$A$4:$A$264,0))</f>
        <v>2L</v>
      </c>
      <c r="L70" s="92"/>
      <c r="M70" s="79" t="str">
        <f>INDEX('[1]Summary Table'!$N$4:$N$264,MATCH(A70,'[1]Summary Table'!$A$4:$A$264,0))</f>
        <v>D</v>
      </c>
      <c r="N70" s="80">
        <f t="shared" si="0"/>
        <v>21168</v>
      </c>
      <c r="O70" s="80">
        <f t="shared" si="1"/>
        <v>1048.95</v>
      </c>
      <c r="P70" s="92"/>
      <c r="Q70" s="92"/>
      <c r="R70" s="81" t="str">
        <f>INDEX('[1]Summary Table'!$P$4:$P$264,MATCH(A70,'[1]Summary Table'!$A$4:$A$264,0))</f>
        <v>N/A</v>
      </c>
      <c r="S70" s="82" t="e">
        <f t="shared" si="2"/>
        <v>#VALUE!</v>
      </c>
      <c r="T70" s="81" t="str">
        <f t="shared" si="3"/>
        <v>F</v>
      </c>
      <c r="U70" s="83" t="str">
        <f>VLOOKUP('[1]Summary Table'!$A68,'[1]2025 Annual Counts'!$A:$AO,39,FALSE)</f>
        <v>N/A</v>
      </c>
      <c r="V70" s="83" t="str">
        <f>VLOOKUP('[1]Summary Table'!$A68,'[1]2025 Annual Counts'!$A:$AO,40,FALSE)</f>
        <v>N/A</v>
      </c>
      <c r="W70" s="84">
        <f t="shared" si="4"/>
        <v>0</v>
      </c>
      <c r="X70" s="83" t="str">
        <f t="shared" si="5"/>
        <v>B</v>
      </c>
      <c r="Y70" s="85" t="str">
        <f>INDEX('[1]2025 Annual Counts'!$AH$3:$AH$323,MATCH(A70,'[1]2025 Annual Counts'!$A$3:$A$323,0))</f>
        <v>N/A</v>
      </c>
      <c r="AA70" s="87"/>
      <c r="AB70" s="83">
        <f>INDEX('[1]Summary Table'!$Q$4:$Q$264,MATCH(A70,'[1]Summary Table'!$A$4:$A$264,0))</f>
        <v>18522</v>
      </c>
      <c r="AC70" s="83">
        <f>INDEX('[1]Summary Table'!$R$4:$R$264,MATCH(A70,'[1]Summary Table'!$A$4:$A$264,0))</f>
        <v>21168</v>
      </c>
      <c r="AD70" s="83">
        <f>INDEX('[1]Summary Table'!$S$4:$S$264,MATCH(A70,'[1]Summary Table'!$A$4:$A$264,0))</f>
        <v>21168.945000000003</v>
      </c>
      <c r="AE70" s="83"/>
      <c r="AF70" s="88">
        <f>IF(B70="County", VLOOKUP(AI70,'[1]Service Volumes'!B:F,3,0),VLOOKUP(AI70,'[1]Service Volumes'!W:AA,3,0))</f>
        <v>916.65000000000009</v>
      </c>
      <c r="AG70" s="88">
        <f>IF(B70="County", VLOOKUP(AI70,'[1]Service Volumes'!B:F,4,0),VLOOKUP(AI70,'[1]Service Volumes'!W:AA,4,0))</f>
        <v>1048.95</v>
      </c>
      <c r="AH70" s="89">
        <f>IF(B70="County", VLOOKUP(AI70,'[1]Service Volumes'!B:F,5,0),VLOOKUP(AI70,'[1]Service Volumes'!W:AA,5,0))</f>
        <v>1050</v>
      </c>
      <c r="AI70" s="90" t="str">
        <f>INDEX('[1]Summary Table'!$O$4:$O$264,MATCH(A70,'[1]Summary Table'!$A$4:$A$264,0))</f>
        <v>C3R_2L_U_WL_WR</v>
      </c>
    </row>
    <row r="71" spans="1:35" s="91" customFormat="1" x14ac:dyDescent="0.3">
      <c r="A71" s="74">
        <v>222</v>
      </c>
      <c r="B71" s="75" t="str">
        <f>INDEX('[1]Summary Table'!$D$4:$D$264,MATCH(A71,'[1]Summary Table'!$A$4:$A$264,0))</f>
        <v>County</v>
      </c>
      <c r="C71" s="76">
        <f>INDEX('[1]Lake Co CMS'!$A$2:$A$456,MATCH(A71,'[1]Lake Co CMS'!$B$2:$B$456,0))</f>
        <v>1210</v>
      </c>
      <c r="D71" s="77" t="str">
        <f>IFERROR(VLOOKUP('[1]Summary Table'!$A69,'[1]Lake Co CMS'!$B:$I,6,FALSE), VLOOKUP(A71, '[1]Summary Table'!$A:$B, 2, FALSE))</f>
        <v>CR 478</v>
      </c>
      <c r="E71" s="77" t="str">
        <f>IFERROR(VLOOKUP('[1]Summary Table'!$A69,'[1]Lake Co CMS'!$B:$I,7,FALSE), VLOOKUP(A71, '[1]Summary Table'!$A:$C, 3, FALSE))</f>
        <v>SR 19</v>
      </c>
      <c r="F71" s="77" t="str">
        <f>VLOOKUP('[1]Summary Table'!$A69,'[1]Lake Co CMS'!$B:$I,8,FALSE)</f>
        <v>JAMARLY RD</v>
      </c>
      <c r="G71" s="78" t="str">
        <f>LEFT(INDEX('[1]Summary Table'!$I$4:$I$264, MATCH(A71,'[1]Summary Table'!$A$4:$A$264, 0)), 1)</f>
        <v>U</v>
      </c>
      <c r="H71" s="92"/>
      <c r="I71" s="79">
        <f>INDEX('[1]Summary Table'!$E$4:$E$264,MATCH(A71,'[1]Summary Table'!$A$4:$A$264,0))</f>
        <v>45</v>
      </c>
      <c r="J71" s="79" t="str">
        <f>INDEX('[1]Summary Table'!$J$4:$J$264,MATCH(A71,'[1]Summary Table'!$A$4:$A$264,0))</f>
        <v>C2</v>
      </c>
      <c r="K71" s="79" t="str">
        <f>INDEX('[1]Summary Table'!$H$4:$H$264,MATCH(A71,'[1]Summary Table'!$A$4:$A$264,0))</f>
        <v>2L</v>
      </c>
      <c r="L71" s="92"/>
      <c r="M71" s="79" t="str">
        <f>INDEX('[1]Summary Table'!$N$4:$N$264,MATCH(A71,'[1]Summary Table'!$A$4:$A$264,0))</f>
        <v>D</v>
      </c>
      <c r="N71" s="80">
        <f t="shared" ref="N71:N134" si="6">IF(ISBLANK(D71),"",IF(M71="B",AA71,IF(M71="C",AB71,IF(M71="D",AC71,IF(M71="E",AD71,"ERR")))))</f>
        <v>12600</v>
      </c>
      <c r="O71" s="80">
        <f t="shared" ref="O71:O134" si="7">IF(ISBLANK(D71),"",IF(M71="B",AE71,IF(M71="C",AF71,IF(M71="D",AG71,IF(M71="E",AH71,"ERR")))))</f>
        <v>730</v>
      </c>
      <c r="P71" s="92"/>
      <c r="Q71" s="92"/>
      <c r="R71" s="81">
        <f>INDEX('[1]Summary Table'!$P$4:$P$264,MATCH(A71,'[1]Summary Table'!$A$4:$A$264,0))</f>
        <v>2463.1008000000002</v>
      </c>
      <c r="S71" s="82">
        <f t="shared" ref="S71:S134" si="8">IF(ISBLANK(R71),"",ROUND(R71/N71,2))</f>
        <v>0.2</v>
      </c>
      <c r="T71" s="81" t="str">
        <f t="shared" ref="T71:T134" si="9">IF(R71&lt;=$AA71,"B",IF(R71&lt;=$AB71,"C",IF(R71&lt;=$AC71,"D",IF(R71&lt;=$AD71,"E","F"))))</f>
        <v>C</v>
      </c>
      <c r="U71" s="83">
        <f>VLOOKUP('[1]Summary Table'!$A69,'[1]2025 Annual Counts'!$A:$AO,39,FALSE)</f>
        <v>97.891199999999998</v>
      </c>
      <c r="V71" s="83">
        <f>VLOOKUP('[1]Summary Table'!$A69,'[1]2025 Annual Counts'!$A:$AO,40,FALSE)</f>
        <v>125.5776</v>
      </c>
      <c r="W71" s="84">
        <f t="shared" ref="W71:W134" si="10">IF(ISBLANK(U71),"",ROUND(MAX(U71:V71)/O71,2))</f>
        <v>0.17</v>
      </c>
      <c r="X71" s="83" t="str">
        <f t="shared" ref="X71:X134" si="11">IF(MAX(U71,V71)&lt;=$AE71,"B",IF(MAX(U71,V71)&lt;=$AF71,"C",IF(MAX(U71,V71)&lt;=$AG71,"D",IF(MAX(U71,V71)&lt;=$AH71,"E","F"))))</f>
        <v>C</v>
      </c>
      <c r="Y71" s="85">
        <f>INDEX('[1]2025 Annual Counts'!$AH$3:$AH$323,MATCH(A71,'[1]2025 Annual Counts'!$A$3:$A$323,0))</f>
        <v>-0.16811815722651613</v>
      </c>
      <c r="AA71" s="87"/>
      <c r="AB71" s="83">
        <f>INDEX('[1]Summary Table'!$Q$4:$Q$264,MATCH(A71,'[1]Summary Table'!$A$4:$A$264,0))</f>
        <v>7380</v>
      </c>
      <c r="AC71" s="83">
        <f>INDEX('[1]Summary Table'!$R$4:$R$264,MATCH(A71,'[1]Summary Table'!$A$4:$A$264,0))</f>
        <v>12600</v>
      </c>
      <c r="AD71" s="83">
        <f>INDEX('[1]Summary Table'!$S$4:$S$264,MATCH(A71,'[1]Summary Table'!$A$4:$A$264,0))</f>
        <v>25650</v>
      </c>
      <c r="AE71" s="83"/>
      <c r="AF71" s="88">
        <f>IF(B71="County", VLOOKUP(AI71,'[1]Service Volumes'!B:F,3,0),VLOOKUP(AI71,'[1]Service Volumes'!W:AA,3,0))</f>
        <v>430</v>
      </c>
      <c r="AG71" s="88">
        <f>IF(B71="County", VLOOKUP(AI71,'[1]Service Volumes'!B:F,4,0),VLOOKUP(AI71,'[1]Service Volumes'!W:AA,4,0))</f>
        <v>730</v>
      </c>
      <c r="AH71" s="89">
        <f>IF(B71="County", VLOOKUP(AI71,'[1]Service Volumes'!B:F,5,0),VLOOKUP(AI71,'[1]Service Volumes'!W:AA,5,0))</f>
        <v>1490</v>
      </c>
      <c r="AI71" s="90" t="str">
        <f>INDEX('[1]Summary Table'!$O$4:$O$264,MATCH(A71,'[1]Summary Table'!$A$4:$A$264,0))</f>
        <v>C2_2L_U_WL_0R</v>
      </c>
    </row>
    <row r="72" spans="1:35" s="91" customFormat="1" x14ac:dyDescent="0.3">
      <c r="A72" s="74">
        <v>223</v>
      </c>
      <c r="B72" s="75" t="str">
        <f>INDEX('[1]Summary Table'!$D$4:$D$264,MATCH(A72,'[1]Summary Table'!$A$4:$A$264,0))</f>
        <v>County</v>
      </c>
      <c r="C72" s="76">
        <f>INDEX('[1]Lake Co CMS'!$A$2:$A$456,MATCH(A72,'[1]Lake Co CMS'!$B$2:$B$456,0))</f>
        <v>1570</v>
      </c>
      <c r="D72" s="77" t="str">
        <f>IFERROR(VLOOKUP('[1]Summary Table'!$A70,'[1]Lake Co CMS'!$B:$I,6,FALSE), VLOOKUP(A72, '[1]Summary Table'!$A:$B, 2, FALSE))</f>
        <v>CR 561 (LAKE MINNEOLA SHORES)</v>
      </c>
      <c r="E72" s="77" t="str">
        <f>IFERROR(VLOOKUP('[1]Summary Table'!$A70,'[1]Lake Co CMS'!$B:$I,7,FALSE), VLOOKUP(A72, '[1]Summary Table'!$A:$C, 3, FALSE))</f>
        <v>JALARMY RD</v>
      </c>
      <c r="F72" s="77" t="str">
        <f>VLOOKUP('[1]Summary Table'!$A70,'[1]Lake Co CMS'!$B:$I,8,FALSE)</f>
        <v>US 27</v>
      </c>
      <c r="G72" s="78" t="str">
        <f>LEFT(INDEX('[1]Summary Table'!$I$4:$I$264, MATCH(A72,'[1]Summary Table'!$A$4:$A$264, 0)), 1)</f>
        <v>U</v>
      </c>
      <c r="H72" s="92"/>
      <c r="I72" s="79">
        <f>INDEX('[1]Summary Table'!$E$4:$E$264,MATCH(A72,'[1]Summary Table'!$A$4:$A$264,0))</f>
        <v>40</v>
      </c>
      <c r="J72" s="79" t="str">
        <f>INDEX('[1]Summary Table'!$J$4:$J$264,MATCH(A72,'[1]Summary Table'!$A$4:$A$264,0))</f>
        <v>C3R</v>
      </c>
      <c r="K72" s="79" t="str">
        <f>INDEX('[1]Summary Table'!$H$4:$H$264,MATCH(A72,'[1]Summary Table'!$A$4:$A$264,0))</f>
        <v>2L</v>
      </c>
      <c r="L72" s="92"/>
      <c r="M72" s="79" t="str">
        <f>INDEX('[1]Summary Table'!$N$4:$N$264,MATCH(A72,'[1]Summary Table'!$A$4:$A$264,0))</f>
        <v>D</v>
      </c>
      <c r="N72" s="80">
        <f t="shared" si="6"/>
        <v>21168</v>
      </c>
      <c r="O72" s="80">
        <f t="shared" si="7"/>
        <v>1048.95</v>
      </c>
      <c r="P72" s="92"/>
      <c r="Q72" s="92"/>
      <c r="R72" s="81">
        <f>INDEX('[1]Summary Table'!$P$4:$P$264,MATCH(A72,'[1]Summary Table'!$A$4:$A$264,0))</f>
        <v>11638.175999999999</v>
      </c>
      <c r="S72" s="82">
        <f t="shared" si="8"/>
        <v>0.55000000000000004</v>
      </c>
      <c r="T72" s="81" t="str">
        <f t="shared" si="9"/>
        <v>C</v>
      </c>
      <c r="U72" s="83">
        <f>VLOOKUP('[1]Summary Table'!$A70,'[1]2025 Annual Counts'!$A:$AO,39,FALSE)</f>
        <v>403.43040000000002</v>
      </c>
      <c r="V72" s="83">
        <f>VLOOKUP('[1]Summary Table'!$A70,'[1]2025 Annual Counts'!$A:$AO,40,FALSE)</f>
        <v>496.37759999999997</v>
      </c>
      <c r="W72" s="84">
        <f t="shared" si="10"/>
        <v>0.47</v>
      </c>
      <c r="X72" s="83" t="str">
        <f t="shared" si="11"/>
        <v>C</v>
      </c>
      <c r="Y72" s="85">
        <f>INDEX('[1]2025 Annual Counts'!$AH$3:$AH$323,MATCH(A72,'[1]2025 Annual Counts'!$A$3:$A$323,0))</f>
        <v>0.13485974754733432</v>
      </c>
      <c r="AA72" s="87"/>
      <c r="AB72" s="83">
        <f>INDEX('[1]Summary Table'!$Q$4:$Q$264,MATCH(A72,'[1]Summary Table'!$A$4:$A$264,0))</f>
        <v>18522</v>
      </c>
      <c r="AC72" s="83">
        <f>INDEX('[1]Summary Table'!$R$4:$R$264,MATCH(A72,'[1]Summary Table'!$A$4:$A$264,0))</f>
        <v>21168</v>
      </c>
      <c r="AD72" s="83">
        <f>INDEX('[1]Summary Table'!$S$4:$S$264,MATCH(A72,'[1]Summary Table'!$A$4:$A$264,0))</f>
        <v>21168.945000000003</v>
      </c>
      <c r="AE72" s="83"/>
      <c r="AF72" s="88">
        <f>IF(B72="County", VLOOKUP(AI72,'[1]Service Volumes'!B:F,3,0),VLOOKUP(AI72,'[1]Service Volumes'!W:AA,3,0))</f>
        <v>916.65000000000009</v>
      </c>
      <c r="AG72" s="88">
        <f>IF(B72="County", VLOOKUP(AI72,'[1]Service Volumes'!B:F,4,0),VLOOKUP(AI72,'[1]Service Volumes'!W:AA,4,0))</f>
        <v>1048.95</v>
      </c>
      <c r="AH72" s="89">
        <f>IF(B72="County", VLOOKUP(AI72,'[1]Service Volumes'!B:F,5,0),VLOOKUP(AI72,'[1]Service Volumes'!W:AA,5,0))</f>
        <v>1050</v>
      </c>
      <c r="AI72" s="90" t="str">
        <f>INDEX('[1]Summary Table'!$O$4:$O$264,MATCH(A72,'[1]Summary Table'!$A$4:$A$264,0))</f>
        <v>C3R_2L_U_WL_WR</v>
      </c>
    </row>
    <row r="73" spans="1:35" s="91" customFormat="1" x14ac:dyDescent="0.3">
      <c r="A73" s="74">
        <v>224</v>
      </c>
      <c r="B73" s="75" t="str">
        <f>INDEX('[1]Summary Table'!$D$4:$D$264,MATCH(A73,'[1]Summary Table'!$A$4:$A$264,0))</f>
        <v>County</v>
      </c>
      <c r="C73" s="76">
        <f>INDEX('[1]Lake Co CMS'!$A$2:$A$456,MATCH(A73,'[1]Lake Co CMS'!$B$2:$B$456,0))</f>
        <v>2170</v>
      </c>
      <c r="D73" s="77" t="str">
        <f>IFERROR(VLOOKUP('[1]Summary Table'!$A71,'[1]Lake Co CMS'!$B:$I,6,FALSE), VLOOKUP(A73, '[1]Summary Table'!$A:$B, 2, FALSE))</f>
        <v>JALARMY RD</v>
      </c>
      <c r="E73" s="77" t="str">
        <f>IFERROR(VLOOKUP('[1]Summary Table'!$A71,'[1]Lake Co CMS'!$B:$I,7,FALSE), VLOOKUP(A73, '[1]Summary Table'!$A:$C, 3, FALSE))</f>
        <v>CR 478</v>
      </c>
      <c r="F73" s="77" t="str">
        <f>VLOOKUP('[1]Summary Table'!$A71,'[1]Lake Co CMS'!$B:$I,8,FALSE)</f>
        <v>CR 561A</v>
      </c>
      <c r="G73" s="78" t="str">
        <f>LEFT(INDEX('[1]Summary Table'!$I$4:$I$264, MATCH(A73,'[1]Summary Table'!$A$4:$A$264, 0)), 1)</f>
        <v>U</v>
      </c>
      <c r="H73" s="92"/>
      <c r="I73" s="79">
        <f>INDEX('[1]Summary Table'!$E$4:$E$264,MATCH(A73,'[1]Summary Table'!$A$4:$A$264,0))</f>
        <v>35</v>
      </c>
      <c r="J73" s="79" t="str">
        <f>INDEX('[1]Summary Table'!$J$4:$J$264,MATCH(A73,'[1]Summary Table'!$A$4:$A$264,0))</f>
        <v>C3R</v>
      </c>
      <c r="K73" s="79" t="str">
        <f>INDEX('[1]Summary Table'!$H$4:$H$264,MATCH(A73,'[1]Summary Table'!$A$4:$A$264,0))</f>
        <v>2L</v>
      </c>
      <c r="L73" s="92"/>
      <c r="M73" s="79" t="str">
        <f>INDEX('[1]Summary Table'!$N$4:$N$264,MATCH(A73,'[1]Summary Table'!$A$4:$A$264,0))</f>
        <v>D</v>
      </c>
      <c r="N73" s="80">
        <f t="shared" si="6"/>
        <v>16128</v>
      </c>
      <c r="O73" s="80">
        <f t="shared" si="7"/>
        <v>799.2</v>
      </c>
      <c r="P73" s="92"/>
      <c r="Q73" s="92"/>
      <c r="R73" s="81">
        <f>INDEX('[1]Summary Table'!$P$4:$P$264,MATCH(A73,'[1]Summary Table'!$A$4:$A$264,0))</f>
        <v>6383.6928000000007</v>
      </c>
      <c r="S73" s="82">
        <f t="shared" si="8"/>
        <v>0.4</v>
      </c>
      <c r="T73" s="81" t="str">
        <f t="shared" si="9"/>
        <v>C</v>
      </c>
      <c r="U73" s="83">
        <f>VLOOKUP('[1]Summary Table'!$A71,'[1]2025 Annual Counts'!$A:$AO,39,FALSE)</f>
        <v>264.00959999999998</v>
      </c>
      <c r="V73" s="83">
        <f>VLOOKUP('[1]Summary Table'!$A71,'[1]2025 Annual Counts'!$A:$AO,40,FALSE)</f>
        <v>274.88639999999998</v>
      </c>
      <c r="W73" s="84">
        <f t="shared" si="10"/>
        <v>0.34</v>
      </c>
      <c r="X73" s="83" t="str">
        <f t="shared" si="11"/>
        <v>C</v>
      </c>
      <c r="Y73" s="85">
        <f>INDEX('[1]2025 Annual Counts'!$AH$3:$AH$323,MATCH(A73,'[1]2025 Annual Counts'!$A$3:$A$323,0))</f>
        <v>6.4208003191466023E-3</v>
      </c>
      <c r="AA73" s="87"/>
      <c r="AB73" s="83">
        <f>INDEX('[1]Summary Table'!$Q$4:$Q$264,MATCH(A73,'[1]Summary Table'!$A$4:$A$264,0))</f>
        <v>14112</v>
      </c>
      <c r="AC73" s="83">
        <f>INDEX('[1]Summary Table'!$R$4:$R$264,MATCH(A73,'[1]Summary Table'!$A$4:$A$264,0))</f>
        <v>16128</v>
      </c>
      <c r="AD73" s="83">
        <f>INDEX('[1]Summary Table'!$S$4:$S$264,MATCH(A73,'[1]Summary Table'!$A$4:$A$264,0))</f>
        <v>16128.720000000001</v>
      </c>
      <c r="AE73" s="83"/>
      <c r="AF73" s="88">
        <f>IF(B73="County", VLOOKUP(AI73,'[1]Service Volumes'!B:F,3,0),VLOOKUP(AI73,'[1]Service Volumes'!W:AA,3,0))</f>
        <v>698.40000000000009</v>
      </c>
      <c r="AG73" s="88">
        <f>IF(B73="County", VLOOKUP(AI73,'[1]Service Volumes'!B:F,4,0),VLOOKUP(AI73,'[1]Service Volumes'!W:AA,4,0))</f>
        <v>799.2</v>
      </c>
      <c r="AH73" s="89">
        <f>IF(B73="County", VLOOKUP(AI73,'[1]Service Volumes'!B:F,5,0),VLOOKUP(AI73,'[1]Service Volumes'!W:AA,5,0))</f>
        <v>800</v>
      </c>
      <c r="AI73" s="90" t="str">
        <f>INDEX('[1]Summary Table'!$O$4:$O$264,MATCH(A73,'[1]Summary Table'!$A$4:$A$264,0))</f>
        <v>C3R_2L_U_0L_0R</v>
      </c>
    </row>
    <row r="74" spans="1:35" s="91" customFormat="1" x14ac:dyDescent="0.3">
      <c r="A74" s="74">
        <v>225</v>
      </c>
      <c r="B74" s="75" t="str">
        <f>INDEX('[1]Summary Table'!$D$4:$D$264,MATCH(A74,'[1]Summary Table'!$A$4:$A$264,0))</f>
        <v>County</v>
      </c>
      <c r="C74" s="76">
        <f>INDEX('[1]Lake Co CMS'!$A$2:$A$456,MATCH(A74,'[1]Lake Co CMS'!$B$2:$B$456,0))</f>
        <v>2055</v>
      </c>
      <c r="D74" s="77" t="str">
        <f>IFERROR(VLOOKUP('[1]Summary Table'!$A72,'[1]Lake Co CMS'!$B:$I,6,FALSE), VLOOKUP(A74, '[1]Summary Table'!$A:$B, 2, FALSE))</f>
        <v>N. HANCOCK RD</v>
      </c>
      <c r="E74" s="77" t="str">
        <f>IFERROR(VLOOKUP('[1]Summary Table'!$A72,'[1]Lake Co CMS'!$B:$I,7,FALSE), VLOOKUP(A74, '[1]Summary Table'!$A:$C, 3, FALSE))</f>
        <v>SR 91 (FLORIDA TURNPIKE)</v>
      </c>
      <c r="F74" s="77" t="str">
        <f>VLOOKUP('[1]Summary Table'!$A72,'[1]Lake Co CMS'!$B:$I,8,FALSE)</f>
        <v>OLD HWY 50 (W)</v>
      </c>
      <c r="G74" s="78" t="str">
        <f>LEFT(INDEX('[1]Summary Table'!$I$4:$I$264, MATCH(A74,'[1]Summary Table'!$A$4:$A$264, 0)), 1)</f>
        <v>U</v>
      </c>
      <c r="H74" s="92"/>
      <c r="I74" s="79">
        <f>INDEX('[1]Summary Table'!$E$4:$E$264,MATCH(A74,'[1]Summary Table'!$A$4:$A$264,0))</f>
        <v>45</v>
      </c>
      <c r="J74" s="79" t="str">
        <f>INDEX('[1]Summary Table'!$J$4:$J$264,MATCH(A74,'[1]Summary Table'!$A$4:$A$264,0))</f>
        <v>C3R</v>
      </c>
      <c r="K74" s="79" t="str">
        <f>INDEX('[1]Summary Table'!$H$4:$H$264,MATCH(A74,'[1]Summary Table'!$A$4:$A$264,0))</f>
        <v>4L</v>
      </c>
      <c r="L74" s="92"/>
      <c r="M74" s="79" t="str">
        <f>INDEX('[1]Summary Table'!$N$4:$N$264,MATCH(A74,'[1]Summary Table'!$A$4:$A$264,0))</f>
        <v>D</v>
      </c>
      <c r="N74" s="80">
        <f t="shared" si="6"/>
        <v>35248.5</v>
      </c>
      <c r="O74" s="80">
        <f t="shared" si="7"/>
        <v>1748.25</v>
      </c>
      <c r="P74" s="92"/>
      <c r="Q74" s="92"/>
      <c r="R74" s="81" t="str">
        <f>INDEX('[1]Summary Table'!$P$4:$P$264,MATCH(A74,'[1]Summary Table'!$A$4:$A$264,0))</f>
        <v>N/A</v>
      </c>
      <c r="S74" s="82" t="e">
        <f t="shared" si="8"/>
        <v>#VALUE!</v>
      </c>
      <c r="T74" s="81" t="str">
        <f t="shared" si="9"/>
        <v>F</v>
      </c>
      <c r="U74" s="83" t="str">
        <f>VLOOKUP('[1]Summary Table'!$A72,'[1]2025 Annual Counts'!$A:$AO,39,FALSE)</f>
        <v>N/A</v>
      </c>
      <c r="V74" s="83" t="str">
        <f>VLOOKUP('[1]Summary Table'!$A72,'[1]2025 Annual Counts'!$A:$AO,40,FALSE)</f>
        <v>N/A</v>
      </c>
      <c r="W74" s="84">
        <f t="shared" si="10"/>
        <v>0</v>
      </c>
      <c r="X74" s="83" t="str">
        <f t="shared" si="11"/>
        <v>B</v>
      </c>
      <c r="Y74" s="85" t="str">
        <f>INDEX('[1]2025 Annual Counts'!$AH$3:$AH$323,MATCH(A74,'[1]2025 Annual Counts'!$A$3:$A$323,0))</f>
        <v>N/A</v>
      </c>
      <c r="AA74" s="87"/>
      <c r="AB74" s="83">
        <f>INDEX('[1]Summary Table'!$Q$4:$Q$264,MATCH(A74,'[1]Summary Table'!$A$4:$A$264,0))</f>
        <v>32413.5</v>
      </c>
      <c r="AC74" s="83">
        <f>INDEX('[1]Summary Table'!$R$4:$R$264,MATCH(A74,'[1]Summary Table'!$A$4:$A$264,0))</f>
        <v>35248.5</v>
      </c>
      <c r="AD74" s="83">
        <f>INDEX('[1]Summary Table'!$S$4:$S$264,MATCH(A74,'[1]Summary Table'!$A$4:$A$264,0))</f>
        <v>35249.445</v>
      </c>
      <c r="AE74" s="83"/>
      <c r="AF74" s="88">
        <f>IF(B74="County", VLOOKUP(AI74,'[1]Service Volumes'!B:F,3,0),VLOOKUP(AI74,'[1]Service Volumes'!W:AA,3,0))</f>
        <v>1606.5</v>
      </c>
      <c r="AG74" s="88">
        <f>IF(B74="County", VLOOKUP(AI74,'[1]Service Volumes'!B:F,4,0),VLOOKUP(AI74,'[1]Service Volumes'!W:AA,4,0))</f>
        <v>1748.25</v>
      </c>
      <c r="AH74" s="89">
        <f>IF(B74="County", VLOOKUP(AI74,'[1]Service Volumes'!B:F,5,0),VLOOKUP(AI74,'[1]Service Volumes'!W:AA,5,0))</f>
        <v>1749.3000000000002</v>
      </c>
      <c r="AI74" s="90" t="str">
        <f>INDEX('[1]Summary Table'!$O$4:$O$264,MATCH(A74,'[1]Summary Table'!$A$4:$A$264,0))</f>
        <v>C3R_4L_D_WL_WR</v>
      </c>
    </row>
    <row r="75" spans="1:35" s="91" customFormat="1" x14ac:dyDescent="0.3">
      <c r="A75" s="74">
        <v>226</v>
      </c>
      <c r="B75" s="75" t="str">
        <f>INDEX('[1]Summary Table'!$D$4:$D$264,MATCH(A75,'[1]Summary Table'!$A$4:$A$264,0))</f>
        <v>County</v>
      </c>
      <c r="C75" s="76">
        <f>INDEX('[1]Lake Co CMS'!$A$2:$A$456,MATCH(A75,'[1]Lake Co CMS'!$B$2:$B$456,0))</f>
        <v>1920</v>
      </c>
      <c r="D75" s="77" t="str">
        <f>IFERROR(VLOOKUP('[1]Summary Table'!$A73,'[1]Lake Co CMS'!$B:$I,6,FALSE), VLOOKUP(A75, '[1]Summary Table'!$A:$B, 2, FALSE))</f>
        <v>CITRUS GROVE RD</v>
      </c>
      <c r="E75" s="77" t="str">
        <f>IFERROR(VLOOKUP('[1]Summary Table'!$A73,'[1]Lake Co CMS'!$B:$I,7,FALSE), VLOOKUP(A75, '[1]Summary Table'!$A:$C, 3, FALSE))</f>
        <v>US 27</v>
      </c>
      <c r="F75" s="77" t="str">
        <f>VLOOKUP('[1]Summary Table'!$A73,'[1]Lake Co CMS'!$B:$I,8,FALSE)</f>
        <v>GRASSY LAKE RD</v>
      </c>
      <c r="G75" s="78" t="str">
        <f>LEFT(INDEX('[1]Summary Table'!$I$4:$I$264, MATCH(A75,'[1]Summary Table'!$A$4:$A$264, 0)), 1)</f>
        <v>U</v>
      </c>
      <c r="H75" s="92"/>
      <c r="I75" s="79">
        <f>INDEX('[1]Summary Table'!$E$4:$E$264,MATCH(A75,'[1]Summary Table'!$A$4:$A$264,0))</f>
        <v>40</v>
      </c>
      <c r="J75" s="79" t="str">
        <f>INDEX('[1]Summary Table'!$J$4:$J$264,MATCH(A75,'[1]Summary Table'!$A$4:$A$264,0))</f>
        <v>C3R</v>
      </c>
      <c r="K75" s="79" t="str">
        <f>INDEX('[1]Summary Table'!$H$4:$H$264,MATCH(A75,'[1]Summary Table'!$A$4:$A$264,0))</f>
        <v>2L</v>
      </c>
      <c r="L75" s="92"/>
      <c r="M75" s="79" t="str">
        <f>INDEX('[1]Summary Table'!$N$4:$N$264,MATCH(A75,'[1]Summary Table'!$A$4:$A$264,0))</f>
        <v>D</v>
      </c>
      <c r="N75" s="80">
        <f t="shared" si="6"/>
        <v>21168</v>
      </c>
      <c r="O75" s="80">
        <f t="shared" si="7"/>
        <v>1048.95</v>
      </c>
      <c r="P75" s="92"/>
      <c r="Q75" s="92"/>
      <c r="R75" s="81">
        <f>INDEX('[1]Summary Table'!$P$4:$P$264,MATCH(A75,'[1]Summary Table'!$A$4:$A$264,0))</f>
        <v>8250.5472000000009</v>
      </c>
      <c r="S75" s="82">
        <f t="shared" si="8"/>
        <v>0.39</v>
      </c>
      <c r="T75" s="81" t="str">
        <f t="shared" si="9"/>
        <v>C</v>
      </c>
      <c r="U75" s="83">
        <f>VLOOKUP('[1]Summary Table'!$A73,'[1]2025 Annual Counts'!$A:$AO,39,FALSE)</f>
        <v>240.2784</v>
      </c>
      <c r="V75" s="83">
        <f>VLOOKUP('[1]Summary Table'!$A73,'[1]2025 Annual Counts'!$A:$AO,40,FALSE)</f>
        <v>422.21759999999995</v>
      </c>
      <c r="W75" s="84">
        <f t="shared" si="10"/>
        <v>0.4</v>
      </c>
      <c r="X75" s="83" t="str">
        <f t="shared" si="11"/>
        <v>C</v>
      </c>
      <c r="Y75" s="85">
        <f>INDEX('[1]2025 Annual Counts'!$AH$3:$AH$323,MATCH(A75,'[1]2025 Annual Counts'!$A$3:$A$323,0))</f>
        <v>5.9404366868513581E-2</v>
      </c>
      <c r="AA75" s="87"/>
      <c r="AB75" s="83">
        <f>INDEX('[1]Summary Table'!$Q$4:$Q$264,MATCH(A75,'[1]Summary Table'!$A$4:$A$264,0))</f>
        <v>18522</v>
      </c>
      <c r="AC75" s="83">
        <f>INDEX('[1]Summary Table'!$R$4:$R$264,MATCH(A75,'[1]Summary Table'!$A$4:$A$264,0))</f>
        <v>21168</v>
      </c>
      <c r="AD75" s="83">
        <f>INDEX('[1]Summary Table'!$S$4:$S$264,MATCH(A75,'[1]Summary Table'!$A$4:$A$264,0))</f>
        <v>21168.945000000003</v>
      </c>
      <c r="AE75" s="83"/>
      <c r="AF75" s="88">
        <f>IF(B75="County", VLOOKUP(AI75,'[1]Service Volumes'!B:F,3,0),VLOOKUP(AI75,'[1]Service Volumes'!W:AA,3,0))</f>
        <v>916.65000000000009</v>
      </c>
      <c r="AG75" s="88">
        <f>IF(B75="County", VLOOKUP(AI75,'[1]Service Volumes'!B:F,4,0),VLOOKUP(AI75,'[1]Service Volumes'!W:AA,4,0))</f>
        <v>1048.95</v>
      </c>
      <c r="AH75" s="89">
        <f>IF(B75="County", VLOOKUP(AI75,'[1]Service Volumes'!B:F,5,0),VLOOKUP(AI75,'[1]Service Volumes'!W:AA,5,0))</f>
        <v>1050</v>
      </c>
      <c r="AI75" s="90" t="str">
        <f>INDEX('[1]Summary Table'!$O$4:$O$264,MATCH(A75,'[1]Summary Table'!$A$4:$A$264,0))</f>
        <v>C3R_2L_U_WL_WR</v>
      </c>
    </row>
    <row r="76" spans="1:35" s="91" customFormat="1" x14ac:dyDescent="0.3">
      <c r="A76" s="74">
        <v>227</v>
      </c>
      <c r="B76" s="75" t="str">
        <f>INDEX('[1]Summary Table'!$D$4:$D$264,MATCH(A76,'[1]Summary Table'!$A$4:$A$264,0))</f>
        <v>County</v>
      </c>
      <c r="C76" s="76">
        <f>INDEX('[1]Lake Co CMS'!$A$2:$A$456,MATCH(A76,'[1]Lake Co CMS'!$B$2:$B$456,0))</f>
        <v>970</v>
      </c>
      <c r="D76" s="77" t="str">
        <f>IFERROR(VLOOKUP('[1]Summary Table'!$A74,'[1]Lake Co CMS'!$B:$I,6,FALSE), VLOOKUP(A76, '[1]Summary Table'!$A:$B, 2, FALSE))</f>
        <v>CR 455</v>
      </c>
      <c r="E76" s="77" t="str">
        <f>IFERROR(VLOOKUP('[1]Summary Table'!$A74,'[1]Lake Co CMS'!$B:$I,7,FALSE), VLOOKUP(A76, '[1]Summary Table'!$A:$C, 3, FALSE))</f>
        <v>CR 561A</v>
      </c>
      <c r="F76" s="77" t="str">
        <f>VLOOKUP('[1]Summary Table'!$A74,'[1]Lake Co CMS'!$B:$I,8,FALSE)</f>
        <v>RIDGEWOOD AVE</v>
      </c>
      <c r="G76" s="78" t="str">
        <f>LEFT(INDEX('[1]Summary Table'!$I$4:$I$264, MATCH(A76,'[1]Summary Table'!$A$4:$A$264, 0)), 1)</f>
        <v>U</v>
      </c>
      <c r="H76" s="92"/>
      <c r="I76" s="79">
        <f>INDEX('[1]Summary Table'!$E$4:$E$264,MATCH(A76,'[1]Summary Table'!$A$4:$A$264,0))</f>
        <v>35</v>
      </c>
      <c r="J76" s="79" t="str">
        <f>INDEX('[1]Summary Table'!$J$4:$J$264,MATCH(A76,'[1]Summary Table'!$A$4:$A$264,0))</f>
        <v>C3R</v>
      </c>
      <c r="K76" s="79" t="str">
        <f>INDEX('[1]Summary Table'!$H$4:$H$264,MATCH(A76,'[1]Summary Table'!$A$4:$A$264,0))</f>
        <v>2L</v>
      </c>
      <c r="L76" s="92"/>
      <c r="M76" s="79" t="str">
        <f>INDEX('[1]Summary Table'!$N$4:$N$264,MATCH(A76,'[1]Summary Table'!$A$4:$A$264,0))</f>
        <v>D</v>
      </c>
      <c r="N76" s="80">
        <f t="shared" si="6"/>
        <v>16128</v>
      </c>
      <c r="O76" s="80">
        <f t="shared" si="7"/>
        <v>799.2</v>
      </c>
      <c r="P76" s="92"/>
      <c r="Q76" s="92"/>
      <c r="R76" s="81">
        <f>INDEX('[1]Summary Table'!$P$4:$P$264,MATCH(A76,'[1]Summary Table'!$A$4:$A$264,0))</f>
        <v>2939.7024000000001</v>
      </c>
      <c r="S76" s="82">
        <f t="shared" si="8"/>
        <v>0.18</v>
      </c>
      <c r="T76" s="81" t="str">
        <f t="shared" si="9"/>
        <v>C</v>
      </c>
      <c r="U76" s="83">
        <f>VLOOKUP('[1]Summary Table'!$A74,'[1]2025 Annual Counts'!$A:$AO,39,FALSE)</f>
        <v>155.24160000000001</v>
      </c>
      <c r="V76" s="83">
        <f>VLOOKUP('[1]Summary Table'!$A74,'[1]2025 Annual Counts'!$A:$AO,40,FALSE)</f>
        <v>139.42079999999999</v>
      </c>
      <c r="W76" s="84">
        <f t="shared" si="10"/>
        <v>0.19</v>
      </c>
      <c r="X76" s="83" t="str">
        <f t="shared" si="11"/>
        <v>C</v>
      </c>
      <c r="Y76" s="85">
        <f>INDEX('[1]2025 Annual Counts'!$AH$3:$AH$323,MATCH(A76,'[1]2025 Annual Counts'!$A$3:$A$323,0))</f>
        <v>-0.13816151873312055</v>
      </c>
      <c r="AA76" s="87"/>
      <c r="AB76" s="83">
        <f>INDEX('[1]Summary Table'!$Q$4:$Q$264,MATCH(A76,'[1]Summary Table'!$A$4:$A$264,0))</f>
        <v>14112</v>
      </c>
      <c r="AC76" s="83">
        <f>INDEX('[1]Summary Table'!$R$4:$R$264,MATCH(A76,'[1]Summary Table'!$A$4:$A$264,0))</f>
        <v>16128</v>
      </c>
      <c r="AD76" s="83">
        <f>INDEX('[1]Summary Table'!$S$4:$S$264,MATCH(A76,'[1]Summary Table'!$A$4:$A$264,0))</f>
        <v>16128.720000000001</v>
      </c>
      <c r="AE76" s="83"/>
      <c r="AF76" s="88">
        <f>IF(B76="County", VLOOKUP(AI76,'[1]Service Volumes'!B:F,3,0),VLOOKUP(AI76,'[1]Service Volumes'!W:AA,3,0))</f>
        <v>698.40000000000009</v>
      </c>
      <c r="AG76" s="88">
        <f>IF(B76="County", VLOOKUP(AI76,'[1]Service Volumes'!B:F,4,0),VLOOKUP(AI76,'[1]Service Volumes'!W:AA,4,0))</f>
        <v>799.2</v>
      </c>
      <c r="AH76" s="89">
        <f>IF(B76="County", VLOOKUP(AI76,'[1]Service Volumes'!B:F,5,0),VLOOKUP(AI76,'[1]Service Volumes'!W:AA,5,0))</f>
        <v>800</v>
      </c>
      <c r="AI76" s="90" t="str">
        <f>INDEX('[1]Summary Table'!$O$4:$O$264,MATCH(A76,'[1]Summary Table'!$A$4:$A$264,0))</f>
        <v>C3R_2L_U_0L_0R</v>
      </c>
    </row>
    <row r="77" spans="1:35" s="91" customFormat="1" x14ac:dyDescent="0.3">
      <c r="A77" s="74">
        <v>232</v>
      </c>
      <c r="B77" s="75" t="str">
        <f>INDEX('[1]Summary Table'!$D$4:$D$264,MATCH(A77,'[1]Summary Table'!$A$4:$A$264,0))</f>
        <v>County</v>
      </c>
      <c r="C77" s="76" t="e">
        <f>INDEX('[1]Lake Co CMS'!$A$2:$A$456,MATCH(A77,'[1]Lake Co CMS'!$B$2:$B$456,0))</f>
        <v>#N/A</v>
      </c>
      <c r="D77" s="77" t="str">
        <f>IFERROR(VLOOKUP('[1]Summary Table'!$A75,'[1]Lake Co CMS'!$B:$I,6,FALSE), VLOOKUP(A77, '[1]Summary Table'!$A:$B, 2, FALSE))</f>
        <v>VILLA CITY RD</v>
      </c>
      <c r="E77" s="77" t="str">
        <f>IFERROR(VLOOKUP('[1]Summary Table'!$A75,'[1]Lake Co CMS'!$B:$I,7,FALSE), VLOOKUP(A77, '[1]Summary Table'!$A:$C, 3, FALSE))</f>
        <v>0.5 MI N. OF SIMON BROWN RD</v>
      </c>
      <c r="F77" s="77" t="e">
        <f>VLOOKUP('[1]Summary Table'!$A75,'[1]Lake Co CMS'!$B:$I,8,FALSE)</f>
        <v>#N/A</v>
      </c>
      <c r="G77" s="78" t="str">
        <f>LEFT(INDEX('[1]Summary Table'!$I$4:$I$264, MATCH(A77,'[1]Summary Table'!$A$4:$A$264, 0)), 1)</f>
        <v>R</v>
      </c>
      <c r="H77" s="92"/>
      <c r="I77" s="79">
        <f>INDEX('[1]Summary Table'!$E$4:$E$264,MATCH(A77,'[1]Summary Table'!$A$4:$A$264,0))</f>
        <v>40</v>
      </c>
      <c r="J77" s="79" t="str">
        <f>INDEX('[1]Summary Table'!$J$4:$J$264,MATCH(A77,'[1]Summary Table'!$A$4:$A$264,0))</f>
        <v>C2T</v>
      </c>
      <c r="K77" s="79" t="str">
        <f>INDEX('[1]Summary Table'!$H$4:$H$264,MATCH(A77,'[1]Summary Table'!$A$4:$A$264,0))</f>
        <v>2L</v>
      </c>
      <c r="L77" s="92"/>
      <c r="M77" s="79" t="str">
        <f>INDEX('[1]Summary Table'!$N$4:$N$264,MATCH(A77,'[1]Summary Table'!$A$4:$A$264,0))</f>
        <v>C</v>
      </c>
      <c r="N77" s="80">
        <f t="shared" si="6"/>
        <v>9936</v>
      </c>
      <c r="O77" s="80">
        <f t="shared" si="7"/>
        <v>518.4</v>
      </c>
      <c r="P77" s="92"/>
      <c r="Q77" s="92"/>
      <c r="R77" s="81">
        <f>INDEX('[1]Summary Table'!$P$4:$P$264,MATCH(A77,'[1]Summary Table'!$A$4:$A$264,0))</f>
        <v>4663.1808000000001</v>
      </c>
      <c r="S77" s="82">
        <f t="shared" si="8"/>
        <v>0.47</v>
      </c>
      <c r="T77" s="81" t="str">
        <f t="shared" si="9"/>
        <v>C</v>
      </c>
      <c r="U77" s="83">
        <f>VLOOKUP('[1]Summary Table'!$A75,'[1]2025 Annual Counts'!$A:$AO,39,FALSE)</f>
        <v>132.4992</v>
      </c>
      <c r="V77" s="83">
        <f>VLOOKUP('[1]Summary Table'!$A75,'[1]2025 Annual Counts'!$A:$AO,40,FALSE)</f>
        <v>323.33760000000001</v>
      </c>
      <c r="W77" s="84">
        <f t="shared" si="10"/>
        <v>0.62</v>
      </c>
      <c r="X77" s="83" t="str">
        <f t="shared" si="11"/>
        <v>C</v>
      </c>
      <c r="Y77" s="85">
        <f>INDEX('[1]2025 Annual Counts'!$AH$3:$AH$323,MATCH(A77,'[1]2025 Annual Counts'!$A$3:$A$323,0))</f>
        <v>-5.4847997166822537E-2</v>
      </c>
      <c r="AA77" s="87"/>
      <c r="AB77" s="83">
        <f>INDEX('[1]Summary Table'!$Q$4:$Q$264,MATCH(A77,'[1]Summary Table'!$A$4:$A$264,0))</f>
        <v>9936</v>
      </c>
      <c r="AC77" s="83">
        <f>INDEX('[1]Summary Table'!$R$4:$R$264,MATCH(A77,'[1]Summary Table'!$A$4:$A$264,0))</f>
        <v>12960</v>
      </c>
      <c r="AD77" s="83">
        <f>INDEX('[1]Summary Table'!$S$4:$S$264,MATCH(A77,'[1]Summary Table'!$A$4:$A$264,0))</f>
        <v>12960.720000000001</v>
      </c>
      <c r="AE77" s="83"/>
      <c r="AF77" s="88">
        <f>IF(B77="County", VLOOKUP(AI77,'[1]Service Volumes'!B:F,3,0),VLOOKUP(AI77,'[1]Service Volumes'!W:AA,3,0))</f>
        <v>518.4</v>
      </c>
      <c r="AG77" s="88">
        <f>IF(B77="County", VLOOKUP(AI77,'[1]Service Volumes'!B:F,4,0),VLOOKUP(AI77,'[1]Service Volumes'!W:AA,4,0))</f>
        <v>676.80000000000007</v>
      </c>
      <c r="AH77" s="89">
        <f>IF(B77="County", VLOOKUP(AI77,'[1]Service Volumes'!B:F,5,0),VLOOKUP(AI77,'[1]Service Volumes'!W:AA,5,0))</f>
        <v>677.6</v>
      </c>
      <c r="AI77" s="90" t="str">
        <f>INDEX('[1]Summary Table'!$O$4:$O$264,MATCH(A77,'[1]Summary Table'!$A$4:$A$264,0))</f>
        <v>C2T_2L_U_0L_0R</v>
      </c>
    </row>
    <row r="78" spans="1:35" s="91" customFormat="1" x14ac:dyDescent="0.3">
      <c r="A78" s="74">
        <v>233</v>
      </c>
      <c r="B78" s="75" t="str">
        <f>INDEX('[1]Summary Table'!$D$4:$D$264,MATCH(A78,'[1]Summary Table'!$A$4:$A$264,0))</f>
        <v>County</v>
      </c>
      <c r="C78" s="76">
        <f>INDEX('[1]Lake Co CMS'!$A$2:$A$456,MATCH(A78,'[1]Lake Co CMS'!$B$2:$B$456,0))</f>
        <v>2054</v>
      </c>
      <c r="D78" s="77" t="str">
        <f>IFERROR(VLOOKUP('[1]Summary Table'!$A76,'[1]Lake Co CMS'!$B:$I,6,FALSE), VLOOKUP(A78, '[1]Summary Table'!$A:$B, 2, FALSE))</f>
        <v>N. HANCOCK RD</v>
      </c>
      <c r="E78" s="77" t="str">
        <f>IFERROR(VLOOKUP('[1]Summary Table'!$A76,'[1]Lake Co CMS'!$B:$I,7,FALSE), VLOOKUP(A78, '[1]Summary Table'!$A:$C, 3, FALSE))</f>
        <v>CR 561A</v>
      </c>
      <c r="F78" s="77" t="str">
        <f>VLOOKUP('[1]Summary Table'!$A76,'[1]Lake Co CMS'!$B:$I,8,FALSE)</f>
        <v>SR 91 (FLORIDA TURNPIKE)</v>
      </c>
      <c r="G78" s="78" t="str">
        <f>LEFT(INDEX('[1]Summary Table'!$I$4:$I$264, MATCH(A78,'[1]Summary Table'!$A$4:$A$264, 0)), 1)</f>
        <v>T</v>
      </c>
      <c r="H78" s="92"/>
      <c r="I78" s="79">
        <f>INDEX('[1]Summary Table'!$E$4:$E$264,MATCH(A78,'[1]Summary Table'!$A$4:$A$264,0))</f>
        <v>45</v>
      </c>
      <c r="J78" s="79" t="str">
        <f>INDEX('[1]Summary Table'!$J$4:$J$264,MATCH(A78,'[1]Summary Table'!$A$4:$A$264,0))</f>
        <v>C2T</v>
      </c>
      <c r="K78" s="79" t="str">
        <f>INDEX('[1]Summary Table'!$H$4:$H$264,MATCH(A78,'[1]Summary Table'!$A$4:$A$264,0))</f>
        <v>2L</v>
      </c>
      <c r="L78" s="92"/>
      <c r="M78" s="79" t="str">
        <f>INDEX('[1]Summary Table'!$N$4:$N$264,MATCH(A78,'[1]Summary Table'!$A$4:$A$264,0))</f>
        <v>C</v>
      </c>
      <c r="N78" s="80">
        <f t="shared" si="6"/>
        <v>12420</v>
      </c>
      <c r="O78" s="80">
        <f t="shared" si="7"/>
        <v>648</v>
      </c>
      <c r="P78" s="92"/>
      <c r="Q78" s="92"/>
      <c r="R78" s="81">
        <f>INDEX('[1]Summary Table'!$P$4:$P$264,MATCH(A78,'[1]Summary Table'!$A$4:$A$264,0))</f>
        <v>7168.8</v>
      </c>
      <c r="S78" s="82">
        <f t="shared" si="8"/>
        <v>0.57999999999999996</v>
      </c>
      <c r="T78" s="81" t="str">
        <f t="shared" si="9"/>
        <v>C</v>
      </c>
      <c r="U78" s="83">
        <f>VLOOKUP('[1]Summary Table'!$A76,'[1]2025 Annual Counts'!$A:$AO,39,FALSE)</f>
        <v>321.36</v>
      </c>
      <c r="V78" s="83">
        <f>VLOOKUP('[1]Summary Table'!$A76,'[1]2025 Annual Counts'!$A:$AO,40,FALSE)</f>
        <v>270.93119999999999</v>
      </c>
      <c r="W78" s="84">
        <f t="shared" si="10"/>
        <v>0.5</v>
      </c>
      <c r="X78" s="83" t="str">
        <f t="shared" si="11"/>
        <v>C</v>
      </c>
      <c r="Y78" s="85">
        <f>INDEX('[1]2025 Annual Counts'!$AH$3:$AH$323,MATCH(A78,'[1]2025 Annual Counts'!$A$3:$A$323,0))</f>
        <v>3.0040974351315919E-2</v>
      </c>
      <c r="AA78" s="87"/>
      <c r="AB78" s="83">
        <f>INDEX('[1]Summary Table'!$Q$4:$Q$264,MATCH(A78,'[1]Summary Table'!$A$4:$A$264,0))</f>
        <v>12420</v>
      </c>
      <c r="AC78" s="83">
        <f>INDEX('[1]Summary Table'!$R$4:$R$264,MATCH(A78,'[1]Summary Table'!$A$4:$A$264,0))</f>
        <v>16200</v>
      </c>
      <c r="AD78" s="83">
        <f>INDEX('[1]Summary Table'!$S$4:$S$264,MATCH(A78,'[1]Summary Table'!$A$4:$A$264,0))</f>
        <v>16200.9</v>
      </c>
      <c r="AE78" s="83"/>
      <c r="AF78" s="88">
        <f>IF(B78="County", VLOOKUP(AI78,'[1]Service Volumes'!B:F,3,0),VLOOKUP(AI78,'[1]Service Volumes'!W:AA,3,0))</f>
        <v>648</v>
      </c>
      <c r="AG78" s="88">
        <f>IF(B78="County", VLOOKUP(AI78,'[1]Service Volumes'!B:F,4,0),VLOOKUP(AI78,'[1]Service Volumes'!W:AA,4,0))</f>
        <v>846</v>
      </c>
      <c r="AH78" s="89">
        <f>IF(B78="County", VLOOKUP(AI78,'[1]Service Volumes'!B:F,5,0),VLOOKUP(AI78,'[1]Service Volumes'!W:AA,5,0))</f>
        <v>847</v>
      </c>
      <c r="AI78" s="90" t="str">
        <f>INDEX('[1]Summary Table'!$O$4:$O$264,MATCH(A78,'[1]Summary Table'!$A$4:$A$264,0))</f>
        <v>C2T_2L_U_WL_0R</v>
      </c>
    </row>
    <row r="79" spans="1:35" s="91" customFormat="1" x14ac:dyDescent="0.3">
      <c r="A79" s="74">
        <v>234</v>
      </c>
      <c r="B79" s="75" t="str">
        <f>INDEX('[1]Summary Table'!$D$4:$D$264,MATCH(A79,'[1]Summary Table'!$A$4:$A$264,0))</f>
        <v>County</v>
      </c>
      <c r="C79" s="76">
        <f>INDEX('[1]Lake Co CMS'!$A$2:$A$456,MATCH(A79,'[1]Lake Co CMS'!$B$2:$B$456,0))</f>
        <v>1545</v>
      </c>
      <c r="D79" s="77" t="str">
        <f>IFERROR(VLOOKUP('[1]Summary Table'!$A77,'[1]Lake Co CMS'!$B:$I,6,FALSE), VLOOKUP(A79, '[1]Summary Table'!$A:$B, 2, FALSE))</f>
        <v>CR 561A</v>
      </c>
      <c r="E79" s="77" t="str">
        <f>IFERROR(VLOOKUP('[1]Summary Table'!$A77,'[1]Lake Co CMS'!$B:$I,7,FALSE), VLOOKUP(A79, '[1]Summary Table'!$A:$C, 3, FALSE))</f>
        <v>SCRUB JAY LN</v>
      </c>
      <c r="F79" s="77" t="str">
        <f>VLOOKUP('[1]Summary Table'!$A77,'[1]Lake Co CMS'!$B:$I,8,FALSE)</f>
        <v>N HANCOCK RD</v>
      </c>
      <c r="G79" s="78" t="str">
        <f>LEFT(INDEX('[1]Summary Table'!$I$4:$I$264, MATCH(A79,'[1]Summary Table'!$A$4:$A$264, 0)), 1)</f>
        <v>T</v>
      </c>
      <c r="H79" s="92"/>
      <c r="I79" s="79">
        <f>INDEX('[1]Summary Table'!$E$4:$E$264,MATCH(A79,'[1]Summary Table'!$A$4:$A$264,0))</f>
        <v>55</v>
      </c>
      <c r="J79" s="79" t="str">
        <f>INDEX('[1]Summary Table'!$J$4:$J$264,MATCH(A79,'[1]Summary Table'!$A$4:$A$264,0))</f>
        <v>C2T</v>
      </c>
      <c r="K79" s="79" t="str">
        <f>INDEX('[1]Summary Table'!$H$4:$H$264,MATCH(A79,'[1]Summary Table'!$A$4:$A$264,0))</f>
        <v>2L</v>
      </c>
      <c r="L79" s="92"/>
      <c r="M79" s="79" t="str">
        <f>INDEX('[1]Summary Table'!$N$4:$N$264,MATCH(A79,'[1]Summary Table'!$A$4:$A$264,0))</f>
        <v>C</v>
      </c>
      <c r="N79" s="80">
        <f t="shared" si="6"/>
        <v>12420</v>
      </c>
      <c r="O79" s="80">
        <f t="shared" si="7"/>
        <v>648</v>
      </c>
      <c r="P79" s="92"/>
      <c r="Q79" s="92"/>
      <c r="R79" s="81">
        <f>INDEX('[1]Summary Table'!$P$4:$P$264,MATCH(A79,'[1]Summary Table'!$A$4:$A$264,0))</f>
        <v>6645.7248</v>
      </c>
      <c r="S79" s="82">
        <f t="shared" si="8"/>
        <v>0.54</v>
      </c>
      <c r="T79" s="81" t="str">
        <f t="shared" si="9"/>
        <v>C</v>
      </c>
      <c r="U79" s="83">
        <f>VLOOKUP('[1]Summary Table'!$A77,'[1]2025 Annual Counts'!$A:$AO,39,FALSE)</f>
        <v>236.32320000000001</v>
      </c>
      <c r="V79" s="83">
        <f>VLOOKUP('[1]Summary Table'!$A77,'[1]2025 Annual Counts'!$A:$AO,40,FALSE)</f>
        <v>312.46080000000001</v>
      </c>
      <c r="W79" s="84">
        <f t="shared" si="10"/>
        <v>0.48</v>
      </c>
      <c r="X79" s="83" t="str">
        <f t="shared" si="11"/>
        <v>C</v>
      </c>
      <c r="Y79" s="85">
        <f>INDEX('[1]2025 Annual Counts'!$AH$3:$AH$323,MATCH(A79,'[1]2025 Annual Counts'!$A$3:$A$323,0))</f>
        <v>1.455052225665443E-2</v>
      </c>
      <c r="AA79" s="87"/>
      <c r="AB79" s="83">
        <f>INDEX('[1]Summary Table'!$Q$4:$Q$264,MATCH(A79,'[1]Summary Table'!$A$4:$A$264,0))</f>
        <v>12420</v>
      </c>
      <c r="AC79" s="83">
        <f>INDEX('[1]Summary Table'!$R$4:$R$264,MATCH(A79,'[1]Summary Table'!$A$4:$A$264,0))</f>
        <v>16200</v>
      </c>
      <c r="AD79" s="83">
        <f>INDEX('[1]Summary Table'!$S$4:$S$264,MATCH(A79,'[1]Summary Table'!$A$4:$A$264,0))</f>
        <v>16200.9</v>
      </c>
      <c r="AE79" s="83"/>
      <c r="AF79" s="88">
        <f>IF(B79="County", VLOOKUP(AI79,'[1]Service Volumes'!B:F,3,0),VLOOKUP(AI79,'[1]Service Volumes'!W:AA,3,0))</f>
        <v>648</v>
      </c>
      <c r="AG79" s="88">
        <f>IF(B79="County", VLOOKUP(AI79,'[1]Service Volumes'!B:F,4,0),VLOOKUP(AI79,'[1]Service Volumes'!W:AA,4,0))</f>
        <v>846</v>
      </c>
      <c r="AH79" s="89">
        <f>IF(B79="County", VLOOKUP(AI79,'[1]Service Volumes'!B:F,5,0),VLOOKUP(AI79,'[1]Service Volumes'!W:AA,5,0))</f>
        <v>847</v>
      </c>
      <c r="AI79" s="90" t="str">
        <f>INDEX('[1]Summary Table'!$O$4:$O$264,MATCH(A79,'[1]Summary Table'!$A$4:$A$264,0))</f>
        <v>C2T_2L_U_WL_0R</v>
      </c>
    </row>
    <row r="80" spans="1:35" s="91" customFormat="1" x14ac:dyDescent="0.3">
      <c r="A80" s="74">
        <v>235</v>
      </c>
      <c r="B80" s="75" t="str">
        <f>INDEX('[1]Summary Table'!$D$4:$D$264,MATCH(A80,'[1]Summary Table'!$A$4:$A$264,0))</f>
        <v>County</v>
      </c>
      <c r="C80" s="76">
        <f>INDEX('[1]Lake Co CMS'!$A$2:$A$456,MATCH(A80,'[1]Lake Co CMS'!$B$2:$B$456,0))</f>
        <v>1460</v>
      </c>
      <c r="D80" s="77" t="str">
        <f>IFERROR(VLOOKUP('[1]Summary Table'!$A78,'[1]Lake Co CMS'!$B:$I,6,FALSE), VLOOKUP(A80, '[1]Summary Table'!$A:$B, 2, FALSE))</f>
        <v>CR 561 / CR 561A</v>
      </c>
      <c r="E80" s="77" t="str">
        <f>IFERROR(VLOOKUP('[1]Summary Table'!$A78,'[1]Lake Co CMS'!$B:$I,7,FALSE), VLOOKUP(A80, '[1]Summary Table'!$A:$C, 3, FALSE))</f>
        <v>TURNPIKE RD / CR 561A</v>
      </c>
      <c r="F80" s="77" t="str">
        <f>VLOOKUP('[1]Summary Table'!$A78,'[1]Lake Co CMS'!$B:$I,8,FALSE)</f>
        <v>US 27</v>
      </c>
      <c r="G80" s="78" t="str">
        <f>LEFT(INDEX('[1]Summary Table'!$I$4:$I$264, MATCH(A80,'[1]Summary Table'!$A$4:$A$264, 0)), 1)</f>
        <v>T</v>
      </c>
      <c r="H80" s="92"/>
      <c r="I80" s="79">
        <f>INDEX('[1]Summary Table'!$E$4:$E$264,MATCH(A80,'[1]Summary Table'!$A$4:$A$264,0))</f>
        <v>45</v>
      </c>
      <c r="J80" s="79" t="str">
        <f>INDEX('[1]Summary Table'!$J$4:$J$264,MATCH(A80,'[1]Summary Table'!$A$4:$A$264,0))</f>
        <v>C2T</v>
      </c>
      <c r="K80" s="79" t="str">
        <f>INDEX('[1]Summary Table'!$H$4:$H$264,MATCH(A80,'[1]Summary Table'!$A$4:$A$264,0))</f>
        <v>2L</v>
      </c>
      <c r="L80" s="92"/>
      <c r="M80" s="79" t="str">
        <f>INDEX('[1]Summary Table'!$N$4:$N$264,MATCH(A80,'[1]Summary Table'!$A$4:$A$264,0))</f>
        <v>C</v>
      </c>
      <c r="N80" s="80">
        <f t="shared" si="6"/>
        <v>9936</v>
      </c>
      <c r="O80" s="80">
        <f t="shared" si="7"/>
        <v>518.4</v>
      </c>
      <c r="P80" s="92"/>
      <c r="Q80" s="92"/>
      <c r="R80" s="81">
        <f>INDEX('[1]Summary Table'!$P$4:$P$264,MATCH(A80,'[1]Summary Table'!$A$4:$A$264,0))</f>
        <v>9833.616</v>
      </c>
      <c r="S80" s="82">
        <f t="shared" si="8"/>
        <v>0.99</v>
      </c>
      <c r="T80" s="81" t="str">
        <f t="shared" si="9"/>
        <v>C</v>
      </c>
      <c r="U80" s="83">
        <f>VLOOKUP('[1]Summary Table'!$A78,'[1]2025 Annual Counts'!$A:$AO,39,FALSE)</f>
        <v>386.62080000000003</v>
      </c>
      <c r="V80" s="83">
        <f>VLOOKUP('[1]Summary Table'!$A78,'[1]2025 Annual Counts'!$A:$AO,40,FALSE)</f>
        <v>398.4864</v>
      </c>
      <c r="W80" s="84">
        <f t="shared" si="10"/>
        <v>0.77</v>
      </c>
      <c r="X80" s="83" t="str">
        <f t="shared" si="11"/>
        <v>C</v>
      </c>
      <c r="Y80" s="85">
        <f>INDEX('[1]2025 Annual Counts'!$AH$3:$AH$323,MATCH(A80,'[1]2025 Annual Counts'!$A$3:$A$323,0))</f>
        <v>9.7255729279033698E-2</v>
      </c>
      <c r="AA80" s="87"/>
      <c r="AB80" s="83">
        <f>INDEX('[1]Summary Table'!$Q$4:$Q$264,MATCH(A80,'[1]Summary Table'!$A$4:$A$264,0))</f>
        <v>9936</v>
      </c>
      <c r="AC80" s="83">
        <f>INDEX('[1]Summary Table'!$R$4:$R$264,MATCH(A80,'[1]Summary Table'!$A$4:$A$264,0))</f>
        <v>12960</v>
      </c>
      <c r="AD80" s="83">
        <f>INDEX('[1]Summary Table'!$S$4:$S$264,MATCH(A80,'[1]Summary Table'!$A$4:$A$264,0))</f>
        <v>12960.720000000001</v>
      </c>
      <c r="AE80" s="83"/>
      <c r="AF80" s="88">
        <f>IF(B80="County", VLOOKUP(AI80,'[1]Service Volumes'!B:F,3,0),VLOOKUP(AI80,'[1]Service Volumes'!W:AA,3,0))</f>
        <v>518.4</v>
      </c>
      <c r="AG80" s="88">
        <f>IF(B80="County", VLOOKUP(AI80,'[1]Service Volumes'!B:F,4,0),VLOOKUP(AI80,'[1]Service Volumes'!W:AA,4,0))</f>
        <v>676.80000000000007</v>
      </c>
      <c r="AH80" s="89">
        <f>IF(B80="County", VLOOKUP(AI80,'[1]Service Volumes'!B:F,5,0),VLOOKUP(AI80,'[1]Service Volumes'!W:AA,5,0))</f>
        <v>677.6</v>
      </c>
      <c r="AI80" s="90" t="str">
        <f>INDEX('[1]Summary Table'!$O$4:$O$264,MATCH(A80,'[1]Summary Table'!$A$4:$A$264,0))</f>
        <v>C2T_2L_U_0L_0R</v>
      </c>
    </row>
    <row r="81" spans="1:35" s="91" customFormat="1" x14ac:dyDescent="0.3">
      <c r="A81" s="74">
        <v>236</v>
      </c>
      <c r="B81" s="75" t="str">
        <f>INDEX('[1]Summary Table'!$D$4:$D$264,MATCH(A81,'[1]Summary Table'!$A$4:$A$264,0))</f>
        <v>County</v>
      </c>
      <c r="C81" s="76" t="e">
        <f>INDEX('[1]Lake Co CMS'!$A$2:$A$456,MATCH(A81,'[1]Lake Co CMS'!$B$2:$B$456,0))</f>
        <v>#N/A</v>
      </c>
      <c r="D81" s="77" t="str">
        <f>IFERROR(VLOOKUP('[1]Summary Table'!$A79,'[1]Lake Co CMS'!$B:$I,6,FALSE), VLOOKUP(A81, '[1]Summary Table'!$A:$B, 2, FALSE))</f>
        <v>CR 561A</v>
      </c>
      <c r="E81" s="77" t="str">
        <f>IFERROR(VLOOKUP('[1]Summary Table'!$A79,'[1]Lake Co CMS'!$B:$I,7,FALSE), VLOOKUP(A81, '[1]Summary Table'!$A:$C, 3, FALSE))</f>
        <v>0.25 Mi WEST OF CR 455</v>
      </c>
      <c r="F81" s="77" t="e">
        <f>VLOOKUP('[1]Summary Table'!$A79,'[1]Lake Co CMS'!$B:$I,8,FALSE)</f>
        <v>#N/A</v>
      </c>
      <c r="G81" s="78" t="str">
        <f>LEFT(INDEX('[1]Summary Table'!$I$4:$I$264, MATCH(A81,'[1]Summary Table'!$A$4:$A$264, 0)), 1)</f>
        <v>T</v>
      </c>
      <c r="H81" s="92"/>
      <c r="I81" s="79">
        <f>INDEX('[1]Summary Table'!$E$4:$E$264,MATCH(A81,'[1]Summary Table'!$A$4:$A$264,0))</f>
        <v>55</v>
      </c>
      <c r="J81" s="79" t="str">
        <f>INDEX('[1]Summary Table'!$J$4:$J$264,MATCH(A81,'[1]Summary Table'!$A$4:$A$264,0))</f>
        <v>C2T</v>
      </c>
      <c r="K81" s="79" t="str">
        <f>INDEX('[1]Summary Table'!$H$4:$H$264,MATCH(A81,'[1]Summary Table'!$A$4:$A$264,0))</f>
        <v>2L</v>
      </c>
      <c r="L81" s="92"/>
      <c r="M81" s="79" t="str">
        <f>INDEX('[1]Summary Table'!$N$4:$N$264,MATCH(A81,'[1]Summary Table'!$A$4:$A$264,0))</f>
        <v>C</v>
      </c>
      <c r="N81" s="80">
        <f t="shared" si="6"/>
        <v>9936</v>
      </c>
      <c r="O81" s="80">
        <f t="shared" si="7"/>
        <v>518.4</v>
      </c>
      <c r="P81" s="92"/>
      <c r="Q81" s="92"/>
      <c r="R81" s="81">
        <f>INDEX('[1]Summary Table'!$P$4:$P$264,MATCH(A81,'[1]Summary Table'!$A$4:$A$264,0))</f>
        <v>2667.7824000000001</v>
      </c>
      <c r="S81" s="82">
        <f t="shared" si="8"/>
        <v>0.27</v>
      </c>
      <c r="T81" s="81" t="str">
        <f t="shared" si="9"/>
        <v>C</v>
      </c>
      <c r="U81" s="83">
        <f>VLOOKUP('[1]Summary Table'!$A79,'[1]2025 Annual Counts'!$A:$AO,39,FALSE)</f>
        <v>146.3424</v>
      </c>
      <c r="V81" s="83">
        <f>VLOOKUP('[1]Summary Table'!$A79,'[1]2025 Annual Counts'!$A:$AO,40,FALSE)</f>
        <v>117.66719999999999</v>
      </c>
      <c r="W81" s="84">
        <f t="shared" si="10"/>
        <v>0.28000000000000003</v>
      </c>
      <c r="X81" s="83" t="str">
        <f t="shared" si="11"/>
        <v>C</v>
      </c>
      <c r="Y81" s="85">
        <f>INDEX('[1]2025 Annual Counts'!$AH$3:$AH$323,MATCH(A81,'[1]2025 Annual Counts'!$A$3:$A$323,0))</f>
        <v>-0.15473032442029999</v>
      </c>
      <c r="AA81" s="87"/>
      <c r="AB81" s="83">
        <f>INDEX('[1]Summary Table'!$Q$4:$Q$264,MATCH(A81,'[1]Summary Table'!$A$4:$A$264,0))</f>
        <v>9936</v>
      </c>
      <c r="AC81" s="83">
        <f>INDEX('[1]Summary Table'!$R$4:$R$264,MATCH(A81,'[1]Summary Table'!$A$4:$A$264,0))</f>
        <v>12960</v>
      </c>
      <c r="AD81" s="83">
        <f>INDEX('[1]Summary Table'!$S$4:$S$264,MATCH(A81,'[1]Summary Table'!$A$4:$A$264,0))</f>
        <v>12960.720000000001</v>
      </c>
      <c r="AE81" s="83"/>
      <c r="AF81" s="88">
        <f>IF(B81="County", VLOOKUP(AI81,'[1]Service Volumes'!B:F,3,0),VLOOKUP(AI81,'[1]Service Volumes'!W:AA,3,0))</f>
        <v>518.4</v>
      </c>
      <c r="AG81" s="88">
        <f>IF(B81="County", VLOOKUP(AI81,'[1]Service Volumes'!B:F,4,0),VLOOKUP(AI81,'[1]Service Volumes'!W:AA,4,0))</f>
        <v>676.80000000000007</v>
      </c>
      <c r="AH81" s="89">
        <f>IF(B81="County", VLOOKUP(AI81,'[1]Service Volumes'!B:F,5,0),VLOOKUP(AI81,'[1]Service Volumes'!W:AA,5,0))</f>
        <v>677.6</v>
      </c>
      <c r="AI81" s="90" t="str">
        <f>INDEX('[1]Summary Table'!$O$4:$O$264,MATCH(A81,'[1]Summary Table'!$A$4:$A$264,0))</f>
        <v>C2T_2L_U_0L_0R</v>
      </c>
    </row>
    <row r="82" spans="1:35" s="91" customFormat="1" x14ac:dyDescent="0.3">
      <c r="A82" s="74">
        <v>237</v>
      </c>
      <c r="B82" s="75" t="str">
        <f>INDEX('[1]Summary Table'!$D$4:$D$264,MATCH(A82,'[1]Summary Table'!$A$4:$A$264,0))</f>
        <v>County</v>
      </c>
      <c r="C82" s="76">
        <f>INDEX('[1]Lake Co CMS'!$A$2:$A$456,MATCH(A82,'[1]Lake Co CMS'!$B$2:$B$456,0))</f>
        <v>1540</v>
      </c>
      <c r="D82" s="77" t="str">
        <f>IFERROR(VLOOKUP('[1]Summary Table'!$A80,'[1]Lake Co CMS'!$B:$I,6,FALSE), VLOOKUP(A82, '[1]Summary Table'!$A:$B, 2, FALSE))</f>
        <v>CR 561A</v>
      </c>
      <c r="E82" s="77" t="str">
        <f>IFERROR(VLOOKUP('[1]Summary Table'!$A80,'[1]Lake Co CMS'!$B:$I,7,FALSE), VLOOKUP(A82, '[1]Summary Table'!$A:$C, 3, FALSE))</f>
        <v>TURNPIKE RD / CR 561</v>
      </c>
      <c r="F82" s="77" t="str">
        <f>VLOOKUP('[1]Summary Table'!$A80,'[1]Lake Co CMS'!$B:$I,8,FALSE)</f>
        <v>SCRUB JAY LN</v>
      </c>
      <c r="G82" s="78" t="str">
        <f>LEFT(INDEX('[1]Summary Table'!$I$4:$I$264, MATCH(A82,'[1]Summary Table'!$A$4:$A$264, 0)), 1)</f>
        <v>T</v>
      </c>
      <c r="H82" s="92"/>
      <c r="I82" s="79">
        <f>INDEX('[1]Summary Table'!$E$4:$E$264,MATCH(A82,'[1]Summary Table'!$A$4:$A$264,0))</f>
        <v>55</v>
      </c>
      <c r="J82" s="79" t="str">
        <f>INDEX('[1]Summary Table'!$J$4:$J$264,MATCH(A82,'[1]Summary Table'!$A$4:$A$264,0))</f>
        <v>C2T</v>
      </c>
      <c r="K82" s="79" t="str">
        <f>INDEX('[1]Summary Table'!$H$4:$H$264,MATCH(A82,'[1]Summary Table'!$A$4:$A$264,0))</f>
        <v>2L</v>
      </c>
      <c r="L82" s="92"/>
      <c r="M82" s="79" t="str">
        <f>INDEX('[1]Summary Table'!$N$4:$N$264,MATCH(A82,'[1]Summary Table'!$A$4:$A$264,0))</f>
        <v>C</v>
      </c>
      <c r="N82" s="80">
        <f t="shared" si="6"/>
        <v>9936</v>
      </c>
      <c r="O82" s="80">
        <f t="shared" si="7"/>
        <v>518.4</v>
      </c>
      <c r="P82" s="92"/>
      <c r="Q82" s="92"/>
      <c r="R82" s="81">
        <f>INDEX('[1]Summary Table'!$P$4:$P$264,MATCH(A82,'[1]Summary Table'!$A$4:$A$264,0))</f>
        <v>6757.4591999999993</v>
      </c>
      <c r="S82" s="82">
        <f t="shared" si="8"/>
        <v>0.68</v>
      </c>
      <c r="T82" s="81" t="str">
        <f t="shared" si="9"/>
        <v>C</v>
      </c>
      <c r="U82" s="83">
        <f>VLOOKUP('[1]Summary Table'!$A80,'[1]2025 Annual Counts'!$A:$AO,39,FALSE)</f>
        <v>344.10239999999999</v>
      </c>
      <c r="V82" s="83">
        <f>VLOOKUP('[1]Summary Table'!$A80,'[1]2025 Annual Counts'!$A:$AO,40,FALSE)</f>
        <v>233.35680000000002</v>
      </c>
      <c r="W82" s="84">
        <f t="shared" si="10"/>
        <v>0.66</v>
      </c>
      <c r="X82" s="83" t="str">
        <f t="shared" si="11"/>
        <v>C</v>
      </c>
      <c r="Y82" s="85">
        <f>INDEX('[1]2025 Annual Counts'!$AH$3:$AH$323,MATCH(A82,'[1]2025 Annual Counts'!$A$3:$A$323,0))</f>
        <v>1.7939330240620555E-2</v>
      </c>
      <c r="AA82" s="87"/>
      <c r="AB82" s="83">
        <f>INDEX('[1]Summary Table'!$Q$4:$Q$264,MATCH(A82,'[1]Summary Table'!$A$4:$A$264,0))</f>
        <v>9936</v>
      </c>
      <c r="AC82" s="83">
        <f>INDEX('[1]Summary Table'!$R$4:$R$264,MATCH(A82,'[1]Summary Table'!$A$4:$A$264,0))</f>
        <v>12960</v>
      </c>
      <c r="AD82" s="83">
        <f>INDEX('[1]Summary Table'!$S$4:$S$264,MATCH(A82,'[1]Summary Table'!$A$4:$A$264,0))</f>
        <v>12960.720000000001</v>
      </c>
      <c r="AE82" s="83"/>
      <c r="AF82" s="88">
        <f>IF(B82="County", VLOOKUP(AI82,'[1]Service Volumes'!B:F,3,0),VLOOKUP(AI82,'[1]Service Volumes'!W:AA,3,0))</f>
        <v>518.4</v>
      </c>
      <c r="AG82" s="88">
        <f>IF(B82="County", VLOOKUP(AI82,'[1]Service Volumes'!B:F,4,0),VLOOKUP(AI82,'[1]Service Volumes'!W:AA,4,0))</f>
        <v>676.80000000000007</v>
      </c>
      <c r="AH82" s="89">
        <f>IF(B82="County", VLOOKUP(AI82,'[1]Service Volumes'!B:F,5,0),VLOOKUP(AI82,'[1]Service Volumes'!W:AA,5,0))</f>
        <v>677.6</v>
      </c>
      <c r="AI82" s="90" t="str">
        <f>INDEX('[1]Summary Table'!$O$4:$O$264,MATCH(A82,'[1]Summary Table'!$A$4:$A$264,0))</f>
        <v>C2T_2L_U_0L_0R</v>
      </c>
    </row>
    <row r="83" spans="1:35" s="91" customFormat="1" x14ac:dyDescent="0.3">
      <c r="A83" s="74">
        <v>238</v>
      </c>
      <c r="B83" s="75" t="str">
        <f>INDEX('[1]Summary Table'!$D$4:$D$264,MATCH(A83,'[1]Summary Table'!$A$4:$A$264,0))</f>
        <v>County</v>
      </c>
      <c r="C83" s="76">
        <f>INDEX('[1]Lake Co CMS'!$A$2:$A$456,MATCH(A83,'[1]Lake Co CMS'!$B$2:$B$456,0))</f>
        <v>1450</v>
      </c>
      <c r="D83" s="77" t="str">
        <f>IFERROR(VLOOKUP('[1]Summary Table'!$A81,'[1]Lake Co CMS'!$B:$I,6,FALSE), VLOOKUP(A83, '[1]Summary Table'!$A:$B, 2, FALSE))</f>
        <v>CR 561</v>
      </c>
      <c r="E83" s="77" t="str">
        <f>IFERROR(VLOOKUP('[1]Summary Table'!$A81,'[1]Lake Co CMS'!$B:$I,7,FALSE), VLOOKUP(A83, '[1]Summary Table'!$A:$C, 3, FALSE))</f>
        <v>HOWEY CROSS RD</v>
      </c>
      <c r="F83" s="77" t="str">
        <f>VLOOKUP('[1]Summary Table'!$A81,'[1]Lake Co CMS'!$B:$I,8,FALSE)</f>
        <v>TURNPIKE RD / CR 561A</v>
      </c>
      <c r="G83" s="78" t="str">
        <f>LEFT(INDEX('[1]Summary Table'!$I$4:$I$264, MATCH(A83,'[1]Summary Table'!$A$4:$A$264, 0)), 1)</f>
        <v>T</v>
      </c>
      <c r="H83" s="92"/>
      <c r="I83" s="79">
        <f>INDEX('[1]Summary Table'!$E$4:$E$264,MATCH(A83,'[1]Summary Table'!$A$4:$A$264,0))</f>
        <v>40</v>
      </c>
      <c r="J83" s="79" t="str">
        <f>INDEX('[1]Summary Table'!$J$4:$J$264,MATCH(A83,'[1]Summary Table'!$A$4:$A$264,0))</f>
        <v>C2</v>
      </c>
      <c r="K83" s="79" t="str">
        <f>INDEX('[1]Summary Table'!$H$4:$H$264,MATCH(A83,'[1]Summary Table'!$A$4:$A$264,0))</f>
        <v>2L</v>
      </c>
      <c r="L83" s="92"/>
      <c r="M83" s="79" t="str">
        <f>INDEX('[1]Summary Table'!$N$4:$N$264,MATCH(A83,'[1]Summary Table'!$A$4:$A$264,0))</f>
        <v>C</v>
      </c>
      <c r="N83" s="80">
        <f t="shared" si="6"/>
        <v>6199.2</v>
      </c>
      <c r="O83" s="80">
        <f t="shared" si="7"/>
        <v>430</v>
      </c>
      <c r="P83" s="92"/>
      <c r="Q83" s="92"/>
      <c r="R83" s="81">
        <f>INDEX('[1]Summary Table'!$P$4:$P$264,MATCH(A83,'[1]Summary Table'!$A$4:$A$264,0))</f>
        <v>8534.4480000000003</v>
      </c>
      <c r="S83" s="82">
        <f t="shared" si="8"/>
        <v>1.38</v>
      </c>
      <c r="T83" s="81" t="str">
        <f t="shared" si="9"/>
        <v>D</v>
      </c>
      <c r="U83" s="83">
        <f>VLOOKUP('[1]Summary Table'!$A81,'[1]2025 Annual Counts'!$A:$AO,39,FALSE)</f>
        <v>397.62239999999997</v>
      </c>
      <c r="V83" s="83">
        <f>VLOOKUP('[1]Summary Table'!$A81,'[1]2025 Annual Counts'!$A:$AO,40,FALSE)</f>
        <v>368.75519999999995</v>
      </c>
      <c r="W83" s="84">
        <f t="shared" si="10"/>
        <v>0.92</v>
      </c>
      <c r="X83" s="83" t="str">
        <f t="shared" si="11"/>
        <v>C</v>
      </c>
      <c r="Y83" s="85">
        <f>INDEX('[1]2025 Annual Counts'!$AH$3:$AH$323,MATCH(A83,'[1]2025 Annual Counts'!$A$3:$A$323,0))</f>
        <v>6.6596846846346924E-2</v>
      </c>
      <c r="AA83" s="87"/>
      <c r="AB83" s="83">
        <f>INDEX('[1]Summary Table'!$Q$4:$Q$264,MATCH(A83,'[1]Summary Table'!$A$4:$A$264,0))</f>
        <v>6199.2</v>
      </c>
      <c r="AC83" s="83">
        <f>INDEX('[1]Summary Table'!$R$4:$R$264,MATCH(A83,'[1]Summary Table'!$A$4:$A$264,0))</f>
        <v>10584</v>
      </c>
      <c r="AD83" s="83">
        <f>INDEX('[1]Summary Table'!$S$4:$S$264,MATCH(A83,'[1]Summary Table'!$A$4:$A$264,0))</f>
        <v>21546</v>
      </c>
      <c r="AE83" s="83"/>
      <c r="AF83" s="88">
        <f>IF(B83="County", VLOOKUP(AI83,'[1]Service Volumes'!B:F,3,0),VLOOKUP(AI83,'[1]Service Volumes'!W:AA,3,0))</f>
        <v>430</v>
      </c>
      <c r="AG83" s="88">
        <f>IF(B83="County", VLOOKUP(AI83,'[1]Service Volumes'!B:F,4,0),VLOOKUP(AI83,'[1]Service Volumes'!W:AA,4,0))</f>
        <v>730</v>
      </c>
      <c r="AH83" s="89">
        <f>IF(B83="County", VLOOKUP(AI83,'[1]Service Volumes'!B:F,5,0),VLOOKUP(AI83,'[1]Service Volumes'!W:AA,5,0))</f>
        <v>1490</v>
      </c>
      <c r="AI83" s="90" t="str">
        <f>INDEX('[1]Summary Table'!$O$4:$O$264,MATCH(A83,'[1]Summary Table'!$A$4:$A$264,0))</f>
        <v>C2_2L_U_0L_WR</v>
      </c>
    </row>
    <row r="84" spans="1:35" s="91" customFormat="1" x14ac:dyDescent="0.3">
      <c r="A84" s="74">
        <v>239</v>
      </c>
      <c r="B84" s="75" t="str">
        <f>INDEX('[1]Summary Table'!$D$4:$D$264,MATCH(A84,'[1]Summary Table'!$A$4:$A$264,0))</f>
        <v>County</v>
      </c>
      <c r="C84" s="76">
        <f>INDEX('[1]Lake Co CMS'!$A$2:$A$456,MATCH(A84,'[1]Lake Co CMS'!$B$2:$B$456,0))</f>
        <v>2420</v>
      </c>
      <c r="D84" s="77" t="str">
        <f>IFERROR(VLOOKUP('[1]Summary Table'!$A82,'[1]Lake Co CMS'!$B:$I,6,FALSE), VLOOKUP(A84, '[1]Summary Table'!$A:$B, 2, FALSE))</f>
        <v>WILSON LAKE PARKWAY</v>
      </c>
      <c r="E84" s="77" t="str">
        <f>IFERROR(VLOOKUP('[1]Summary Table'!$A82,'[1]Lake Co CMS'!$B:$I,7,FALSE), VLOOKUP(A84, '[1]Summary Table'!$A:$C, 3, FALSE))</f>
        <v>US 27</v>
      </c>
      <c r="F84" s="77" t="str">
        <f>VLOOKUP('[1]Summary Table'!$A82,'[1]Lake Co CMS'!$B:$I,8,FALSE)</f>
        <v>LIBBY RD</v>
      </c>
      <c r="G84" s="78" t="str">
        <f>LEFT(INDEX('[1]Summary Table'!$I$4:$I$264, MATCH(A84,'[1]Summary Table'!$A$4:$A$264, 0)), 1)</f>
        <v>T</v>
      </c>
      <c r="H84" s="92"/>
      <c r="I84" s="79">
        <f>INDEX('[1]Summary Table'!$E$4:$E$264,MATCH(A84,'[1]Summary Table'!$A$4:$A$264,0))</f>
        <v>40</v>
      </c>
      <c r="J84" s="79" t="str">
        <f>INDEX('[1]Summary Table'!$J$4:$J$264,MATCH(A84,'[1]Summary Table'!$A$4:$A$264,0))</f>
        <v>C2T</v>
      </c>
      <c r="K84" s="79" t="str">
        <f>INDEX('[1]Summary Table'!$H$4:$H$264,MATCH(A84,'[1]Summary Table'!$A$4:$A$264,0))</f>
        <v>2L</v>
      </c>
      <c r="L84" s="92"/>
      <c r="M84" s="79" t="str">
        <f>INDEX('[1]Summary Table'!$N$4:$N$264,MATCH(A84,'[1]Summary Table'!$A$4:$A$264,0))</f>
        <v>C</v>
      </c>
      <c r="N84" s="80">
        <f t="shared" si="6"/>
        <v>10432.800000000001</v>
      </c>
      <c r="O84" s="80">
        <f t="shared" si="7"/>
        <v>544.32000000000005</v>
      </c>
      <c r="P84" s="92"/>
      <c r="Q84" s="92"/>
      <c r="R84" s="81">
        <f>INDEX('[1]Summary Table'!$P$4:$P$264,MATCH(A84,'[1]Summary Table'!$A$4:$A$264,0))</f>
        <v>3572.5344</v>
      </c>
      <c r="S84" s="82">
        <f t="shared" si="8"/>
        <v>0.34</v>
      </c>
      <c r="T84" s="81" t="str">
        <f t="shared" si="9"/>
        <v>C</v>
      </c>
      <c r="U84" s="83">
        <f>VLOOKUP('[1]Summary Table'!$A82,'[1]2025 Annual Counts'!$A:$AO,39,FALSE)</f>
        <v>76.137600000000006</v>
      </c>
      <c r="V84" s="83">
        <f>VLOOKUP('[1]Summary Table'!$A82,'[1]2025 Annual Counts'!$A:$AO,40,FALSE)</f>
        <v>193.8048</v>
      </c>
      <c r="W84" s="84">
        <f t="shared" si="10"/>
        <v>0.36</v>
      </c>
      <c r="X84" s="83" t="str">
        <f t="shared" si="11"/>
        <v>C</v>
      </c>
      <c r="Y84" s="85">
        <f>INDEX('[1]2025 Annual Counts'!$AH$3:$AH$323,MATCH(A84,'[1]2025 Annual Counts'!$A$3:$A$323,0))</f>
        <v>-0.10389171630070893</v>
      </c>
      <c r="AA84" s="87"/>
      <c r="AB84" s="83">
        <f>INDEX('[1]Summary Table'!$Q$4:$Q$264,MATCH(A84,'[1]Summary Table'!$A$4:$A$264,0))</f>
        <v>10432.800000000001</v>
      </c>
      <c r="AC84" s="83">
        <f>INDEX('[1]Summary Table'!$R$4:$R$264,MATCH(A84,'[1]Summary Table'!$A$4:$A$264,0))</f>
        <v>13608</v>
      </c>
      <c r="AD84" s="83">
        <f>INDEX('[1]Summary Table'!$S$4:$S$264,MATCH(A84,'[1]Summary Table'!$A$4:$A$264,0))</f>
        <v>13608.756000000001</v>
      </c>
      <c r="AE84" s="83"/>
      <c r="AF84" s="88">
        <f>IF(B84="County", VLOOKUP(AI84,'[1]Service Volumes'!B:F,3,0),VLOOKUP(AI84,'[1]Service Volumes'!W:AA,3,0))</f>
        <v>544.32000000000005</v>
      </c>
      <c r="AG84" s="88">
        <f>IF(B84="County", VLOOKUP(AI84,'[1]Service Volumes'!B:F,4,0),VLOOKUP(AI84,'[1]Service Volumes'!W:AA,4,0))</f>
        <v>710.6400000000001</v>
      </c>
      <c r="AH84" s="89">
        <f>IF(B84="County", VLOOKUP(AI84,'[1]Service Volumes'!B:F,5,0),VLOOKUP(AI84,'[1]Service Volumes'!W:AA,5,0))</f>
        <v>711.48</v>
      </c>
      <c r="AI84" s="90" t="str">
        <f>INDEX('[1]Summary Table'!$O$4:$O$264,MATCH(A84,'[1]Summary Table'!$A$4:$A$264,0))</f>
        <v>C2T_2L_U_0L_WR</v>
      </c>
    </row>
    <row r="85" spans="1:35" s="91" customFormat="1" x14ac:dyDescent="0.3">
      <c r="A85" s="74">
        <v>240</v>
      </c>
      <c r="B85" s="75" t="str">
        <f>INDEX('[1]Summary Table'!$D$4:$D$264,MATCH(A85,'[1]Summary Table'!$A$4:$A$264,0))</f>
        <v>State</v>
      </c>
      <c r="C85" s="76">
        <f>INDEX('[1]Lake Co CMS'!$A$2:$A$456,MATCH(A85,'[1]Lake Co CMS'!$B$2:$B$456,0))</f>
        <v>3820</v>
      </c>
      <c r="D85" s="77" t="str">
        <f>IFERROR(VLOOKUP('[1]Summary Table'!$A83,'[1]Lake Co CMS'!$B:$I,6,FALSE), VLOOKUP(A85, '[1]Summary Table'!$A:$B, 2, FALSE))</f>
        <v>US 27/SR 25</v>
      </c>
      <c r="E85" s="77" t="str">
        <f>IFERROR(VLOOKUP('[1]Summary Table'!$A83,'[1]Lake Co CMS'!$B:$I,7,FALSE), VLOOKUP(A85, '[1]Summary Table'!$A:$C, 3, FALSE))</f>
        <v>FLORIDA TURNPIKE</v>
      </c>
      <c r="F85" s="77" t="str">
        <f>VLOOKUP('[1]Summary Table'!$A83,'[1]Lake Co CMS'!$B:$I,8,FALSE)</f>
        <v>SR 19</v>
      </c>
      <c r="G85" s="78" t="str">
        <f>LEFT(INDEX('[1]Summary Table'!$I$4:$I$264, MATCH(A85,'[1]Summary Table'!$A$4:$A$264, 0)), 1)</f>
        <v>U</v>
      </c>
      <c r="H85" s="92"/>
      <c r="I85" s="79">
        <f>INDEX('[1]Summary Table'!$E$4:$E$264,MATCH(A85,'[1]Summary Table'!$A$4:$A$264,0))</f>
        <v>55</v>
      </c>
      <c r="J85" s="79" t="str">
        <f>INDEX('[1]Summary Table'!$J$4:$J$264,MATCH(A85,'[1]Summary Table'!$A$4:$A$264,0))</f>
        <v>C4</v>
      </c>
      <c r="K85" s="79" t="str">
        <f>INDEX('[1]Summary Table'!$H$4:$H$264,MATCH(A85,'[1]Summary Table'!$A$4:$A$264,0))</f>
        <v>4L</v>
      </c>
      <c r="L85" s="92"/>
      <c r="M85" s="79" t="str">
        <f>INDEX('[1]Summary Table'!$N$4:$N$264,MATCH(A85,'[1]Summary Table'!$A$4:$A$264,0))</f>
        <v>D</v>
      </c>
      <c r="N85" s="80">
        <f t="shared" si="6"/>
        <v>37905</v>
      </c>
      <c r="O85" s="80">
        <f t="shared" si="7"/>
        <v>1879.5</v>
      </c>
      <c r="P85" s="92"/>
      <c r="Q85" s="92"/>
      <c r="R85" s="81">
        <f>INDEX('[1]Summary Table'!$P$4:$P$264,MATCH(A85,'[1]Summary Table'!$A$4:$A$264,0))</f>
        <v>22244.185499999996</v>
      </c>
      <c r="S85" s="82">
        <f t="shared" si="8"/>
        <v>0.59</v>
      </c>
      <c r="T85" s="81" t="str">
        <f t="shared" si="9"/>
        <v>C</v>
      </c>
      <c r="U85" s="83">
        <f>VLOOKUP('[1]Summary Table'!$A83,'[1]2025 Annual Counts'!$A:$AO,39,FALSE)</f>
        <v>902.82749999999999</v>
      </c>
      <c r="V85" s="83">
        <f>VLOOKUP('[1]Summary Table'!$A83,'[1]2025 Annual Counts'!$A:$AO,40,FALSE)</f>
        <v>720.61299999999994</v>
      </c>
      <c r="W85" s="84">
        <f t="shared" si="10"/>
        <v>0.48</v>
      </c>
      <c r="X85" s="83" t="str">
        <f t="shared" si="11"/>
        <v>C</v>
      </c>
      <c r="Y85" s="85">
        <f>INDEX('[1]2025 Annual Counts'!$AH$3:$AH$323,MATCH(A85,'[1]2025 Annual Counts'!$A$3:$A$323,0))</f>
        <v>0.29183935162243668</v>
      </c>
      <c r="AA85" s="87"/>
      <c r="AB85" s="83">
        <f>INDEX('[1]Summary Table'!$Q$4:$Q$264,MATCH(A85,'[1]Summary Table'!$A$4:$A$264,0))</f>
        <v>25620</v>
      </c>
      <c r="AC85" s="83">
        <f>INDEX('[1]Summary Table'!$R$4:$R$264,MATCH(A85,'[1]Summary Table'!$A$4:$A$264,0))</f>
        <v>37905</v>
      </c>
      <c r="AD85" s="83">
        <f>INDEX('[1]Summary Table'!$S$4:$S$264,MATCH(A85,'[1]Summary Table'!$A$4:$A$264,0))</f>
        <v>42840</v>
      </c>
      <c r="AE85" s="83"/>
      <c r="AF85" s="88">
        <f>IF(B85="County", VLOOKUP(AI85,'[1]Service Volumes'!B:F,3,0),VLOOKUP(AI85,'[1]Service Volumes'!W:AA,3,0))</f>
        <v>1270.5</v>
      </c>
      <c r="AG85" s="88">
        <f>IF(B85="County", VLOOKUP(AI85,'[1]Service Volumes'!B:F,4,0),VLOOKUP(AI85,'[1]Service Volumes'!W:AA,4,0))</f>
        <v>1879.5</v>
      </c>
      <c r="AH85" s="89">
        <f>IF(B85="County", VLOOKUP(AI85,'[1]Service Volumes'!B:F,5,0),VLOOKUP(AI85,'[1]Service Volumes'!W:AA,5,0))</f>
        <v>2121</v>
      </c>
      <c r="AI85" s="90" t="str">
        <f>INDEX('[1]Summary Table'!$O$4:$O$264,MATCH(A85,'[1]Summary Table'!$A$4:$A$264,0))</f>
        <v>C4_4L_D_WL_WR</v>
      </c>
    </row>
    <row r="86" spans="1:35" s="91" customFormat="1" x14ac:dyDescent="0.3">
      <c r="A86" s="74">
        <v>241</v>
      </c>
      <c r="B86" s="75" t="str">
        <f>INDEX('[1]Summary Table'!$D$4:$D$264,MATCH(A86,'[1]Summary Table'!$A$4:$A$264,0))</f>
        <v>County</v>
      </c>
      <c r="C86" s="76">
        <f>INDEX('[1]Lake Co CMS'!$A$2:$A$456,MATCH(A86,'[1]Lake Co CMS'!$B$2:$B$456,0))</f>
        <v>1580</v>
      </c>
      <c r="D86" s="77" t="str">
        <f>IFERROR(VLOOKUP('[1]Summary Table'!$A84,'[1]Lake Co CMS'!$B:$I,6,FALSE), VLOOKUP(A86, '[1]Summary Table'!$A:$B, 2, FALSE))</f>
        <v>CR 565</v>
      </c>
      <c r="E86" s="77" t="str">
        <f>IFERROR(VLOOKUP('[1]Summary Table'!$A84,'[1]Lake Co CMS'!$B:$I,7,FALSE), VLOOKUP(A86, '[1]Summary Table'!$A:$C, 3, FALSE))</f>
        <v>US 27</v>
      </c>
      <c r="F86" s="77" t="str">
        <f>VLOOKUP('[1]Summary Table'!$A84,'[1]Lake Co CMS'!$B:$I,8,FALSE)</f>
        <v>KJELLSTROM LANE</v>
      </c>
      <c r="G86" s="78" t="str">
        <f>LEFT(INDEX('[1]Summary Table'!$I$4:$I$264, MATCH(A86,'[1]Summary Table'!$A$4:$A$264, 0)), 1)</f>
        <v>R</v>
      </c>
      <c r="H86" s="92"/>
      <c r="I86" s="79">
        <f>INDEX('[1]Summary Table'!$E$4:$E$264,MATCH(A86,'[1]Summary Table'!$A$4:$A$264,0))</f>
        <v>55</v>
      </c>
      <c r="J86" s="79" t="str">
        <f>INDEX('[1]Summary Table'!$J$4:$J$264,MATCH(A86,'[1]Summary Table'!$A$4:$A$264,0))</f>
        <v>C2</v>
      </c>
      <c r="K86" s="79" t="str">
        <f>INDEX('[1]Summary Table'!$H$4:$H$264,MATCH(A86,'[1]Summary Table'!$A$4:$A$264,0))</f>
        <v>2L</v>
      </c>
      <c r="L86" s="92"/>
      <c r="M86" s="79" t="str">
        <f>INDEX('[1]Summary Table'!$N$4:$N$264,MATCH(A86,'[1]Summary Table'!$A$4:$A$264,0))</f>
        <v>C</v>
      </c>
      <c r="N86" s="80">
        <f t="shared" si="6"/>
        <v>5904</v>
      </c>
      <c r="O86" s="80">
        <f t="shared" si="7"/>
        <v>430</v>
      </c>
      <c r="P86" s="92"/>
      <c r="Q86" s="92"/>
      <c r="R86" s="81">
        <f>INDEX('[1]Summary Table'!$P$4:$P$264,MATCH(A86,'[1]Summary Table'!$A$4:$A$264,0))</f>
        <v>3140.4288000000001</v>
      </c>
      <c r="S86" s="82">
        <f t="shared" si="8"/>
        <v>0.53</v>
      </c>
      <c r="T86" s="81" t="str">
        <f t="shared" si="9"/>
        <v>C</v>
      </c>
      <c r="U86" s="83">
        <f>VLOOKUP('[1]Summary Table'!$A84,'[1]2025 Annual Counts'!$A:$AO,39,FALSE)</f>
        <v>215.55840000000001</v>
      </c>
      <c r="V86" s="83">
        <f>VLOOKUP('[1]Summary Table'!$A84,'[1]2025 Annual Counts'!$A:$AO,40,FALSE)</f>
        <v>72.182400000000001</v>
      </c>
      <c r="W86" s="84">
        <f t="shared" si="10"/>
        <v>0.5</v>
      </c>
      <c r="X86" s="83" t="str">
        <f t="shared" si="11"/>
        <v>C</v>
      </c>
      <c r="Y86" s="85">
        <f>INDEX('[1]2025 Annual Counts'!$AH$3:$AH$323,MATCH(A86,'[1]2025 Annual Counts'!$A$3:$A$323,0))</f>
        <v>-0.12670092845711423</v>
      </c>
      <c r="AA86" s="87"/>
      <c r="AB86" s="83">
        <f>INDEX('[1]Summary Table'!$Q$4:$Q$264,MATCH(A86,'[1]Summary Table'!$A$4:$A$264,0))</f>
        <v>5904</v>
      </c>
      <c r="AC86" s="83">
        <f>INDEX('[1]Summary Table'!$R$4:$R$264,MATCH(A86,'[1]Summary Table'!$A$4:$A$264,0))</f>
        <v>10080</v>
      </c>
      <c r="AD86" s="83">
        <f>INDEX('[1]Summary Table'!$S$4:$S$264,MATCH(A86,'[1]Summary Table'!$A$4:$A$264,0))</f>
        <v>20520</v>
      </c>
      <c r="AE86" s="83"/>
      <c r="AF86" s="88">
        <f>IF(B86="County", VLOOKUP(AI86,'[1]Service Volumes'!B:F,3,0),VLOOKUP(AI86,'[1]Service Volumes'!W:AA,3,0))</f>
        <v>430</v>
      </c>
      <c r="AG86" s="88">
        <f>IF(B86="County", VLOOKUP(AI86,'[1]Service Volumes'!B:F,4,0),VLOOKUP(AI86,'[1]Service Volumes'!W:AA,4,0))</f>
        <v>730</v>
      </c>
      <c r="AH86" s="89">
        <f>IF(B86="County", VLOOKUP(AI86,'[1]Service Volumes'!B:F,5,0),VLOOKUP(AI86,'[1]Service Volumes'!W:AA,5,0))</f>
        <v>1490</v>
      </c>
      <c r="AI86" s="90" t="str">
        <f>INDEX('[1]Summary Table'!$O$4:$O$264,MATCH(A86,'[1]Summary Table'!$A$4:$A$264,0))</f>
        <v>C2_2L_U_0L_0R</v>
      </c>
    </row>
    <row r="87" spans="1:35" s="91" customFormat="1" x14ac:dyDescent="0.3">
      <c r="A87" s="74">
        <v>242</v>
      </c>
      <c r="B87" s="75" t="str">
        <f>INDEX('[1]Summary Table'!$D$4:$D$264,MATCH(A87,'[1]Summary Table'!$A$4:$A$264,0))</f>
        <v>County</v>
      </c>
      <c r="C87" s="76">
        <f>INDEX('[1]Lake Co CMS'!$A$2:$A$456,MATCH(A87,'[1]Lake Co CMS'!$B$2:$B$456,0))</f>
        <v>1440</v>
      </c>
      <c r="D87" s="77" t="str">
        <f>IFERROR(VLOOKUP('[1]Summary Table'!$A85,'[1]Lake Co CMS'!$B:$I,6,FALSE), VLOOKUP(A87, '[1]Summary Table'!$A:$B, 2, FALSE))</f>
        <v>CR 561</v>
      </c>
      <c r="E87" s="77" t="str">
        <f>IFERROR(VLOOKUP('[1]Summary Table'!$A85,'[1]Lake Co CMS'!$B:$I,7,FALSE), VLOOKUP(A87, '[1]Summary Table'!$A:$C, 3, FALSE))</f>
        <v>CR 455</v>
      </c>
      <c r="F87" s="77" t="str">
        <f>VLOOKUP('[1]Summary Table'!$A85,'[1]Lake Co CMS'!$B:$I,8,FALSE)</f>
        <v>HOWEY CROSS RD</v>
      </c>
      <c r="G87" s="78" t="str">
        <f>LEFT(INDEX('[1]Summary Table'!$I$4:$I$264, MATCH(A87,'[1]Summary Table'!$A$4:$A$264, 0)), 1)</f>
        <v>R</v>
      </c>
      <c r="H87" s="92"/>
      <c r="I87" s="79">
        <f>INDEX('[1]Summary Table'!$E$4:$E$264,MATCH(A87,'[1]Summary Table'!$A$4:$A$264,0))</f>
        <v>35</v>
      </c>
      <c r="J87" s="79" t="str">
        <f>INDEX('[1]Summary Table'!$J$4:$J$264,MATCH(A87,'[1]Summary Table'!$A$4:$A$264,0))</f>
        <v>C2</v>
      </c>
      <c r="K87" s="79" t="str">
        <f>INDEX('[1]Summary Table'!$H$4:$H$264,MATCH(A87,'[1]Summary Table'!$A$4:$A$264,0))</f>
        <v>2L</v>
      </c>
      <c r="L87" s="92"/>
      <c r="M87" s="79" t="str">
        <f>INDEX('[1]Summary Table'!$N$4:$N$264,MATCH(A87,'[1]Summary Table'!$A$4:$A$264,0))</f>
        <v>C</v>
      </c>
      <c r="N87" s="80">
        <f t="shared" si="6"/>
        <v>5904</v>
      </c>
      <c r="O87" s="80">
        <f t="shared" si="7"/>
        <v>430</v>
      </c>
      <c r="P87" s="92"/>
      <c r="Q87" s="92"/>
      <c r="R87" s="81">
        <f>INDEX('[1]Summary Table'!$P$4:$P$264,MATCH(A87,'[1]Summary Table'!$A$4:$A$264,0))</f>
        <v>8104.8863999999994</v>
      </c>
      <c r="S87" s="82">
        <f t="shared" si="8"/>
        <v>1.37</v>
      </c>
      <c r="T87" s="81" t="str">
        <f t="shared" si="9"/>
        <v>D</v>
      </c>
      <c r="U87" s="83">
        <f>VLOOKUP('[1]Summary Table'!$A85,'[1]2025 Annual Counts'!$A:$AO,39,FALSE)</f>
        <v>350.99520000000001</v>
      </c>
      <c r="V87" s="83">
        <f>VLOOKUP('[1]Summary Table'!$A85,'[1]2025 Annual Counts'!$A:$AO,40,FALSE)</f>
        <v>408.20159999999998</v>
      </c>
      <c r="W87" s="84">
        <f t="shared" si="10"/>
        <v>0.95</v>
      </c>
      <c r="X87" s="83" t="str">
        <f t="shared" si="11"/>
        <v>C</v>
      </c>
      <c r="Y87" s="85">
        <f>INDEX('[1]2025 Annual Counts'!$AH$3:$AH$323,MATCH(A87,'[1]2025 Annual Counts'!$A$3:$A$323,0))</f>
        <v>5.5636977491527295E-2</v>
      </c>
      <c r="AA87" s="87"/>
      <c r="AB87" s="83">
        <f>INDEX('[1]Summary Table'!$Q$4:$Q$264,MATCH(A87,'[1]Summary Table'!$A$4:$A$264,0))</f>
        <v>5904</v>
      </c>
      <c r="AC87" s="83">
        <f>INDEX('[1]Summary Table'!$R$4:$R$264,MATCH(A87,'[1]Summary Table'!$A$4:$A$264,0))</f>
        <v>10080</v>
      </c>
      <c r="AD87" s="83">
        <f>INDEX('[1]Summary Table'!$S$4:$S$264,MATCH(A87,'[1]Summary Table'!$A$4:$A$264,0))</f>
        <v>20520</v>
      </c>
      <c r="AE87" s="83"/>
      <c r="AF87" s="88">
        <f>IF(B87="County", VLOOKUP(AI87,'[1]Service Volumes'!B:F,3,0),VLOOKUP(AI87,'[1]Service Volumes'!W:AA,3,0))</f>
        <v>430</v>
      </c>
      <c r="AG87" s="88">
        <f>IF(B87="County", VLOOKUP(AI87,'[1]Service Volumes'!B:F,4,0),VLOOKUP(AI87,'[1]Service Volumes'!W:AA,4,0))</f>
        <v>730</v>
      </c>
      <c r="AH87" s="89">
        <f>IF(B87="County", VLOOKUP(AI87,'[1]Service Volumes'!B:F,5,0),VLOOKUP(AI87,'[1]Service Volumes'!W:AA,5,0))</f>
        <v>1490</v>
      </c>
      <c r="AI87" s="90" t="str">
        <f>INDEX('[1]Summary Table'!$O$4:$O$264,MATCH(A87,'[1]Summary Table'!$A$4:$A$264,0))</f>
        <v>C2_2L_U_0L_0R</v>
      </c>
    </row>
    <row r="88" spans="1:35" s="91" customFormat="1" x14ac:dyDescent="0.3">
      <c r="A88" s="74">
        <v>243</v>
      </c>
      <c r="B88" s="75" t="str">
        <f>INDEX('[1]Summary Table'!$D$4:$D$264,MATCH(A88,'[1]Summary Table'!$A$4:$A$264,0))</f>
        <v>County</v>
      </c>
      <c r="C88" s="76">
        <f>INDEX('[1]Lake Co CMS'!$A$2:$A$456,MATCH(A88,'[1]Lake Co CMS'!$B$2:$B$456,0))</f>
        <v>960</v>
      </c>
      <c r="D88" s="77" t="str">
        <f>IFERROR(VLOOKUP('[1]Summary Table'!$A86,'[1]Lake Co CMS'!$B:$I,6,FALSE), VLOOKUP(A88, '[1]Summary Table'!$A:$B, 2, FALSE))</f>
        <v>CR 455</v>
      </c>
      <c r="E88" s="77" t="str">
        <f>IFERROR(VLOOKUP('[1]Summary Table'!$A86,'[1]Lake Co CMS'!$B:$I,7,FALSE), VLOOKUP(A88, '[1]Summary Table'!$A:$C, 3, FALSE))</f>
        <v>CR 561</v>
      </c>
      <c r="F88" s="77" t="str">
        <f>VLOOKUP('[1]Summary Table'!$A86,'[1]Lake Co CMS'!$B:$I,8,FALSE)</f>
        <v>CR 561A</v>
      </c>
      <c r="G88" s="78" t="str">
        <f>LEFT(INDEX('[1]Summary Table'!$I$4:$I$264, MATCH(A88,'[1]Summary Table'!$A$4:$A$264, 0)), 1)</f>
        <v>R</v>
      </c>
      <c r="H88" s="92"/>
      <c r="I88" s="79">
        <f>INDEX('[1]Summary Table'!$E$4:$E$264,MATCH(A88,'[1]Summary Table'!$A$4:$A$264,0))</f>
        <v>45</v>
      </c>
      <c r="J88" s="79" t="str">
        <f>INDEX('[1]Summary Table'!$J$4:$J$264,MATCH(A88,'[1]Summary Table'!$A$4:$A$264,0))</f>
        <v>C2</v>
      </c>
      <c r="K88" s="79" t="str">
        <f>INDEX('[1]Summary Table'!$H$4:$H$264,MATCH(A88,'[1]Summary Table'!$A$4:$A$264,0))</f>
        <v>2L</v>
      </c>
      <c r="L88" s="92"/>
      <c r="M88" s="79" t="str">
        <f>INDEX('[1]Summary Table'!$N$4:$N$264,MATCH(A88,'[1]Summary Table'!$A$4:$A$264,0))</f>
        <v>C</v>
      </c>
      <c r="N88" s="80">
        <f t="shared" si="6"/>
        <v>5904</v>
      </c>
      <c r="O88" s="80">
        <f t="shared" si="7"/>
        <v>430</v>
      </c>
      <c r="P88" s="92"/>
      <c r="Q88" s="92"/>
      <c r="R88" s="81">
        <f>INDEX('[1]Summary Table'!$P$4:$P$264,MATCH(A88,'[1]Summary Table'!$A$4:$A$264,0))</f>
        <v>2448.1247999999996</v>
      </c>
      <c r="S88" s="82">
        <f t="shared" si="8"/>
        <v>0.41</v>
      </c>
      <c r="T88" s="81" t="str">
        <f t="shared" si="9"/>
        <v>C</v>
      </c>
      <c r="U88" s="83">
        <f>VLOOKUP('[1]Summary Table'!$A86,'[1]2025 Annual Counts'!$A:$AO,39,FALSE)</f>
        <v>134.09280000000001</v>
      </c>
      <c r="V88" s="83">
        <f>VLOOKUP('[1]Summary Table'!$A86,'[1]2025 Annual Counts'!$A:$AO,40,FALSE)</f>
        <v>126.64319999999999</v>
      </c>
      <c r="W88" s="84">
        <f t="shared" si="10"/>
        <v>0.31</v>
      </c>
      <c r="X88" s="83" t="str">
        <f t="shared" si="11"/>
        <v>C</v>
      </c>
      <c r="Y88" s="85">
        <f>INDEX('[1]2025 Annual Counts'!$AH$3:$AH$323,MATCH(A88,'[1]2025 Annual Counts'!$A$3:$A$323,0))</f>
        <v>-0.16913221825728686</v>
      </c>
      <c r="AA88" s="87"/>
      <c r="AB88" s="83">
        <f>INDEX('[1]Summary Table'!$Q$4:$Q$264,MATCH(A88,'[1]Summary Table'!$A$4:$A$264,0))</f>
        <v>5904</v>
      </c>
      <c r="AC88" s="83">
        <f>INDEX('[1]Summary Table'!$R$4:$R$264,MATCH(A88,'[1]Summary Table'!$A$4:$A$264,0))</f>
        <v>10080</v>
      </c>
      <c r="AD88" s="83">
        <f>INDEX('[1]Summary Table'!$S$4:$S$264,MATCH(A88,'[1]Summary Table'!$A$4:$A$264,0))</f>
        <v>20520</v>
      </c>
      <c r="AE88" s="83"/>
      <c r="AF88" s="88">
        <f>IF(B88="County", VLOOKUP(AI88,'[1]Service Volumes'!B:F,3,0),VLOOKUP(AI88,'[1]Service Volumes'!W:AA,3,0))</f>
        <v>430</v>
      </c>
      <c r="AG88" s="88">
        <f>IF(B88="County", VLOOKUP(AI88,'[1]Service Volumes'!B:F,4,0),VLOOKUP(AI88,'[1]Service Volumes'!W:AA,4,0))</f>
        <v>730</v>
      </c>
      <c r="AH88" s="89">
        <f>IF(B88="County", VLOOKUP(AI88,'[1]Service Volumes'!B:F,5,0),VLOOKUP(AI88,'[1]Service Volumes'!W:AA,5,0))</f>
        <v>1490</v>
      </c>
      <c r="AI88" s="90" t="str">
        <f>INDEX('[1]Summary Table'!$O$4:$O$264,MATCH(A88,'[1]Summary Table'!$A$4:$A$264,0))</f>
        <v>C2_2L_U_0L_0R</v>
      </c>
    </row>
    <row r="89" spans="1:35" s="91" customFormat="1" x14ac:dyDescent="0.3">
      <c r="A89" s="74">
        <v>245</v>
      </c>
      <c r="B89" s="75" t="str">
        <f>INDEX('[1]Summary Table'!$D$4:$D$264,MATCH(A89,'[1]Summary Table'!$A$4:$A$264,0))</f>
        <v>County</v>
      </c>
      <c r="C89" s="76">
        <f>INDEX('[1]Lake Co CMS'!$A$2:$A$456,MATCH(A89,'[1]Lake Co CMS'!$B$2:$B$456,0))</f>
        <v>950</v>
      </c>
      <c r="D89" s="77" t="str">
        <f>IFERROR(VLOOKUP('[1]Summary Table'!$A87,'[1]Lake Co CMS'!$B:$I,6,FALSE), VLOOKUP(A89, '[1]Summary Table'!$A:$B, 2, FALSE))</f>
        <v>CR 455</v>
      </c>
      <c r="E89" s="77" t="str">
        <f>IFERROR(VLOOKUP('[1]Summary Table'!$A87,'[1]Lake Co CMS'!$B:$I,7,FALSE), VLOOKUP(A89, '[1]Summary Table'!$A:$C, 3, FALSE))</f>
        <v>SR 19</v>
      </c>
      <c r="F89" s="77" t="str">
        <f>VLOOKUP('[1]Summary Table'!$A87,'[1]Lake Co CMS'!$B:$I,8,FALSE)</f>
        <v>CR 561</v>
      </c>
      <c r="G89" s="78" t="str">
        <f>LEFT(INDEX('[1]Summary Table'!$I$4:$I$264, MATCH(A89,'[1]Summary Table'!$A$4:$A$264, 0)), 1)</f>
        <v>R</v>
      </c>
      <c r="H89" s="92"/>
      <c r="I89" s="79">
        <f>INDEX('[1]Summary Table'!$E$4:$E$264,MATCH(A89,'[1]Summary Table'!$A$4:$A$264,0))</f>
        <v>55</v>
      </c>
      <c r="J89" s="79" t="str">
        <f>INDEX('[1]Summary Table'!$J$4:$J$264,MATCH(A89,'[1]Summary Table'!$A$4:$A$264,0))</f>
        <v>C2</v>
      </c>
      <c r="K89" s="79" t="str">
        <f>INDEX('[1]Summary Table'!$H$4:$H$264,MATCH(A89,'[1]Summary Table'!$A$4:$A$264,0))</f>
        <v>2L</v>
      </c>
      <c r="L89" s="92"/>
      <c r="M89" s="79" t="str">
        <f>INDEX('[1]Summary Table'!$N$4:$N$264,MATCH(A89,'[1]Summary Table'!$A$4:$A$264,0))</f>
        <v>C</v>
      </c>
      <c r="N89" s="80">
        <f t="shared" si="6"/>
        <v>7380</v>
      </c>
      <c r="O89" s="80">
        <f t="shared" si="7"/>
        <v>430</v>
      </c>
      <c r="P89" s="92"/>
      <c r="Q89" s="92"/>
      <c r="R89" s="81">
        <f>INDEX('[1]Summary Table'!$P$4:$P$264,MATCH(A89,'[1]Summary Table'!$A$4:$A$264,0))</f>
        <v>4837.2096000000001</v>
      </c>
      <c r="S89" s="82">
        <f t="shared" si="8"/>
        <v>0.66</v>
      </c>
      <c r="T89" s="81" t="str">
        <f t="shared" si="9"/>
        <v>C</v>
      </c>
      <c r="U89" s="83">
        <f>VLOOKUP('[1]Summary Table'!$A87,'[1]2025 Annual Counts'!$A:$AO,39,FALSE)</f>
        <v>244.23360000000002</v>
      </c>
      <c r="V89" s="83">
        <f>VLOOKUP('[1]Summary Table'!$A87,'[1]2025 Annual Counts'!$A:$AO,40,FALSE)</f>
        <v>249.17759999999998</v>
      </c>
      <c r="W89" s="84">
        <f t="shared" si="10"/>
        <v>0.57999999999999996</v>
      </c>
      <c r="X89" s="83" t="str">
        <f t="shared" si="11"/>
        <v>C</v>
      </c>
      <c r="Y89" s="85">
        <f>INDEX('[1]2025 Annual Counts'!$AH$3:$AH$323,MATCH(A89,'[1]2025 Annual Counts'!$A$3:$A$323,0))</f>
        <v>-4.7896439276375546E-2</v>
      </c>
      <c r="AA89" s="87"/>
      <c r="AB89" s="83">
        <f>INDEX('[1]Summary Table'!$Q$4:$Q$264,MATCH(A89,'[1]Summary Table'!$A$4:$A$264,0))</f>
        <v>7380</v>
      </c>
      <c r="AC89" s="83">
        <f>INDEX('[1]Summary Table'!$R$4:$R$264,MATCH(A89,'[1]Summary Table'!$A$4:$A$264,0))</f>
        <v>12600</v>
      </c>
      <c r="AD89" s="83">
        <f>INDEX('[1]Summary Table'!$S$4:$S$264,MATCH(A89,'[1]Summary Table'!$A$4:$A$264,0))</f>
        <v>25650</v>
      </c>
      <c r="AE89" s="83"/>
      <c r="AF89" s="88">
        <f>IF(B89="County", VLOOKUP(AI89,'[1]Service Volumes'!B:F,3,0),VLOOKUP(AI89,'[1]Service Volumes'!W:AA,3,0))</f>
        <v>430</v>
      </c>
      <c r="AG89" s="88">
        <f>IF(B89="County", VLOOKUP(AI89,'[1]Service Volumes'!B:F,4,0),VLOOKUP(AI89,'[1]Service Volumes'!W:AA,4,0))</f>
        <v>730</v>
      </c>
      <c r="AH89" s="89">
        <f>IF(B89="County", VLOOKUP(AI89,'[1]Service Volumes'!B:F,5,0),VLOOKUP(AI89,'[1]Service Volumes'!W:AA,5,0))</f>
        <v>1490</v>
      </c>
      <c r="AI89" s="90" t="str">
        <f>INDEX('[1]Summary Table'!$O$4:$O$264,MATCH(A89,'[1]Summary Table'!$A$4:$A$264,0))</f>
        <v>C2_2L_U_WL_WR</v>
      </c>
    </row>
    <row r="90" spans="1:35" s="91" customFormat="1" x14ac:dyDescent="0.3">
      <c r="A90" s="74">
        <v>246</v>
      </c>
      <c r="B90" s="75" t="str">
        <f>INDEX('[1]Summary Table'!$D$4:$D$264,MATCH(A90,'[1]Summary Table'!$A$4:$A$264,0))</f>
        <v>County</v>
      </c>
      <c r="C90" s="76">
        <f>INDEX('[1]Lake Co CMS'!$A$2:$A$456,MATCH(A90,'[1]Lake Co CMS'!$B$2:$B$456,0))</f>
        <v>50</v>
      </c>
      <c r="D90" s="77" t="str">
        <f>IFERROR(VLOOKUP('[1]Summary Table'!$A88,'[1]Lake Co CMS'!$B:$I,6,FALSE), VLOOKUP(A90, '[1]Summary Table'!$A:$B, 2, FALSE))</f>
        <v>AUSTIN MERRITT RD</v>
      </c>
      <c r="E90" s="77" t="str">
        <f>IFERROR(VLOOKUP('[1]Summary Table'!$A88,'[1]Lake Co CMS'!$B:$I,7,FALSE), VLOOKUP(A90, '[1]Summary Table'!$A:$C, 3, FALSE))</f>
        <v>YOUTH CAMP RD</v>
      </c>
      <c r="F90" s="77" t="str">
        <f>VLOOKUP('[1]Summary Table'!$A88,'[1]Lake Co CMS'!$B:$I,8,FALSE)</f>
        <v>CR 33</v>
      </c>
      <c r="G90" s="78" t="str">
        <f>LEFT(INDEX('[1]Summary Table'!$I$4:$I$264, MATCH(A90,'[1]Summary Table'!$A$4:$A$264, 0)), 1)</f>
        <v>R</v>
      </c>
      <c r="H90" s="92"/>
      <c r="I90" s="79">
        <f>INDEX('[1]Summary Table'!$E$4:$E$264,MATCH(A90,'[1]Summary Table'!$A$4:$A$264,0))</f>
        <v>40</v>
      </c>
      <c r="J90" s="79" t="str">
        <f>INDEX('[1]Summary Table'!$J$4:$J$264,MATCH(A90,'[1]Summary Table'!$A$4:$A$264,0))</f>
        <v>C2</v>
      </c>
      <c r="K90" s="79" t="str">
        <f>INDEX('[1]Summary Table'!$H$4:$H$264,MATCH(A90,'[1]Summary Table'!$A$4:$A$264,0))</f>
        <v>2L</v>
      </c>
      <c r="L90" s="92"/>
      <c r="M90" s="79" t="str">
        <f>INDEX('[1]Summary Table'!$N$4:$N$264,MATCH(A90,'[1]Summary Table'!$A$4:$A$264,0))</f>
        <v>C</v>
      </c>
      <c r="N90" s="80">
        <f t="shared" si="6"/>
        <v>5904</v>
      </c>
      <c r="O90" s="80">
        <f t="shared" si="7"/>
        <v>430</v>
      </c>
      <c r="P90" s="92"/>
      <c r="Q90" s="92"/>
      <c r="R90" s="81">
        <f>INDEX('[1]Summary Table'!$P$4:$P$264,MATCH(A90,'[1]Summary Table'!$A$4:$A$264,0))</f>
        <v>2227.4303999999997</v>
      </c>
      <c r="S90" s="82">
        <f t="shared" si="8"/>
        <v>0.38</v>
      </c>
      <c r="T90" s="81" t="str">
        <f t="shared" si="9"/>
        <v>C</v>
      </c>
      <c r="U90" s="83">
        <f>VLOOKUP('[1]Summary Table'!$A88,'[1]2025 Annual Counts'!$A:$AO,39,FALSE)</f>
        <v>139.68</v>
      </c>
      <c r="V90" s="83">
        <f>VLOOKUP('[1]Summary Table'!$A88,'[1]2025 Annual Counts'!$A:$AO,40,FALSE)</f>
        <v>63.321599999999997</v>
      </c>
      <c r="W90" s="84">
        <f t="shared" si="10"/>
        <v>0.32</v>
      </c>
      <c r="X90" s="83" t="str">
        <f t="shared" si="11"/>
        <v>C</v>
      </c>
      <c r="Y90" s="85">
        <f>INDEX('[1]2025 Annual Counts'!$AH$3:$AH$323,MATCH(A90,'[1]2025 Annual Counts'!$A$3:$A$323,0))</f>
        <v>-0.18468386571677298</v>
      </c>
      <c r="AA90" s="87"/>
      <c r="AB90" s="83">
        <f>INDEX('[1]Summary Table'!$Q$4:$Q$264,MATCH(A90,'[1]Summary Table'!$A$4:$A$264,0))</f>
        <v>5904</v>
      </c>
      <c r="AC90" s="83">
        <f>INDEX('[1]Summary Table'!$R$4:$R$264,MATCH(A90,'[1]Summary Table'!$A$4:$A$264,0))</f>
        <v>10080</v>
      </c>
      <c r="AD90" s="83">
        <f>INDEX('[1]Summary Table'!$S$4:$S$264,MATCH(A90,'[1]Summary Table'!$A$4:$A$264,0))</f>
        <v>20520</v>
      </c>
      <c r="AE90" s="83"/>
      <c r="AF90" s="88">
        <f>IF(B90="County", VLOOKUP(AI90,'[1]Service Volumes'!B:F,3,0),VLOOKUP(AI90,'[1]Service Volumes'!W:AA,3,0))</f>
        <v>430</v>
      </c>
      <c r="AG90" s="88">
        <f>IF(B90="County", VLOOKUP(AI90,'[1]Service Volumes'!B:F,4,0),VLOOKUP(AI90,'[1]Service Volumes'!W:AA,4,0))</f>
        <v>730</v>
      </c>
      <c r="AH90" s="89">
        <f>IF(B90="County", VLOOKUP(AI90,'[1]Service Volumes'!B:F,5,0),VLOOKUP(AI90,'[1]Service Volumes'!W:AA,5,0))</f>
        <v>1490</v>
      </c>
      <c r="AI90" s="90" t="str">
        <f>INDEX('[1]Summary Table'!$O$4:$O$264,MATCH(A90,'[1]Summary Table'!$A$4:$A$264,0))</f>
        <v>C2_2L_U_0L_0R</v>
      </c>
    </row>
    <row r="91" spans="1:35" s="91" customFormat="1" x14ac:dyDescent="0.3">
      <c r="A91" s="74">
        <v>247</v>
      </c>
      <c r="B91" s="75" t="str">
        <f>INDEX('[1]Summary Table'!$D$4:$D$264,MATCH(A91,'[1]Summary Table'!$A$4:$A$264,0))</f>
        <v>County</v>
      </c>
      <c r="C91" s="76">
        <f>INDEX('[1]Lake Co CMS'!$A$2:$A$456,MATCH(A91,'[1]Lake Co CMS'!$B$2:$B$456,0))</f>
        <v>110</v>
      </c>
      <c r="D91" s="77" t="str">
        <f>IFERROR(VLOOKUP('[1]Summary Table'!$A89,'[1]Lake Co CMS'!$B:$I,6,FALSE), VLOOKUP(A91, '[1]Summary Table'!$A:$B, 2, FALSE))</f>
        <v>BRIDGES RD</v>
      </c>
      <c r="E91" s="77" t="str">
        <f>IFERROR(VLOOKUP('[1]Summary Table'!$A89,'[1]Lake Co CMS'!$B:$I,7,FALSE), VLOOKUP(A91, '[1]Summary Table'!$A:$C, 3, FALSE))</f>
        <v>SR 33</v>
      </c>
      <c r="F91" s="77" t="str">
        <f>VLOOKUP('[1]Summary Table'!$A89,'[1]Lake Co CMS'!$B:$I,8,FALSE)</f>
        <v>US 27</v>
      </c>
      <c r="G91" s="78" t="str">
        <f>LEFT(INDEX('[1]Summary Table'!$I$4:$I$264, MATCH(A91,'[1]Summary Table'!$A$4:$A$264, 0)), 1)</f>
        <v>R</v>
      </c>
      <c r="H91" s="92"/>
      <c r="I91" s="79">
        <f>INDEX('[1]Summary Table'!$E$4:$E$264,MATCH(A91,'[1]Summary Table'!$A$4:$A$264,0))</f>
        <v>40</v>
      </c>
      <c r="J91" s="79" t="str">
        <f>INDEX('[1]Summary Table'!$J$4:$J$264,MATCH(A91,'[1]Summary Table'!$A$4:$A$264,0))</f>
        <v>C2</v>
      </c>
      <c r="K91" s="79" t="str">
        <f>INDEX('[1]Summary Table'!$H$4:$H$264,MATCH(A91,'[1]Summary Table'!$A$4:$A$264,0))</f>
        <v>2L</v>
      </c>
      <c r="L91" s="92"/>
      <c r="M91" s="79" t="str">
        <f>INDEX('[1]Summary Table'!$N$4:$N$264,MATCH(A91,'[1]Summary Table'!$A$4:$A$264,0))</f>
        <v>C</v>
      </c>
      <c r="N91" s="80">
        <f t="shared" si="6"/>
        <v>5904</v>
      </c>
      <c r="O91" s="80">
        <f t="shared" si="7"/>
        <v>430</v>
      </c>
      <c r="P91" s="92"/>
      <c r="Q91" s="92"/>
      <c r="R91" s="81">
        <f>INDEX('[1]Summary Table'!$P$4:$P$264,MATCH(A91,'[1]Summary Table'!$A$4:$A$264,0))</f>
        <v>2260.3968</v>
      </c>
      <c r="S91" s="82">
        <f t="shared" si="8"/>
        <v>0.38</v>
      </c>
      <c r="T91" s="81" t="str">
        <f t="shared" si="9"/>
        <v>C</v>
      </c>
      <c r="U91" s="83">
        <f>VLOOKUP('[1]Summary Table'!$A89,'[1]2025 Annual Counts'!$A:$AO,39,FALSE)</f>
        <v>132.4992</v>
      </c>
      <c r="V91" s="83">
        <f>VLOOKUP('[1]Summary Table'!$A89,'[1]2025 Annual Counts'!$A:$AO,40,FALSE)</f>
        <v>80.092799999999997</v>
      </c>
      <c r="W91" s="84">
        <f t="shared" si="10"/>
        <v>0.31</v>
      </c>
      <c r="X91" s="83" t="str">
        <f t="shared" si="11"/>
        <v>C</v>
      </c>
      <c r="Y91" s="85">
        <f>INDEX('[1]2025 Annual Counts'!$AH$3:$AH$323,MATCH(A91,'[1]2025 Annual Counts'!$A$3:$A$323,0))</f>
        <v>-0.18228466022169643</v>
      </c>
      <c r="AA91" s="87"/>
      <c r="AB91" s="83">
        <f>INDEX('[1]Summary Table'!$Q$4:$Q$264,MATCH(A91,'[1]Summary Table'!$A$4:$A$264,0))</f>
        <v>5904</v>
      </c>
      <c r="AC91" s="83">
        <f>INDEX('[1]Summary Table'!$R$4:$R$264,MATCH(A91,'[1]Summary Table'!$A$4:$A$264,0))</f>
        <v>10080</v>
      </c>
      <c r="AD91" s="83">
        <f>INDEX('[1]Summary Table'!$S$4:$S$264,MATCH(A91,'[1]Summary Table'!$A$4:$A$264,0))</f>
        <v>20520</v>
      </c>
      <c r="AE91" s="83"/>
      <c r="AF91" s="88">
        <f>IF(B91="County", VLOOKUP(AI91,'[1]Service Volumes'!B:F,3,0),VLOOKUP(AI91,'[1]Service Volumes'!W:AA,3,0))</f>
        <v>430</v>
      </c>
      <c r="AG91" s="88">
        <f>IF(B91="County", VLOOKUP(AI91,'[1]Service Volumes'!B:F,4,0),VLOOKUP(AI91,'[1]Service Volumes'!W:AA,4,0))</f>
        <v>730</v>
      </c>
      <c r="AH91" s="89">
        <f>IF(B91="County", VLOOKUP(AI91,'[1]Service Volumes'!B:F,5,0),VLOOKUP(AI91,'[1]Service Volumes'!W:AA,5,0))</f>
        <v>1490</v>
      </c>
      <c r="AI91" s="90" t="str">
        <f>INDEX('[1]Summary Table'!$O$4:$O$264,MATCH(A91,'[1]Summary Table'!$A$4:$A$264,0))</f>
        <v>C2_2L_U_0L_0R</v>
      </c>
    </row>
    <row r="92" spans="1:35" s="91" customFormat="1" x14ac:dyDescent="0.3">
      <c r="A92" s="74">
        <v>248</v>
      </c>
      <c r="B92" s="75" t="str">
        <f>INDEX('[1]Summary Table'!$D$4:$D$264,MATCH(A92,'[1]Summary Table'!$A$4:$A$264,0))</f>
        <v>County</v>
      </c>
      <c r="C92" s="76">
        <f>INDEX('[1]Lake Co CMS'!$A$2:$A$456,MATCH(A92,'[1]Lake Co CMS'!$B$2:$B$456,0))</f>
        <v>1225</v>
      </c>
      <c r="D92" s="77" t="str">
        <f>IFERROR(VLOOKUP('[1]Summary Table'!$A90,'[1]Lake Co CMS'!$B:$I,6,FALSE), VLOOKUP(A92, '[1]Summary Table'!$A:$B, 2, FALSE))</f>
        <v>CR 48</v>
      </c>
      <c r="E92" s="77" t="str">
        <f>IFERROR(VLOOKUP('[1]Summary Table'!$A90,'[1]Lake Co CMS'!$B:$I,7,FALSE), VLOOKUP(A92, '[1]Summary Table'!$A:$C, 3, FALSE))</f>
        <v>CLEARWATER LAKE RD</v>
      </c>
      <c r="F92" s="77" t="str">
        <f>VLOOKUP('[1]Summary Table'!$A90,'[1]Lake Co CMS'!$B:$I,8,FALSE)</f>
        <v>CR 33</v>
      </c>
      <c r="G92" s="78" t="str">
        <f>LEFT(INDEX('[1]Summary Table'!$I$4:$I$264, MATCH(A92,'[1]Summary Table'!$A$4:$A$264, 0)), 1)</f>
        <v>R</v>
      </c>
      <c r="H92" s="92"/>
      <c r="I92" s="79">
        <f>INDEX('[1]Summary Table'!$E$4:$E$264,MATCH(A92,'[1]Summary Table'!$A$4:$A$264,0))</f>
        <v>55</v>
      </c>
      <c r="J92" s="79" t="str">
        <f>INDEX('[1]Summary Table'!$J$4:$J$264,MATCH(A92,'[1]Summary Table'!$A$4:$A$264,0))</f>
        <v>C2</v>
      </c>
      <c r="K92" s="79" t="str">
        <f>INDEX('[1]Summary Table'!$H$4:$H$264,MATCH(A92,'[1]Summary Table'!$A$4:$A$264,0))</f>
        <v>2L</v>
      </c>
      <c r="L92" s="92"/>
      <c r="M92" s="79" t="str">
        <f>INDEX('[1]Summary Table'!$N$4:$N$264,MATCH(A92,'[1]Summary Table'!$A$4:$A$264,0))</f>
        <v>C</v>
      </c>
      <c r="N92" s="80">
        <f t="shared" si="6"/>
        <v>5904</v>
      </c>
      <c r="O92" s="80">
        <f t="shared" si="7"/>
        <v>430</v>
      </c>
      <c r="P92" s="92"/>
      <c r="Q92" s="92"/>
      <c r="R92" s="81">
        <f>INDEX('[1]Summary Table'!$P$4:$P$264,MATCH(A92,'[1]Summary Table'!$A$4:$A$264,0))</f>
        <v>4641.4272000000001</v>
      </c>
      <c r="S92" s="82">
        <f t="shared" si="8"/>
        <v>0.79</v>
      </c>
      <c r="T92" s="81" t="str">
        <f t="shared" si="9"/>
        <v>C</v>
      </c>
      <c r="U92" s="83">
        <f>VLOOKUP('[1]Summary Table'!$A90,'[1]2025 Annual Counts'!$A:$AO,39,FALSE)</f>
        <v>141.39840000000001</v>
      </c>
      <c r="V92" s="83">
        <f>VLOOKUP('[1]Summary Table'!$A90,'[1]2025 Annual Counts'!$A:$AO,40,FALSE)</f>
        <v>252.14399999999998</v>
      </c>
      <c r="W92" s="84">
        <f t="shared" si="10"/>
        <v>0.59</v>
      </c>
      <c r="X92" s="83" t="str">
        <f t="shared" si="11"/>
        <v>C</v>
      </c>
      <c r="Y92" s="85">
        <f>INDEX('[1]2025 Annual Counts'!$AH$3:$AH$323,MATCH(A92,'[1]2025 Annual Counts'!$A$3:$A$323,0))</f>
        <v>-5.5731468462505984E-2</v>
      </c>
      <c r="AA92" s="87"/>
      <c r="AB92" s="83">
        <f>INDEX('[1]Summary Table'!$Q$4:$Q$264,MATCH(A92,'[1]Summary Table'!$A$4:$A$264,0))</f>
        <v>5904</v>
      </c>
      <c r="AC92" s="83">
        <f>INDEX('[1]Summary Table'!$R$4:$R$264,MATCH(A92,'[1]Summary Table'!$A$4:$A$264,0))</f>
        <v>10080</v>
      </c>
      <c r="AD92" s="83">
        <f>INDEX('[1]Summary Table'!$S$4:$S$264,MATCH(A92,'[1]Summary Table'!$A$4:$A$264,0))</f>
        <v>20520</v>
      </c>
      <c r="AE92" s="83"/>
      <c r="AF92" s="88">
        <f>IF(B92="County", VLOOKUP(AI92,'[1]Service Volumes'!B:F,3,0),VLOOKUP(AI92,'[1]Service Volumes'!W:AA,3,0))</f>
        <v>430</v>
      </c>
      <c r="AG92" s="88">
        <f>IF(B92="County", VLOOKUP(AI92,'[1]Service Volumes'!B:F,4,0),VLOOKUP(AI92,'[1]Service Volumes'!W:AA,4,0))</f>
        <v>730</v>
      </c>
      <c r="AH92" s="89">
        <f>IF(B92="County", VLOOKUP(AI92,'[1]Service Volumes'!B:F,5,0),VLOOKUP(AI92,'[1]Service Volumes'!W:AA,5,0))</f>
        <v>1490</v>
      </c>
      <c r="AI92" s="90" t="str">
        <f>INDEX('[1]Summary Table'!$O$4:$O$264,MATCH(A92,'[1]Summary Table'!$A$4:$A$264,0))</f>
        <v>C2_2L_U_0L_0R</v>
      </c>
    </row>
    <row r="93" spans="1:35" s="91" customFormat="1" x14ac:dyDescent="0.3">
      <c r="A93" s="74">
        <v>249</v>
      </c>
      <c r="B93" s="75" t="str">
        <f>INDEX('[1]Summary Table'!$D$4:$D$264,MATCH(A93,'[1]Summary Table'!$A$4:$A$264,0))</f>
        <v>County</v>
      </c>
      <c r="C93" s="76">
        <f>INDEX('[1]Lake Co CMS'!$A$2:$A$456,MATCH(A93,'[1]Lake Co CMS'!$B$2:$B$456,0))</f>
        <v>280</v>
      </c>
      <c r="D93" s="77" t="str">
        <f>IFERROR(VLOOKUP('[1]Summary Table'!$A91,'[1]Lake Co CMS'!$B:$I,6,FALSE), VLOOKUP(A93, '[1]Summary Table'!$A:$B, 2, FALSE))</f>
        <v>CR 33</v>
      </c>
      <c r="E93" s="77" t="str">
        <f>IFERROR(VLOOKUP('[1]Summary Table'!$A91,'[1]Lake Co CMS'!$B:$I,7,FALSE), VLOOKUP(A93, '[1]Summary Table'!$A:$C, 3, FALSE))</f>
        <v>CR 48</v>
      </c>
      <c r="F93" s="77" t="str">
        <f>VLOOKUP('[1]Summary Table'!$A91,'[1]Lake Co CMS'!$B:$I,8,FALSE)</f>
        <v>BRIDGES RD</v>
      </c>
      <c r="G93" s="78" t="str">
        <f>LEFT(INDEX('[1]Summary Table'!$I$4:$I$264, MATCH(A93,'[1]Summary Table'!$A$4:$A$264, 0)), 1)</f>
        <v>U</v>
      </c>
      <c r="H93" s="92"/>
      <c r="I93" s="79">
        <f>INDEX('[1]Summary Table'!$E$4:$E$264,MATCH(A93,'[1]Summary Table'!$A$4:$A$264,0))</f>
        <v>55</v>
      </c>
      <c r="J93" s="79" t="str">
        <f>INDEX('[1]Summary Table'!$J$4:$J$264,MATCH(A93,'[1]Summary Table'!$A$4:$A$264,0))</f>
        <v>C2T</v>
      </c>
      <c r="K93" s="79" t="str">
        <f>INDEX('[1]Summary Table'!$H$4:$H$264,MATCH(A93,'[1]Summary Table'!$A$4:$A$264,0))</f>
        <v>2L</v>
      </c>
      <c r="L93" s="92"/>
      <c r="M93" s="79" t="str">
        <f>INDEX('[1]Summary Table'!$N$4:$N$264,MATCH(A93,'[1]Summary Table'!$A$4:$A$264,0))</f>
        <v>D</v>
      </c>
      <c r="N93" s="80">
        <f t="shared" si="6"/>
        <v>16200</v>
      </c>
      <c r="O93" s="80">
        <f t="shared" si="7"/>
        <v>846</v>
      </c>
      <c r="P93" s="92"/>
      <c r="Q93" s="92"/>
      <c r="R93" s="81">
        <f>INDEX('[1]Summary Table'!$P$4:$P$264,MATCH(A93,'[1]Summary Table'!$A$4:$A$264,0))</f>
        <v>4942.0223999999998</v>
      </c>
      <c r="S93" s="82">
        <f t="shared" si="8"/>
        <v>0.31</v>
      </c>
      <c r="T93" s="81" t="str">
        <f t="shared" si="9"/>
        <v>C</v>
      </c>
      <c r="U93" s="83">
        <f>VLOOKUP('[1]Summary Table'!$A91,'[1]2025 Annual Counts'!$A:$AO,39,FALSE)</f>
        <v>296.64</v>
      </c>
      <c r="V93" s="83">
        <f>VLOOKUP('[1]Summary Table'!$A91,'[1]2025 Annual Counts'!$A:$AO,40,FALSE)</f>
        <v>148.32</v>
      </c>
      <c r="W93" s="84">
        <f t="shared" si="10"/>
        <v>0.35</v>
      </c>
      <c r="X93" s="83" t="str">
        <f t="shared" si="11"/>
        <v>C</v>
      </c>
      <c r="Y93" s="85">
        <f>INDEX('[1]2025 Annual Counts'!$AH$3:$AH$323,MATCH(A93,'[1]2025 Annual Counts'!$A$3:$A$323,0))</f>
        <v>-4.3805700968573058E-2</v>
      </c>
      <c r="AA93" s="87"/>
      <c r="AB93" s="83">
        <f>INDEX('[1]Summary Table'!$Q$4:$Q$264,MATCH(A93,'[1]Summary Table'!$A$4:$A$264,0))</f>
        <v>12420</v>
      </c>
      <c r="AC93" s="83">
        <f>INDEX('[1]Summary Table'!$R$4:$R$264,MATCH(A93,'[1]Summary Table'!$A$4:$A$264,0))</f>
        <v>16200</v>
      </c>
      <c r="AD93" s="83">
        <f>INDEX('[1]Summary Table'!$S$4:$S$264,MATCH(A93,'[1]Summary Table'!$A$4:$A$264,0))</f>
        <v>16200.9</v>
      </c>
      <c r="AE93" s="83"/>
      <c r="AF93" s="88">
        <f>IF(B93="County", VLOOKUP(AI93,'[1]Service Volumes'!B:F,3,0),VLOOKUP(AI93,'[1]Service Volumes'!W:AA,3,0))</f>
        <v>648</v>
      </c>
      <c r="AG93" s="88">
        <f>IF(B93="County", VLOOKUP(AI93,'[1]Service Volumes'!B:F,4,0),VLOOKUP(AI93,'[1]Service Volumes'!W:AA,4,0))</f>
        <v>846</v>
      </c>
      <c r="AH93" s="89">
        <f>IF(B93="County", VLOOKUP(AI93,'[1]Service Volumes'!B:F,5,0),VLOOKUP(AI93,'[1]Service Volumes'!W:AA,5,0))</f>
        <v>847</v>
      </c>
      <c r="AI93" s="90" t="str">
        <f>INDEX('[1]Summary Table'!$O$4:$O$264,MATCH(A93,'[1]Summary Table'!$A$4:$A$264,0))</f>
        <v>C2T_2L_U_WL_0R</v>
      </c>
    </row>
    <row r="94" spans="1:35" s="91" customFormat="1" x14ac:dyDescent="0.3">
      <c r="A94" s="74">
        <v>251</v>
      </c>
      <c r="B94" s="75" t="str">
        <f>INDEX('[1]Summary Table'!$D$4:$D$264,MATCH(A94,'[1]Summary Table'!$A$4:$A$264,0))</f>
        <v>County</v>
      </c>
      <c r="C94" s="76" t="e">
        <f>INDEX('[1]Lake Co CMS'!$A$2:$A$456,MATCH(A94,'[1]Lake Co CMS'!$B$2:$B$456,0))</f>
        <v>#N/A</v>
      </c>
      <c r="D94" s="77" t="str">
        <f>IFERROR(VLOOKUP('[1]Summary Table'!$A92,'[1]Lake Co CMS'!$B:$I,6,FALSE), VLOOKUP(A94, '[1]Summary Table'!$A:$B, 2, FALSE))</f>
        <v>DEWEY ROBBINS RD</v>
      </c>
      <c r="E94" s="77" t="str">
        <f>IFERROR(VLOOKUP('[1]Summary Table'!$A92,'[1]Lake Co CMS'!$B:$I,7,FALSE), VLOOKUP(A94, '[1]Summary Table'!$A:$C, 3, FALSE))</f>
        <v>0.25 Mi EAST OF US 27</v>
      </c>
      <c r="F94" s="77" t="e">
        <f>VLOOKUP('[1]Summary Table'!$A92,'[1]Lake Co CMS'!$B:$I,8,FALSE)</f>
        <v>#N/A</v>
      </c>
      <c r="G94" s="78" t="str">
        <f>LEFT(INDEX('[1]Summary Table'!$I$4:$I$264, MATCH(A94,'[1]Summary Table'!$A$4:$A$264, 0)), 1)</f>
        <v>R</v>
      </c>
      <c r="H94" s="92"/>
      <c r="I94" s="79">
        <f>INDEX('[1]Summary Table'!$E$4:$E$264,MATCH(A94,'[1]Summary Table'!$A$4:$A$264,0))</f>
        <v>45</v>
      </c>
      <c r="J94" s="79" t="str">
        <f>INDEX('[1]Summary Table'!$J$4:$J$264,MATCH(A94,'[1]Summary Table'!$A$4:$A$264,0))</f>
        <v>C2T</v>
      </c>
      <c r="K94" s="79" t="str">
        <f>INDEX('[1]Summary Table'!$H$4:$H$264,MATCH(A94,'[1]Summary Table'!$A$4:$A$264,0))</f>
        <v>2L</v>
      </c>
      <c r="L94" s="92"/>
      <c r="M94" s="79" t="str">
        <f>INDEX('[1]Summary Table'!$N$4:$N$264,MATCH(A94,'[1]Summary Table'!$A$4:$A$264,0))</f>
        <v>C</v>
      </c>
      <c r="N94" s="80">
        <f t="shared" si="6"/>
        <v>12420</v>
      </c>
      <c r="O94" s="80">
        <f t="shared" si="7"/>
        <v>648</v>
      </c>
      <c r="P94" s="92"/>
      <c r="Q94" s="92"/>
      <c r="R94" s="81">
        <f>INDEX('[1]Summary Table'!$P$4:$P$264,MATCH(A94,'[1]Summary Table'!$A$4:$A$264,0))</f>
        <v>1016.4864</v>
      </c>
      <c r="S94" s="82">
        <f t="shared" si="8"/>
        <v>0.08</v>
      </c>
      <c r="T94" s="81" t="str">
        <f t="shared" si="9"/>
        <v>C</v>
      </c>
      <c r="U94" s="83">
        <f>VLOOKUP('[1]Summary Table'!$A92,'[1]2025 Annual Counts'!$A:$AO,39,FALSE)</f>
        <v>74.16</v>
      </c>
      <c r="V94" s="83">
        <f>VLOOKUP('[1]Summary Table'!$A92,'[1]2025 Annual Counts'!$A:$AO,40,FALSE)</f>
        <v>40.540799999999997</v>
      </c>
      <c r="W94" s="84">
        <f t="shared" si="10"/>
        <v>0.11</v>
      </c>
      <c r="X94" s="83" t="str">
        <f t="shared" si="11"/>
        <v>C</v>
      </c>
      <c r="Y94" s="85">
        <f>INDEX('[1]2025 Annual Counts'!$AH$3:$AH$323,MATCH(A94,'[1]2025 Annual Counts'!$A$3:$A$323,0))</f>
        <v>-0.3030758362845849</v>
      </c>
      <c r="AA94" s="87"/>
      <c r="AB94" s="83">
        <f>INDEX('[1]Summary Table'!$Q$4:$Q$264,MATCH(A94,'[1]Summary Table'!$A$4:$A$264,0))</f>
        <v>12420</v>
      </c>
      <c r="AC94" s="83">
        <f>INDEX('[1]Summary Table'!$R$4:$R$264,MATCH(A94,'[1]Summary Table'!$A$4:$A$264,0))</f>
        <v>16200</v>
      </c>
      <c r="AD94" s="83">
        <f>INDEX('[1]Summary Table'!$S$4:$S$264,MATCH(A94,'[1]Summary Table'!$A$4:$A$264,0))</f>
        <v>16200.9</v>
      </c>
      <c r="AE94" s="83"/>
      <c r="AF94" s="88">
        <f>IF(B94="County", VLOOKUP(AI94,'[1]Service Volumes'!B:F,3,0),VLOOKUP(AI94,'[1]Service Volumes'!W:AA,3,0))</f>
        <v>648</v>
      </c>
      <c r="AG94" s="88">
        <f>IF(B94="County", VLOOKUP(AI94,'[1]Service Volumes'!B:F,4,0),VLOOKUP(AI94,'[1]Service Volumes'!W:AA,4,0))</f>
        <v>846</v>
      </c>
      <c r="AH94" s="89">
        <f>IF(B94="County", VLOOKUP(AI94,'[1]Service Volumes'!B:F,5,0),VLOOKUP(AI94,'[1]Service Volumes'!W:AA,5,0))</f>
        <v>847</v>
      </c>
      <c r="AI94" s="90" t="str">
        <f>INDEX('[1]Summary Table'!$O$4:$O$264,MATCH(A94,'[1]Summary Table'!$A$4:$A$264,0))</f>
        <v>C2T_2L_U_WL_0R</v>
      </c>
    </row>
    <row r="95" spans="1:35" s="91" customFormat="1" x14ac:dyDescent="0.3">
      <c r="A95" s="74">
        <v>252</v>
      </c>
      <c r="B95" s="75" t="str">
        <f>INDEX('[1]Summary Table'!$D$4:$D$264,MATCH(A95,'[1]Summary Table'!$A$4:$A$264,0))</f>
        <v>County</v>
      </c>
      <c r="C95" s="76">
        <f>INDEX('[1]Lake Co CMS'!$A$2:$A$456,MATCH(A95,'[1]Lake Co CMS'!$B$2:$B$456,0))</f>
        <v>1420</v>
      </c>
      <c r="D95" s="77" t="str">
        <f>IFERROR(VLOOKUP('[1]Summary Table'!$A93,'[1]Lake Co CMS'!$B:$I,6,FALSE), VLOOKUP(A95, '[1]Summary Table'!$A:$B, 2, FALSE))</f>
        <v>CR 561</v>
      </c>
      <c r="E95" s="77" t="str">
        <f>IFERROR(VLOOKUP('[1]Summary Table'!$A93,'[1]Lake Co CMS'!$B:$I,7,FALSE), VLOOKUP(A95, '[1]Summary Table'!$A:$C, 3, FALSE))</f>
        <v>CR 48</v>
      </c>
      <c r="F95" s="77" t="str">
        <f>VLOOKUP('[1]Summary Table'!$A93,'[1]Lake Co CMS'!$B:$I,8,FALSE)</f>
        <v>SOUTH ASTATULA CITY LIMIT</v>
      </c>
      <c r="G95" s="78" t="str">
        <f>LEFT(INDEX('[1]Summary Table'!$I$4:$I$264, MATCH(A95,'[1]Summary Table'!$A$4:$A$264, 0)), 1)</f>
        <v>U</v>
      </c>
      <c r="H95" s="92"/>
      <c r="I95" s="79">
        <f>INDEX('[1]Summary Table'!$E$4:$E$264,MATCH(A95,'[1]Summary Table'!$A$4:$A$264,0))</f>
        <v>40</v>
      </c>
      <c r="J95" s="79" t="str">
        <f>INDEX('[1]Summary Table'!$J$4:$J$264,MATCH(A95,'[1]Summary Table'!$A$4:$A$264,0))</f>
        <v>C3R</v>
      </c>
      <c r="K95" s="79" t="str">
        <f>INDEX('[1]Summary Table'!$H$4:$H$264,MATCH(A95,'[1]Summary Table'!$A$4:$A$264,0))</f>
        <v>2L</v>
      </c>
      <c r="L95" s="92"/>
      <c r="M95" s="79" t="str">
        <f>INDEX('[1]Summary Table'!$N$4:$N$264,MATCH(A95,'[1]Summary Table'!$A$4:$A$264,0))</f>
        <v>D</v>
      </c>
      <c r="N95" s="80">
        <f t="shared" si="6"/>
        <v>16128</v>
      </c>
      <c r="O95" s="80">
        <f t="shared" si="7"/>
        <v>799.2</v>
      </c>
      <c r="P95" s="92"/>
      <c r="Q95" s="92"/>
      <c r="R95" s="81">
        <f>INDEX('[1]Summary Table'!$P$4:$P$264,MATCH(A95,'[1]Summary Table'!$A$4:$A$264,0))</f>
        <v>12992.64</v>
      </c>
      <c r="S95" s="82">
        <f t="shared" si="8"/>
        <v>0.81</v>
      </c>
      <c r="T95" s="81" t="str">
        <f t="shared" si="9"/>
        <v>C</v>
      </c>
      <c r="U95" s="83">
        <f>VLOOKUP('[1]Summary Table'!$A93,'[1]2025 Annual Counts'!$A:$AO,39,FALSE)</f>
        <v>626.36159999999995</v>
      </c>
      <c r="V95" s="83">
        <f>VLOOKUP('[1]Summary Table'!$A93,'[1]2025 Annual Counts'!$A:$AO,40,FALSE)</f>
        <v>655.44959999999992</v>
      </c>
      <c r="W95" s="84">
        <f t="shared" si="10"/>
        <v>0.82</v>
      </c>
      <c r="X95" s="83" t="str">
        <f t="shared" si="11"/>
        <v>C</v>
      </c>
      <c r="Y95" s="85">
        <f>INDEX('[1]2025 Annual Counts'!$AH$3:$AH$323,MATCH(A95,'[1]2025 Annual Counts'!$A$3:$A$323,0))</f>
        <v>0.1601247421980645</v>
      </c>
      <c r="AA95" s="87"/>
      <c r="AB95" s="83">
        <f>INDEX('[1]Summary Table'!$Q$4:$Q$264,MATCH(A95,'[1]Summary Table'!$A$4:$A$264,0))</f>
        <v>14112</v>
      </c>
      <c r="AC95" s="83">
        <f>INDEX('[1]Summary Table'!$R$4:$R$264,MATCH(A95,'[1]Summary Table'!$A$4:$A$264,0))</f>
        <v>16128</v>
      </c>
      <c r="AD95" s="83">
        <f>INDEX('[1]Summary Table'!$S$4:$S$264,MATCH(A95,'[1]Summary Table'!$A$4:$A$264,0))</f>
        <v>16128.720000000001</v>
      </c>
      <c r="AE95" s="83"/>
      <c r="AF95" s="88">
        <f>IF(B95="County", VLOOKUP(AI95,'[1]Service Volumes'!B:F,3,0),VLOOKUP(AI95,'[1]Service Volumes'!W:AA,3,0))</f>
        <v>698.40000000000009</v>
      </c>
      <c r="AG95" s="88">
        <f>IF(B95="County", VLOOKUP(AI95,'[1]Service Volumes'!B:F,4,0),VLOOKUP(AI95,'[1]Service Volumes'!W:AA,4,0))</f>
        <v>799.2</v>
      </c>
      <c r="AH95" s="89">
        <f>IF(B95="County", VLOOKUP(AI95,'[1]Service Volumes'!B:F,5,0),VLOOKUP(AI95,'[1]Service Volumes'!W:AA,5,0))</f>
        <v>800</v>
      </c>
      <c r="AI95" s="90" t="str">
        <f>INDEX('[1]Summary Table'!$O$4:$O$264,MATCH(A95,'[1]Summary Table'!$A$4:$A$264,0))</f>
        <v>C3R_2L_U_0L_0R</v>
      </c>
    </row>
    <row r="96" spans="1:35" s="91" customFormat="1" x14ac:dyDescent="0.3">
      <c r="A96" s="74">
        <v>253</v>
      </c>
      <c r="B96" s="75" t="str">
        <f>INDEX('[1]Summary Table'!$D$4:$D$264,MATCH(A96,'[1]Summary Table'!$A$4:$A$264,0))</f>
        <v>County</v>
      </c>
      <c r="C96" s="76">
        <f>INDEX('[1]Lake Co CMS'!$A$2:$A$456,MATCH(A96,'[1]Lake Co CMS'!$B$2:$B$456,0))</f>
        <v>1260</v>
      </c>
      <c r="D96" s="77" t="str">
        <f>IFERROR(VLOOKUP('[1]Summary Table'!$A94,'[1]Lake Co CMS'!$B:$I,6,FALSE), VLOOKUP(A96, '[1]Summary Table'!$A:$B, 2, FALSE))</f>
        <v>CR 48</v>
      </c>
      <c r="E96" s="77" t="str">
        <f>IFERROR(VLOOKUP('[1]Summary Table'!$A94,'[1]Lake Co CMS'!$B:$I,7,FALSE), VLOOKUP(A96, '[1]Summary Table'!$A:$C, 3, FALSE))</f>
        <v>CR 561</v>
      </c>
      <c r="F96" s="77" t="str">
        <f>VLOOKUP('[1]Summary Table'!$A94,'[1]Lake Co CMS'!$B:$I,8,FALSE)</f>
        <v>RANCH RD</v>
      </c>
      <c r="G96" s="78" t="str">
        <f>LEFT(INDEX('[1]Summary Table'!$I$4:$I$264, MATCH(A96,'[1]Summary Table'!$A$4:$A$264, 0)), 1)</f>
        <v>U</v>
      </c>
      <c r="H96" s="92"/>
      <c r="I96" s="79">
        <f>INDEX('[1]Summary Table'!$E$4:$E$264,MATCH(A96,'[1]Summary Table'!$A$4:$A$264,0))</f>
        <v>40</v>
      </c>
      <c r="J96" s="79" t="str">
        <f>INDEX('[1]Summary Table'!$J$4:$J$264,MATCH(A96,'[1]Summary Table'!$A$4:$A$264,0))</f>
        <v>C3R</v>
      </c>
      <c r="K96" s="79" t="str">
        <f>INDEX('[1]Summary Table'!$H$4:$H$264,MATCH(A96,'[1]Summary Table'!$A$4:$A$264,0))</f>
        <v>2L</v>
      </c>
      <c r="L96" s="92"/>
      <c r="M96" s="79" t="str">
        <f>INDEX('[1]Summary Table'!$N$4:$N$264,MATCH(A96,'[1]Summary Table'!$A$4:$A$264,0))</f>
        <v>D</v>
      </c>
      <c r="N96" s="80">
        <f t="shared" si="6"/>
        <v>20160</v>
      </c>
      <c r="O96" s="80">
        <f t="shared" si="7"/>
        <v>999</v>
      </c>
      <c r="P96" s="92"/>
      <c r="Q96" s="92"/>
      <c r="R96" s="81">
        <f>INDEX('[1]Summary Table'!$P$4:$P$264,MATCH(A96,'[1]Summary Table'!$A$4:$A$264,0))</f>
        <v>7498.8863999999994</v>
      </c>
      <c r="S96" s="82">
        <f t="shared" si="8"/>
        <v>0.37</v>
      </c>
      <c r="T96" s="81" t="str">
        <f t="shared" si="9"/>
        <v>C</v>
      </c>
      <c r="U96" s="83">
        <f>VLOOKUP('[1]Summary Table'!$A94,'[1]2025 Annual Counts'!$A:$AO,39,FALSE)</f>
        <v>348.08639999999997</v>
      </c>
      <c r="V96" s="83">
        <f>VLOOKUP('[1]Summary Table'!$A94,'[1]2025 Annual Counts'!$A:$AO,40,FALSE)</f>
        <v>341.29919999999998</v>
      </c>
      <c r="W96" s="84">
        <f t="shared" si="10"/>
        <v>0.35</v>
      </c>
      <c r="X96" s="83" t="str">
        <f t="shared" si="11"/>
        <v>C</v>
      </c>
      <c r="Y96" s="85">
        <f>INDEX('[1]2025 Annual Counts'!$AH$3:$AH$323,MATCH(A96,'[1]2025 Annual Counts'!$A$3:$A$323,0))</f>
        <v>3.9356563724446847E-2</v>
      </c>
      <c r="AA96" s="87"/>
      <c r="AB96" s="83">
        <f>INDEX('[1]Summary Table'!$Q$4:$Q$264,MATCH(A96,'[1]Summary Table'!$A$4:$A$264,0))</f>
        <v>17640</v>
      </c>
      <c r="AC96" s="83">
        <f>INDEX('[1]Summary Table'!$R$4:$R$264,MATCH(A96,'[1]Summary Table'!$A$4:$A$264,0))</f>
        <v>20160</v>
      </c>
      <c r="AD96" s="83">
        <f>INDEX('[1]Summary Table'!$S$4:$S$264,MATCH(A96,'[1]Summary Table'!$A$4:$A$264,0))</f>
        <v>20160.900000000001</v>
      </c>
      <c r="AE96" s="83"/>
      <c r="AF96" s="88">
        <f>IF(B96="County", VLOOKUP(AI96,'[1]Service Volumes'!B:F,3,0),VLOOKUP(AI96,'[1]Service Volumes'!W:AA,3,0))</f>
        <v>873</v>
      </c>
      <c r="AG96" s="88">
        <f>IF(B96="County", VLOOKUP(AI96,'[1]Service Volumes'!B:F,4,0),VLOOKUP(AI96,'[1]Service Volumes'!W:AA,4,0))</f>
        <v>999</v>
      </c>
      <c r="AH96" s="89">
        <f>IF(B96="County", VLOOKUP(AI96,'[1]Service Volumes'!B:F,5,0),VLOOKUP(AI96,'[1]Service Volumes'!W:AA,5,0))</f>
        <v>1000</v>
      </c>
      <c r="AI96" s="90" t="str">
        <f>INDEX('[1]Summary Table'!$O$4:$O$264,MATCH(A96,'[1]Summary Table'!$A$4:$A$264,0))</f>
        <v>C3R_2L_U_WL_0R</v>
      </c>
    </row>
    <row r="97" spans="1:35" s="91" customFormat="1" x14ac:dyDescent="0.3">
      <c r="A97" s="74">
        <v>255</v>
      </c>
      <c r="B97" s="75" t="str">
        <f>INDEX('[1]Summary Table'!$D$4:$D$264,MATCH(A97,'[1]Summary Table'!$A$4:$A$264,0))</f>
        <v>County</v>
      </c>
      <c r="C97" s="76">
        <f>INDEX('[1]Lake Co CMS'!$A$2:$A$456,MATCH(A97,'[1]Lake Co CMS'!$B$2:$B$456,0))</f>
        <v>1250</v>
      </c>
      <c r="D97" s="77" t="str">
        <f>IFERROR(VLOOKUP('[1]Summary Table'!$A95,'[1]Lake Co CMS'!$B:$I,6,FALSE), VLOOKUP(A97, '[1]Summary Table'!$A:$B, 2, FALSE))</f>
        <v>CR 48</v>
      </c>
      <c r="E97" s="77" t="str">
        <f>IFERROR(VLOOKUP('[1]Summary Table'!$A95,'[1]Lake Co CMS'!$B:$I,7,FALSE), VLOOKUP(A97, '[1]Summary Table'!$A:$C, 3, FALSE))</f>
        <v>LIME AVE</v>
      </c>
      <c r="F97" s="77" t="str">
        <f>VLOOKUP('[1]Summary Table'!$A95,'[1]Lake Co CMS'!$B:$I,8,FALSE)</f>
        <v>SR 19</v>
      </c>
      <c r="G97" s="78" t="str">
        <f>LEFT(INDEX('[1]Summary Table'!$I$4:$I$264, MATCH(A97,'[1]Summary Table'!$A$4:$A$264, 0)), 1)</f>
        <v>R</v>
      </c>
      <c r="H97" s="92"/>
      <c r="I97" s="79">
        <f>INDEX('[1]Summary Table'!$E$4:$E$264,MATCH(A97,'[1]Summary Table'!$A$4:$A$264,0))</f>
        <v>40</v>
      </c>
      <c r="J97" s="79" t="str">
        <f>INDEX('[1]Summary Table'!$J$4:$J$264,MATCH(A97,'[1]Summary Table'!$A$4:$A$264,0))</f>
        <v>C3R</v>
      </c>
      <c r="K97" s="79" t="str">
        <f>INDEX('[1]Summary Table'!$H$4:$H$264,MATCH(A97,'[1]Summary Table'!$A$4:$A$264,0))</f>
        <v>2L</v>
      </c>
      <c r="L97" s="92"/>
      <c r="M97" s="79" t="str">
        <f>INDEX('[1]Summary Table'!$N$4:$N$264,MATCH(A97,'[1]Summary Table'!$A$4:$A$264,0))</f>
        <v>C</v>
      </c>
      <c r="N97" s="80">
        <f t="shared" si="6"/>
        <v>17640</v>
      </c>
      <c r="O97" s="80">
        <f t="shared" si="7"/>
        <v>873</v>
      </c>
      <c r="P97" s="92"/>
      <c r="Q97" s="92"/>
      <c r="R97" s="81">
        <f>INDEX('[1]Summary Table'!$P$4:$P$264,MATCH(A97,'[1]Summary Table'!$A$4:$A$264,0))</f>
        <v>9677.3856000000014</v>
      </c>
      <c r="S97" s="82">
        <f t="shared" si="8"/>
        <v>0.55000000000000004</v>
      </c>
      <c r="T97" s="81" t="str">
        <f t="shared" si="9"/>
        <v>C</v>
      </c>
      <c r="U97" s="83">
        <f>VLOOKUP('[1]Summary Table'!$A95,'[1]2025 Annual Counts'!$A:$AO,39,FALSE)</f>
        <v>460.78079999999994</v>
      </c>
      <c r="V97" s="83">
        <f>VLOOKUP('[1]Summary Table'!$A95,'[1]2025 Annual Counts'!$A:$AO,40,FALSE)</f>
        <v>386.62080000000003</v>
      </c>
      <c r="W97" s="84">
        <f t="shared" si="10"/>
        <v>0.53</v>
      </c>
      <c r="X97" s="83" t="str">
        <f t="shared" si="11"/>
        <v>C</v>
      </c>
      <c r="Y97" s="85">
        <f>INDEX('[1]2025 Annual Counts'!$AH$3:$AH$323,MATCH(A97,'[1]2025 Annual Counts'!$A$3:$A$323,0))</f>
        <v>9.3746855254132511E-2</v>
      </c>
      <c r="AA97" s="87"/>
      <c r="AB97" s="83">
        <f>INDEX('[1]Summary Table'!$Q$4:$Q$264,MATCH(A97,'[1]Summary Table'!$A$4:$A$264,0))</f>
        <v>17640</v>
      </c>
      <c r="AC97" s="83">
        <f>INDEX('[1]Summary Table'!$R$4:$R$264,MATCH(A97,'[1]Summary Table'!$A$4:$A$264,0))</f>
        <v>20160</v>
      </c>
      <c r="AD97" s="83">
        <f>INDEX('[1]Summary Table'!$S$4:$S$264,MATCH(A97,'[1]Summary Table'!$A$4:$A$264,0))</f>
        <v>20160.900000000001</v>
      </c>
      <c r="AE97" s="83"/>
      <c r="AF97" s="88">
        <f>IF(B97="County", VLOOKUP(AI97,'[1]Service Volumes'!B:F,3,0),VLOOKUP(AI97,'[1]Service Volumes'!W:AA,3,0))</f>
        <v>873</v>
      </c>
      <c r="AG97" s="88">
        <f>IF(B97="County", VLOOKUP(AI97,'[1]Service Volumes'!B:F,4,0),VLOOKUP(AI97,'[1]Service Volumes'!W:AA,4,0))</f>
        <v>999</v>
      </c>
      <c r="AH97" s="89">
        <f>IF(B97="County", VLOOKUP(AI97,'[1]Service Volumes'!B:F,5,0),VLOOKUP(AI97,'[1]Service Volumes'!W:AA,5,0))</f>
        <v>1000</v>
      </c>
      <c r="AI97" s="90" t="str">
        <f>INDEX('[1]Summary Table'!$O$4:$O$264,MATCH(A97,'[1]Summary Table'!$A$4:$A$264,0))</f>
        <v>C3R_2L_U_WL_0R</v>
      </c>
    </row>
    <row r="98" spans="1:35" s="91" customFormat="1" x14ac:dyDescent="0.3">
      <c r="A98" s="74">
        <v>256</v>
      </c>
      <c r="B98" s="75" t="str">
        <f>INDEX('[1]Summary Table'!$D$4:$D$264,MATCH(A98,'[1]Summary Table'!$A$4:$A$264,0))</f>
        <v>County</v>
      </c>
      <c r="C98" s="76">
        <f>INDEX('[1]Lake Co CMS'!$A$2:$A$456,MATCH(A98,'[1]Lake Co CMS'!$B$2:$B$456,0))</f>
        <v>620</v>
      </c>
      <c r="D98" s="77" t="str">
        <f>IFERROR(VLOOKUP('[1]Summary Table'!$A96,'[1]Lake Co CMS'!$B:$I,6,FALSE), VLOOKUP(A98, '[1]Summary Table'!$A:$B, 2, FALSE))</f>
        <v>CR 448A</v>
      </c>
      <c r="E98" s="77" t="str">
        <f>IFERROR(VLOOKUP('[1]Summary Table'!$A96,'[1]Lake Co CMS'!$B:$I,7,FALSE), VLOOKUP(A98, '[1]Summary Table'!$A:$C, 3, FALSE))</f>
        <v>CR 448</v>
      </c>
      <c r="F98" s="77" t="str">
        <f>VLOOKUP('[1]Summary Table'!$A96,'[1]Lake Co CMS'!$B:$I,8,FALSE)</f>
        <v>CR 48</v>
      </c>
      <c r="G98" s="78" t="str">
        <f>LEFT(INDEX('[1]Summary Table'!$I$4:$I$264, MATCH(A98,'[1]Summary Table'!$A$4:$A$264, 0)), 1)</f>
        <v>R</v>
      </c>
      <c r="H98" s="92"/>
      <c r="I98" s="79">
        <f>INDEX('[1]Summary Table'!$E$4:$E$264,MATCH(A98,'[1]Summary Table'!$A$4:$A$264,0))</f>
        <v>45</v>
      </c>
      <c r="J98" s="79" t="str">
        <f>INDEX('[1]Summary Table'!$J$4:$J$264,MATCH(A98,'[1]Summary Table'!$A$4:$A$264,0))</f>
        <v>C2</v>
      </c>
      <c r="K98" s="79" t="str">
        <f>INDEX('[1]Summary Table'!$H$4:$H$264,MATCH(A98,'[1]Summary Table'!$A$4:$A$264,0))</f>
        <v>2L</v>
      </c>
      <c r="L98" s="92"/>
      <c r="M98" s="79" t="str">
        <f>INDEX('[1]Summary Table'!$N$4:$N$264,MATCH(A98,'[1]Summary Table'!$A$4:$A$264,0))</f>
        <v>C</v>
      </c>
      <c r="N98" s="80">
        <f t="shared" si="6"/>
        <v>7380</v>
      </c>
      <c r="O98" s="80">
        <f t="shared" si="7"/>
        <v>430</v>
      </c>
      <c r="P98" s="92"/>
      <c r="Q98" s="92"/>
      <c r="R98" s="81">
        <f>INDEX('[1]Summary Table'!$P$4:$P$264,MATCH(A98,'[1]Summary Table'!$A$4:$A$264,0))</f>
        <v>6812.4096</v>
      </c>
      <c r="S98" s="82">
        <f t="shared" si="8"/>
        <v>0.92</v>
      </c>
      <c r="T98" s="81" t="str">
        <f t="shared" si="9"/>
        <v>C</v>
      </c>
      <c r="U98" s="83">
        <f>VLOOKUP('[1]Summary Table'!$A96,'[1]2025 Annual Counts'!$A:$AO,39,FALSE)</f>
        <v>304.45440000000002</v>
      </c>
      <c r="V98" s="83">
        <f>VLOOKUP('[1]Summary Table'!$A96,'[1]2025 Annual Counts'!$A:$AO,40,FALSE)</f>
        <v>361.66079999999999</v>
      </c>
      <c r="W98" s="84">
        <f t="shared" si="10"/>
        <v>0.84</v>
      </c>
      <c r="X98" s="83" t="str">
        <f t="shared" si="11"/>
        <v>C</v>
      </c>
      <c r="Y98" s="85">
        <f>INDEX('[1]2025 Annual Counts'!$AH$3:$AH$323,MATCH(A98,'[1]2025 Annual Counts'!$A$3:$A$323,0))</f>
        <v>1.9589509972594676E-2</v>
      </c>
      <c r="AA98" s="87"/>
      <c r="AB98" s="83">
        <f>INDEX('[1]Summary Table'!$Q$4:$Q$264,MATCH(A98,'[1]Summary Table'!$A$4:$A$264,0))</f>
        <v>7380</v>
      </c>
      <c r="AC98" s="83">
        <f>INDEX('[1]Summary Table'!$R$4:$R$264,MATCH(A98,'[1]Summary Table'!$A$4:$A$264,0))</f>
        <v>12600</v>
      </c>
      <c r="AD98" s="83">
        <f>INDEX('[1]Summary Table'!$S$4:$S$264,MATCH(A98,'[1]Summary Table'!$A$4:$A$264,0))</f>
        <v>25650</v>
      </c>
      <c r="AE98" s="83"/>
      <c r="AF98" s="88">
        <f>IF(B98="County", VLOOKUP(AI98,'[1]Service Volumes'!B:F,3,0),VLOOKUP(AI98,'[1]Service Volumes'!W:AA,3,0))</f>
        <v>430</v>
      </c>
      <c r="AG98" s="88">
        <f>IF(B98="County", VLOOKUP(AI98,'[1]Service Volumes'!B:F,4,0),VLOOKUP(AI98,'[1]Service Volumes'!W:AA,4,0))</f>
        <v>730</v>
      </c>
      <c r="AH98" s="89">
        <f>IF(B98="County", VLOOKUP(AI98,'[1]Service Volumes'!B:F,5,0),VLOOKUP(AI98,'[1]Service Volumes'!W:AA,5,0))</f>
        <v>1490</v>
      </c>
      <c r="AI98" s="90" t="str">
        <f>INDEX('[1]Summary Table'!$O$4:$O$264,MATCH(A98,'[1]Summary Table'!$A$4:$A$264,0))</f>
        <v>C2_2L_U_WL_0R</v>
      </c>
    </row>
    <row r="99" spans="1:35" s="91" customFormat="1" x14ac:dyDescent="0.3">
      <c r="A99" s="74">
        <v>257</v>
      </c>
      <c r="B99" s="75" t="str">
        <f>INDEX('[1]Summary Table'!$D$4:$D$264,MATCH(A99,'[1]Summary Table'!$A$4:$A$264,0))</f>
        <v>County</v>
      </c>
      <c r="C99" s="76">
        <f>INDEX('[1]Lake Co CMS'!$A$2:$A$456,MATCH(A99,'[1]Lake Co CMS'!$B$2:$B$456,0))</f>
        <v>1410</v>
      </c>
      <c r="D99" s="77" t="str">
        <f>IFERROR(VLOOKUP('[1]Summary Table'!$A97,'[1]Lake Co CMS'!$B:$I,6,FALSE), VLOOKUP(A99, '[1]Summary Table'!$A:$B, 2, FALSE))</f>
        <v>CR 561</v>
      </c>
      <c r="E99" s="77" t="str">
        <f>IFERROR(VLOOKUP('[1]Summary Table'!$A97,'[1]Lake Co CMS'!$B:$I,7,FALSE), VLOOKUP(A99, '[1]Summary Table'!$A:$C, 3, FALSE))</f>
        <v>CR 448</v>
      </c>
      <c r="F99" s="77" t="str">
        <f>VLOOKUP('[1]Summary Table'!$A97,'[1]Lake Co CMS'!$B:$I,8,FALSE)</f>
        <v>CR 48</v>
      </c>
      <c r="G99" s="78" t="str">
        <f>LEFT(INDEX('[1]Summary Table'!$I$4:$I$264, MATCH(A99,'[1]Summary Table'!$A$4:$A$264, 0)), 1)</f>
        <v>U</v>
      </c>
      <c r="H99" s="92"/>
      <c r="I99" s="79">
        <f>INDEX('[1]Summary Table'!$E$4:$E$264,MATCH(A99,'[1]Summary Table'!$A$4:$A$264,0))</f>
        <v>50</v>
      </c>
      <c r="J99" s="79" t="str">
        <f>INDEX('[1]Summary Table'!$J$4:$J$264,MATCH(A99,'[1]Summary Table'!$A$4:$A$264,0))</f>
        <v>C2T</v>
      </c>
      <c r="K99" s="79" t="str">
        <f>INDEX('[1]Summary Table'!$H$4:$H$264,MATCH(A99,'[1]Summary Table'!$A$4:$A$264,0))</f>
        <v>2L</v>
      </c>
      <c r="L99" s="92"/>
      <c r="M99" s="79" t="str">
        <f>INDEX('[1]Summary Table'!$N$4:$N$264,MATCH(A99,'[1]Summary Table'!$A$4:$A$264,0))</f>
        <v>D</v>
      </c>
      <c r="N99" s="80">
        <f t="shared" si="6"/>
        <v>12960</v>
      </c>
      <c r="O99" s="80">
        <f t="shared" si="7"/>
        <v>676.80000000000007</v>
      </c>
      <c r="P99" s="92"/>
      <c r="Q99" s="92"/>
      <c r="R99" s="81">
        <f>INDEX('[1]Summary Table'!$P$4:$P$264,MATCH(A99,'[1]Summary Table'!$A$4:$A$264,0))</f>
        <v>9040.5503999999983</v>
      </c>
      <c r="S99" s="82">
        <f t="shared" si="8"/>
        <v>0.7</v>
      </c>
      <c r="T99" s="81" t="str">
        <f t="shared" si="9"/>
        <v>C</v>
      </c>
      <c r="U99" s="83">
        <f>VLOOKUP('[1]Summary Table'!$A97,'[1]2025 Annual Counts'!$A:$AO,39,FALSE)</f>
        <v>417.89760000000001</v>
      </c>
      <c r="V99" s="83">
        <f>VLOOKUP('[1]Summary Table'!$A97,'[1]2025 Annual Counts'!$A:$AO,40,FALSE)</f>
        <v>398.50560000000002</v>
      </c>
      <c r="W99" s="84">
        <f t="shared" si="10"/>
        <v>0.62</v>
      </c>
      <c r="X99" s="83" t="str">
        <f t="shared" si="11"/>
        <v>C</v>
      </c>
      <c r="Y99" s="85">
        <f>INDEX('[1]2025 Annual Counts'!$AH$3:$AH$323,MATCH(A99,'[1]2025 Annual Counts'!$A$3:$A$323,0))</f>
        <v>7.8957113064207718E-2</v>
      </c>
      <c r="AA99" s="87"/>
      <c r="AB99" s="83">
        <f>INDEX('[1]Summary Table'!$Q$4:$Q$264,MATCH(A99,'[1]Summary Table'!$A$4:$A$264,0))</f>
        <v>9936</v>
      </c>
      <c r="AC99" s="83">
        <f>INDEX('[1]Summary Table'!$R$4:$R$264,MATCH(A99,'[1]Summary Table'!$A$4:$A$264,0))</f>
        <v>12960</v>
      </c>
      <c r="AD99" s="83">
        <f>INDEX('[1]Summary Table'!$S$4:$S$264,MATCH(A99,'[1]Summary Table'!$A$4:$A$264,0))</f>
        <v>12960.720000000001</v>
      </c>
      <c r="AE99" s="83"/>
      <c r="AF99" s="88">
        <f>IF(B99="County", VLOOKUP(AI99,'[1]Service Volumes'!B:F,3,0),VLOOKUP(AI99,'[1]Service Volumes'!W:AA,3,0))</f>
        <v>518.4</v>
      </c>
      <c r="AG99" s="88">
        <f>IF(B99="County", VLOOKUP(AI99,'[1]Service Volumes'!B:F,4,0),VLOOKUP(AI99,'[1]Service Volumes'!W:AA,4,0))</f>
        <v>676.80000000000007</v>
      </c>
      <c r="AH99" s="89">
        <f>IF(B99="County", VLOOKUP(AI99,'[1]Service Volumes'!B:F,5,0),VLOOKUP(AI99,'[1]Service Volumes'!W:AA,5,0))</f>
        <v>677.6</v>
      </c>
      <c r="AI99" s="90" t="str">
        <f>INDEX('[1]Summary Table'!$O$4:$O$264,MATCH(A99,'[1]Summary Table'!$A$4:$A$264,0))</f>
        <v>C2T_2L_U_0L_0R</v>
      </c>
    </row>
    <row r="100" spans="1:35" s="91" customFormat="1" x14ac:dyDescent="0.3">
      <c r="A100" s="74">
        <v>258</v>
      </c>
      <c r="B100" s="75" t="str">
        <f>INDEX('[1]Summary Table'!$D$4:$D$264,MATCH(A100,'[1]Summary Table'!$A$4:$A$264,0))</f>
        <v>County</v>
      </c>
      <c r="C100" s="76">
        <f>INDEX('[1]Lake Co CMS'!$A$2:$A$456,MATCH(A100,'[1]Lake Co CMS'!$B$2:$B$456,0))</f>
        <v>1770</v>
      </c>
      <c r="D100" s="77" t="str">
        <f>IFERROR(VLOOKUP('[1]Summary Table'!$A98,'[1]Lake Co CMS'!$B:$I,6,FALSE), VLOOKUP(A100, '[1]Summary Table'!$A:$B, 2, FALSE))</f>
        <v>DUDA RD</v>
      </c>
      <c r="E100" s="77" t="str">
        <f>IFERROR(VLOOKUP('[1]Summary Table'!$A98,'[1]Lake Co CMS'!$B:$I,7,FALSE), VLOOKUP(A100, '[1]Summary Table'!$A:$C, 3, FALSE))</f>
        <v>CR 448A</v>
      </c>
      <c r="F100" s="77" t="str">
        <f>VLOOKUP('[1]Summary Table'!$A98,'[1]Lake Co CMS'!$B:$I,8,FALSE)</f>
        <v>ORANGE COUNTY LINE</v>
      </c>
      <c r="G100" s="78" t="str">
        <f>LEFT(INDEX('[1]Summary Table'!$I$4:$I$264, MATCH(A100,'[1]Summary Table'!$A$4:$A$264, 0)), 1)</f>
        <v>R</v>
      </c>
      <c r="H100" s="92"/>
      <c r="I100" s="79">
        <f>INDEX('[1]Summary Table'!$E$4:$E$264,MATCH(A100,'[1]Summary Table'!$A$4:$A$264,0))</f>
        <v>55</v>
      </c>
      <c r="J100" s="79" t="str">
        <f>INDEX('[1]Summary Table'!$J$4:$J$264,MATCH(A100,'[1]Summary Table'!$A$4:$A$264,0))</f>
        <v>C2</v>
      </c>
      <c r="K100" s="79" t="str">
        <f>INDEX('[1]Summary Table'!$H$4:$H$264,MATCH(A100,'[1]Summary Table'!$A$4:$A$264,0))</f>
        <v>2L</v>
      </c>
      <c r="L100" s="92"/>
      <c r="M100" s="79" t="str">
        <f>INDEX('[1]Summary Table'!$N$4:$N$264,MATCH(A100,'[1]Summary Table'!$A$4:$A$264,0))</f>
        <v>C</v>
      </c>
      <c r="N100" s="80">
        <f t="shared" si="6"/>
        <v>5904</v>
      </c>
      <c r="O100" s="80">
        <f t="shared" si="7"/>
        <v>430</v>
      </c>
      <c r="P100" s="92"/>
      <c r="Q100" s="92"/>
      <c r="R100" s="81">
        <f>INDEX('[1]Summary Table'!$P$4:$P$264,MATCH(A100,'[1]Summary Table'!$A$4:$A$264,0))</f>
        <v>7622.0255999999999</v>
      </c>
      <c r="S100" s="82">
        <f t="shared" si="8"/>
        <v>1.29</v>
      </c>
      <c r="T100" s="81" t="str">
        <f t="shared" si="9"/>
        <v>D</v>
      </c>
      <c r="U100" s="83">
        <f>VLOOKUP('[1]Summary Table'!$A98,'[1]2025 Annual Counts'!$A:$AO,39,FALSE)</f>
        <v>328.69439999999997</v>
      </c>
      <c r="V100" s="83">
        <f>VLOOKUP('[1]Summary Table'!$A98,'[1]2025 Annual Counts'!$A:$AO,40,FALSE)</f>
        <v>393.6576</v>
      </c>
      <c r="W100" s="84">
        <f t="shared" si="10"/>
        <v>0.92</v>
      </c>
      <c r="X100" s="83" t="str">
        <f t="shared" si="11"/>
        <v>C</v>
      </c>
      <c r="Y100" s="85">
        <f>INDEX('[1]2025 Annual Counts'!$AH$3:$AH$323,MATCH(A100,'[1]2025 Annual Counts'!$A$3:$A$323,0))</f>
        <v>4.2747815639500919E-2</v>
      </c>
      <c r="AA100" s="87"/>
      <c r="AB100" s="83">
        <f>INDEX('[1]Summary Table'!$Q$4:$Q$264,MATCH(A100,'[1]Summary Table'!$A$4:$A$264,0))</f>
        <v>5904</v>
      </c>
      <c r="AC100" s="83">
        <f>INDEX('[1]Summary Table'!$R$4:$R$264,MATCH(A100,'[1]Summary Table'!$A$4:$A$264,0))</f>
        <v>10080</v>
      </c>
      <c r="AD100" s="83">
        <f>INDEX('[1]Summary Table'!$S$4:$S$264,MATCH(A100,'[1]Summary Table'!$A$4:$A$264,0))</f>
        <v>20520</v>
      </c>
      <c r="AE100" s="83"/>
      <c r="AF100" s="88">
        <f>IF(B100="County", VLOOKUP(AI100,'[1]Service Volumes'!B:F,3,0),VLOOKUP(AI100,'[1]Service Volumes'!W:AA,3,0))</f>
        <v>430</v>
      </c>
      <c r="AG100" s="88">
        <f>IF(B100="County", VLOOKUP(AI100,'[1]Service Volumes'!B:F,4,0),VLOOKUP(AI100,'[1]Service Volumes'!W:AA,4,0))</f>
        <v>730</v>
      </c>
      <c r="AH100" s="89">
        <f>IF(B100="County", VLOOKUP(AI100,'[1]Service Volumes'!B:F,5,0),VLOOKUP(AI100,'[1]Service Volumes'!W:AA,5,0))</f>
        <v>1490</v>
      </c>
      <c r="AI100" s="90" t="str">
        <f>INDEX('[1]Summary Table'!$O$4:$O$264,MATCH(A100,'[1]Summary Table'!$A$4:$A$264,0))</f>
        <v>C2_2L_U_0L_0R</v>
      </c>
    </row>
    <row r="101" spans="1:35" s="91" customFormat="1" x14ac:dyDescent="0.3">
      <c r="A101" s="74">
        <v>259</v>
      </c>
      <c r="B101" s="75" t="str">
        <f>INDEX('[1]Summary Table'!$D$4:$D$264,MATCH(A101,'[1]Summary Table'!$A$4:$A$264,0))</f>
        <v>County</v>
      </c>
      <c r="C101" s="76">
        <f>INDEX('[1]Lake Co CMS'!$A$2:$A$456,MATCH(A101,'[1]Lake Co CMS'!$B$2:$B$456,0))</f>
        <v>1220</v>
      </c>
      <c r="D101" s="77" t="str">
        <f>IFERROR(VLOOKUP('[1]Summary Table'!$A99,'[1]Lake Co CMS'!$B:$I,6,FALSE), VLOOKUP(A101, '[1]Summary Table'!$A:$B, 2, FALSE))</f>
        <v>CR 48</v>
      </c>
      <c r="E101" s="77" t="str">
        <f>IFERROR(VLOOKUP('[1]Summary Table'!$A99,'[1]Lake Co CMS'!$B:$I,7,FALSE), VLOOKUP(A101, '[1]Summary Table'!$A:$C, 3, FALSE))</f>
        <v>SUMTER COUNTY LINE</v>
      </c>
      <c r="F101" s="77" t="str">
        <f>VLOOKUP('[1]Summary Table'!$A99,'[1]Lake Co CMS'!$B:$I,8,FALSE)</f>
        <v>CLEARWATER LAKE RD</v>
      </c>
      <c r="G101" s="78" t="str">
        <f>LEFT(INDEX('[1]Summary Table'!$I$4:$I$264, MATCH(A101,'[1]Summary Table'!$A$4:$A$264, 0)), 1)</f>
        <v>R</v>
      </c>
      <c r="H101" s="92"/>
      <c r="I101" s="79">
        <f>INDEX('[1]Summary Table'!$E$4:$E$264,MATCH(A101,'[1]Summary Table'!$A$4:$A$264,0))</f>
        <v>55</v>
      </c>
      <c r="J101" s="79" t="str">
        <f>INDEX('[1]Summary Table'!$J$4:$J$264,MATCH(A101,'[1]Summary Table'!$A$4:$A$264,0))</f>
        <v>C2</v>
      </c>
      <c r="K101" s="79" t="str">
        <f>INDEX('[1]Summary Table'!$H$4:$H$264,MATCH(A101,'[1]Summary Table'!$A$4:$A$264,0))</f>
        <v>2L</v>
      </c>
      <c r="L101" s="92"/>
      <c r="M101" s="79" t="str">
        <f>INDEX('[1]Summary Table'!$N$4:$N$264,MATCH(A101,'[1]Summary Table'!$A$4:$A$264,0))</f>
        <v>C</v>
      </c>
      <c r="N101" s="80">
        <f t="shared" si="6"/>
        <v>7380</v>
      </c>
      <c r="O101" s="80">
        <f t="shared" si="7"/>
        <v>430</v>
      </c>
      <c r="P101" s="92"/>
      <c r="Q101" s="92"/>
      <c r="R101" s="81">
        <f>INDEX('[1]Summary Table'!$P$4:$P$264,MATCH(A101,'[1]Summary Table'!$A$4:$A$264,0))</f>
        <v>4677.0240000000003</v>
      </c>
      <c r="S101" s="82">
        <f t="shared" si="8"/>
        <v>0.63</v>
      </c>
      <c r="T101" s="81" t="str">
        <f t="shared" si="9"/>
        <v>C</v>
      </c>
      <c r="U101" s="83">
        <f>VLOOKUP('[1]Summary Table'!$A99,'[1]2025 Annual Counts'!$A:$AO,39,FALSE)</f>
        <v>164.14079999999998</v>
      </c>
      <c r="V101" s="83">
        <f>VLOOKUP('[1]Summary Table'!$A99,'[1]2025 Annual Counts'!$A:$AO,40,FALSE)</f>
        <v>264.9984</v>
      </c>
      <c r="W101" s="84">
        <f t="shared" si="10"/>
        <v>0.62</v>
      </c>
      <c r="X101" s="83" t="str">
        <f t="shared" si="11"/>
        <v>C</v>
      </c>
      <c r="Y101" s="85">
        <f>INDEX('[1]2025 Annual Counts'!$AH$3:$AH$323,MATCH(A101,'[1]2025 Annual Counts'!$A$3:$A$323,0))</f>
        <v>-5.4287503378968704E-2</v>
      </c>
      <c r="AA101" s="87"/>
      <c r="AB101" s="83">
        <f>INDEX('[1]Summary Table'!$Q$4:$Q$264,MATCH(A101,'[1]Summary Table'!$A$4:$A$264,0))</f>
        <v>7380</v>
      </c>
      <c r="AC101" s="83">
        <f>INDEX('[1]Summary Table'!$R$4:$R$264,MATCH(A101,'[1]Summary Table'!$A$4:$A$264,0))</f>
        <v>12600</v>
      </c>
      <c r="AD101" s="83">
        <f>INDEX('[1]Summary Table'!$S$4:$S$264,MATCH(A101,'[1]Summary Table'!$A$4:$A$264,0))</f>
        <v>25650</v>
      </c>
      <c r="AE101" s="83"/>
      <c r="AF101" s="88">
        <f>IF(B101="County", VLOOKUP(AI101,'[1]Service Volumes'!B:F,3,0),VLOOKUP(AI101,'[1]Service Volumes'!W:AA,3,0))</f>
        <v>430</v>
      </c>
      <c r="AG101" s="88">
        <f>IF(B101="County", VLOOKUP(AI101,'[1]Service Volumes'!B:F,4,0),VLOOKUP(AI101,'[1]Service Volumes'!W:AA,4,0))</f>
        <v>730</v>
      </c>
      <c r="AH101" s="89">
        <f>IF(B101="County", VLOOKUP(AI101,'[1]Service Volumes'!B:F,5,0),VLOOKUP(AI101,'[1]Service Volumes'!W:AA,5,0))</f>
        <v>1490</v>
      </c>
      <c r="AI101" s="90" t="str">
        <f>INDEX('[1]Summary Table'!$O$4:$O$264,MATCH(A101,'[1]Summary Table'!$A$4:$A$264,0))</f>
        <v>C2_2L_U_WL_0R</v>
      </c>
    </row>
    <row r="102" spans="1:35" s="91" customFormat="1" x14ac:dyDescent="0.3">
      <c r="A102" s="74">
        <v>260</v>
      </c>
      <c r="B102" s="75" t="str">
        <f>INDEX('[1]Summary Table'!$D$4:$D$264,MATCH(A102,'[1]Summary Table'!$A$4:$A$264,0))</f>
        <v>County</v>
      </c>
      <c r="C102" s="76">
        <f>INDEX('[1]Lake Co CMS'!$A$2:$A$456,MATCH(A102,'[1]Lake Co CMS'!$B$2:$B$456,0))</f>
        <v>270</v>
      </c>
      <c r="D102" s="77" t="str">
        <f>IFERROR(VLOOKUP('[1]Summary Table'!$A100,'[1]Lake Co CMS'!$B:$I,6,FALSE), VLOOKUP(A102, '[1]Summary Table'!$A:$B, 2, FALSE))</f>
        <v>SR 33 / SR 48 / CR 33 / CR 48</v>
      </c>
      <c r="E102" s="77" t="str">
        <f>IFERROR(VLOOKUP('[1]Summary Table'!$A100,'[1]Lake Co CMS'!$B:$I,7,FALSE), VLOOKUP(A102, '[1]Summary Table'!$A:$C, 3, FALSE))</f>
        <v>CR 48 /CR 470</v>
      </c>
      <c r="F102" s="77" t="str">
        <f>VLOOKUP('[1]Summary Table'!$A100,'[1]Lake Co CMS'!$B:$I,8,FALSE)</f>
        <v>CR 48</v>
      </c>
      <c r="G102" s="78" t="str">
        <f>LEFT(INDEX('[1]Summary Table'!$I$4:$I$264, MATCH(A102,'[1]Summary Table'!$A$4:$A$264, 0)), 1)</f>
        <v>U</v>
      </c>
      <c r="H102" s="92"/>
      <c r="I102" s="79">
        <f>INDEX('[1]Summary Table'!$E$4:$E$264,MATCH(A102,'[1]Summary Table'!$A$4:$A$264,0))</f>
        <v>45</v>
      </c>
      <c r="J102" s="79" t="str">
        <f>INDEX('[1]Summary Table'!$J$4:$J$264,MATCH(A102,'[1]Summary Table'!$A$4:$A$264,0))</f>
        <v>C3C</v>
      </c>
      <c r="K102" s="79" t="str">
        <f>INDEX('[1]Summary Table'!$H$4:$H$264,MATCH(A102,'[1]Summary Table'!$A$4:$A$264,0))</f>
        <v>2L</v>
      </c>
      <c r="L102" s="92"/>
      <c r="M102" s="79" t="str">
        <f>INDEX('[1]Summary Table'!$N$4:$N$264,MATCH(A102,'[1]Summary Table'!$A$4:$A$264,0))</f>
        <v>D</v>
      </c>
      <c r="N102" s="80">
        <f t="shared" si="6"/>
        <v>19530</v>
      </c>
      <c r="O102" s="80">
        <f t="shared" si="7"/>
        <v>963</v>
      </c>
      <c r="P102" s="92"/>
      <c r="Q102" s="92"/>
      <c r="R102" s="81">
        <f>INDEX('[1]Summary Table'!$P$4:$P$264,MATCH(A102,'[1]Summary Table'!$A$4:$A$264,0))</f>
        <v>9859.3248000000003</v>
      </c>
      <c r="S102" s="82">
        <f t="shared" si="8"/>
        <v>0.5</v>
      </c>
      <c r="T102" s="81" t="str">
        <f t="shared" si="9"/>
        <v>C</v>
      </c>
      <c r="U102" s="83">
        <f>VLOOKUP('[1]Summary Table'!$A100,'[1]2025 Annual Counts'!$A:$AO,39,FALSE)</f>
        <v>302.57279999999997</v>
      </c>
      <c r="V102" s="83">
        <f>VLOOKUP('[1]Summary Table'!$A100,'[1]2025 Annual Counts'!$A:$AO,40,FALSE)</f>
        <v>550.76160000000004</v>
      </c>
      <c r="W102" s="84">
        <f t="shared" si="10"/>
        <v>0.56999999999999995</v>
      </c>
      <c r="X102" s="83" t="str">
        <f t="shared" si="11"/>
        <v>C</v>
      </c>
      <c r="Y102" s="85">
        <f>INDEX('[1]2025 Annual Counts'!$AH$3:$AH$323,MATCH(A102,'[1]2025 Annual Counts'!$A$3:$A$323,0))</f>
        <v>9.7828858726851875E-2</v>
      </c>
      <c r="AA102" s="87"/>
      <c r="AB102" s="83">
        <f>INDEX('[1]Summary Table'!$Q$4:$Q$264,MATCH(A102,'[1]Summary Table'!$A$4:$A$264,0))</f>
        <v>13770</v>
      </c>
      <c r="AC102" s="83">
        <f>INDEX('[1]Summary Table'!$R$4:$R$264,MATCH(A102,'[1]Summary Table'!$A$4:$A$264,0))</f>
        <v>19530</v>
      </c>
      <c r="AD102" s="83">
        <f>INDEX('[1]Summary Table'!$S$4:$S$264,MATCH(A102,'[1]Summary Table'!$A$4:$A$264,0))</f>
        <v>19530.900000000001</v>
      </c>
      <c r="AE102" s="83"/>
      <c r="AF102" s="88">
        <f>IF(B102="County", VLOOKUP(AI102,'[1]Service Volumes'!B:F,3,0),VLOOKUP(AI102,'[1]Service Volumes'!W:AA,3,0))</f>
        <v>684</v>
      </c>
      <c r="AG102" s="88">
        <f>IF(B102="County", VLOOKUP(AI102,'[1]Service Volumes'!B:F,4,0),VLOOKUP(AI102,'[1]Service Volumes'!W:AA,4,0))</f>
        <v>963</v>
      </c>
      <c r="AH102" s="89">
        <f>IF(B102="County", VLOOKUP(AI102,'[1]Service Volumes'!B:F,5,0),VLOOKUP(AI102,'[1]Service Volumes'!W:AA,5,0))</f>
        <v>964</v>
      </c>
      <c r="AI102" s="90" t="str">
        <f>INDEX('[1]Summary Table'!$O$4:$O$264,MATCH(A102,'[1]Summary Table'!$A$4:$A$264,0))</f>
        <v>C3C_2L_U_WL_0R</v>
      </c>
    </row>
    <row r="103" spans="1:35" s="91" customFormat="1" x14ac:dyDescent="0.3">
      <c r="A103" s="74">
        <v>261</v>
      </c>
      <c r="B103" s="75" t="str">
        <f>INDEX('[1]Summary Table'!$D$4:$D$264,MATCH(A103,'[1]Summary Table'!$A$4:$A$264,0))</f>
        <v>County</v>
      </c>
      <c r="C103" s="76">
        <f>INDEX('[1]Lake Co CMS'!$A$2:$A$456,MATCH(A103,'[1]Lake Co CMS'!$B$2:$B$456,0))</f>
        <v>610</v>
      </c>
      <c r="D103" s="77" t="str">
        <f>IFERROR(VLOOKUP('[1]Summary Table'!$A101,'[1]Lake Co CMS'!$B:$I,6,FALSE), VLOOKUP(A103, '[1]Summary Table'!$A:$B, 2, FALSE))</f>
        <v>CR 448</v>
      </c>
      <c r="E103" s="77" t="str">
        <f>IFERROR(VLOOKUP('[1]Summary Table'!$A101,'[1]Lake Co CMS'!$B:$I,7,FALSE), VLOOKUP(A103, '[1]Summary Table'!$A:$C, 3, FALSE))</f>
        <v>LAKE INDUSTRIAL BLVD</v>
      </c>
      <c r="F103" s="77" t="str">
        <f>VLOOKUP('[1]Summary Table'!$A101,'[1]Lake Co CMS'!$B:$I,8,FALSE)</f>
        <v>ORANGE COUNTY LINE</v>
      </c>
      <c r="G103" s="78" t="str">
        <f>LEFT(INDEX('[1]Summary Table'!$I$4:$I$264, MATCH(A103,'[1]Summary Table'!$A$4:$A$264, 0)), 1)</f>
        <v>R</v>
      </c>
      <c r="H103" s="92"/>
      <c r="I103" s="79">
        <f>INDEX('[1]Summary Table'!$E$4:$E$264,MATCH(A103,'[1]Summary Table'!$A$4:$A$264,0))</f>
        <v>45</v>
      </c>
      <c r="J103" s="79" t="str">
        <f>INDEX('[1]Summary Table'!$J$4:$J$264,MATCH(A103,'[1]Summary Table'!$A$4:$A$264,0))</f>
        <v>C2</v>
      </c>
      <c r="K103" s="79" t="str">
        <f>INDEX('[1]Summary Table'!$H$4:$H$264,MATCH(A103,'[1]Summary Table'!$A$4:$A$264,0))</f>
        <v>2L</v>
      </c>
      <c r="L103" s="92"/>
      <c r="M103" s="79" t="str">
        <f>INDEX('[1]Summary Table'!$N$4:$N$264,MATCH(A103,'[1]Summary Table'!$A$4:$A$264,0))</f>
        <v>C</v>
      </c>
      <c r="N103" s="80">
        <f t="shared" si="6"/>
        <v>5904</v>
      </c>
      <c r="O103" s="80">
        <f t="shared" si="7"/>
        <v>430</v>
      </c>
      <c r="P103" s="92"/>
      <c r="Q103" s="92"/>
      <c r="R103" s="81">
        <f>INDEX('[1]Summary Table'!$P$4:$P$264,MATCH(A103,'[1]Summary Table'!$A$4:$A$264,0))</f>
        <v>9834.652799999998</v>
      </c>
      <c r="S103" s="82">
        <f t="shared" si="8"/>
        <v>1.67</v>
      </c>
      <c r="T103" s="81" t="str">
        <f t="shared" si="9"/>
        <v>D</v>
      </c>
      <c r="U103" s="83">
        <f>VLOOKUP('[1]Summary Table'!$A101,'[1]2025 Annual Counts'!$A:$AO,39,FALSE)</f>
        <v>384.93119999999999</v>
      </c>
      <c r="V103" s="83">
        <f>VLOOKUP('[1]Summary Table'!$A101,'[1]2025 Annual Counts'!$A:$AO,40,FALSE)</f>
        <v>529.40159999999992</v>
      </c>
      <c r="W103" s="84">
        <f t="shared" si="10"/>
        <v>1.23</v>
      </c>
      <c r="X103" s="83" t="str">
        <f t="shared" si="11"/>
        <v>D</v>
      </c>
      <c r="Y103" s="85">
        <f>INDEX('[1]2025 Annual Counts'!$AH$3:$AH$323,MATCH(A103,'[1]2025 Annual Counts'!$A$3:$A$323,0))</f>
        <v>9.7278865971881512E-2</v>
      </c>
      <c r="AA103" s="87"/>
      <c r="AB103" s="83">
        <f>INDEX('[1]Summary Table'!$Q$4:$Q$264,MATCH(A103,'[1]Summary Table'!$A$4:$A$264,0))</f>
        <v>5904</v>
      </c>
      <c r="AC103" s="83">
        <f>INDEX('[1]Summary Table'!$R$4:$R$264,MATCH(A103,'[1]Summary Table'!$A$4:$A$264,0))</f>
        <v>10080</v>
      </c>
      <c r="AD103" s="83">
        <f>INDEX('[1]Summary Table'!$S$4:$S$264,MATCH(A103,'[1]Summary Table'!$A$4:$A$264,0))</f>
        <v>20520</v>
      </c>
      <c r="AE103" s="83"/>
      <c r="AF103" s="88">
        <f>IF(B103="County", VLOOKUP(AI103,'[1]Service Volumes'!B:F,3,0),VLOOKUP(AI103,'[1]Service Volumes'!W:AA,3,0))</f>
        <v>430</v>
      </c>
      <c r="AG103" s="88">
        <f>IF(B103="County", VLOOKUP(AI103,'[1]Service Volumes'!B:F,4,0),VLOOKUP(AI103,'[1]Service Volumes'!W:AA,4,0))</f>
        <v>730</v>
      </c>
      <c r="AH103" s="89">
        <f>IF(B103="County", VLOOKUP(AI103,'[1]Service Volumes'!B:F,5,0),VLOOKUP(AI103,'[1]Service Volumes'!W:AA,5,0))</f>
        <v>1490</v>
      </c>
      <c r="AI103" s="90" t="str">
        <f>INDEX('[1]Summary Table'!$O$4:$O$264,MATCH(A103,'[1]Summary Table'!$A$4:$A$264,0))</f>
        <v>C2_2L_U_0L_0R</v>
      </c>
    </row>
    <row r="104" spans="1:35" s="91" customFormat="1" x14ac:dyDescent="0.3">
      <c r="A104" s="74">
        <v>262</v>
      </c>
      <c r="B104" s="75" t="str">
        <f>INDEX('[1]Summary Table'!$D$4:$D$264,MATCH(A104,'[1]Summary Table'!$A$4:$A$264,0))</f>
        <v>County</v>
      </c>
      <c r="C104" s="76">
        <f>INDEX('[1]Lake Co CMS'!$A$2:$A$456,MATCH(A104,'[1]Lake Co CMS'!$B$2:$B$456,0))</f>
        <v>1235</v>
      </c>
      <c r="D104" s="77" t="str">
        <f>IFERROR(VLOOKUP('[1]Summary Table'!$A102,'[1]Lake Co CMS'!$B:$I,6,FALSE), VLOOKUP(A104, '[1]Summary Table'!$A:$B, 2, FALSE))</f>
        <v>CR 48</v>
      </c>
      <c r="E104" s="77" t="str">
        <f>IFERROR(VLOOKUP('[1]Summary Table'!$A102,'[1]Lake Co CMS'!$B:$I,7,FALSE), VLOOKUP(A104, '[1]Summary Table'!$A:$C, 3, FALSE))</f>
        <v>HAYWOOD WORM FARM RD</v>
      </c>
      <c r="F104" s="77" t="str">
        <f>VLOOKUP('[1]Summary Table'!$A102,'[1]Lake Co CMS'!$B:$I,8,FALSE)</f>
        <v>US 27</v>
      </c>
      <c r="G104" s="78" t="str">
        <f>LEFT(INDEX('[1]Summary Table'!$I$4:$I$264, MATCH(A104,'[1]Summary Table'!$A$4:$A$264, 0)), 1)</f>
        <v>U</v>
      </c>
      <c r="H104" s="92"/>
      <c r="I104" s="79">
        <f>INDEX('[1]Summary Table'!$E$4:$E$264,MATCH(A104,'[1]Summary Table'!$A$4:$A$264,0))</f>
        <v>45</v>
      </c>
      <c r="J104" s="79" t="str">
        <f>INDEX('[1]Summary Table'!$J$4:$J$264,MATCH(A104,'[1]Summary Table'!$A$4:$A$264,0))</f>
        <v>C3R</v>
      </c>
      <c r="K104" s="79" t="str">
        <f>INDEX('[1]Summary Table'!$H$4:$H$264,MATCH(A104,'[1]Summary Table'!$A$4:$A$264,0))</f>
        <v>2L</v>
      </c>
      <c r="L104" s="92"/>
      <c r="M104" s="79" t="str">
        <f>INDEX('[1]Summary Table'!$N$4:$N$264,MATCH(A104,'[1]Summary Table'!$A$4:$A$264,0))</f>
        <v>D</v>
      </c>
      <c r="N104" s="80">
        <f t="shared" si="6"/>
        <v>21168</v>
      </c>
      <c r="O104" s="80">
        <f t="shared" si="7"/>
        <v>1048.95</v>
      </c>
      <c r="P104" s="92"/>
      <c r="Q104" s="92"/>
      <c r="R104" s="81">
        <f>INDEX('[1]Summary Table'!$P$4:$P$264,MATCH(A104,'[1]Summary Table'!$A$4:$A$264,0))</f>
        <v>10396.243200000001</v>
      </c>
      <c r="S104" s="82">
        <f t="shared" si="8"/>
        <v>0.49</v>
      </c>
      <c r="T104" s="81" t="str">
        <f t="shared" si="9"/>
        <v>C</v>
      </c>
      <c r="U104" s="83">
        <f>VLOOKUP('[1]Summary Table'!$A102,'[1]2025 Annual Counts'!$A:$AO,39,FALSE)</f>
        <v>429.13920000000002</v>
      </c>
      <c r="V104" s="83">
        <f>VLOOKUP('[1]Summary Table'!$A102,'[1]2025 Annual Counts'!$A:$AO,40,FALSE)</f>
        <v>464.73599999999999</v>
      </c>
      <c r="W104" s="84">
        <f t="shared" si="10"/>
        <v>0.44</v>
      </c>
      <c r="X104" s="83" t="str">
        <f t="shared" si="11"/>
        <v>C</v>
      </c>
      <c r="Y104" s="85">
        <f>INDEX('[1]2025 Annual Counts'!$AH$3:$AH$323,MATCH(A104,'[1]2025 Annual Counts'!$A$3:$A$323,0))</f>
        <v>0.10953369124406565</v>
      </c>
      <c r="AA104" s="87"/>
      <c r="AB104" s="83">
        <f>INDEX('[1]Summary Table'!$Q$4:$Q$264,MATCH(A104,'[1]Summary Table'!$A$4:$A$264,0))</f>
        <v>18522</v>
      </c>
      <c r="AC104" s="83">
        <f>INDEX('[1]Summary Table'!$R$4:$R$264,MATCH(A104,'[1]Summary Table'!$A$4:$A$264,0))</f>
        <v>21168</v>
      </c>
      <c r="AD104" s="83">
        <f>INDEX('[1]Summary Table'!$S$4:$S$264,MATCH(A104,'[1]Summary Table'!$A$4:$A$264,0))</f>
        <v>21168.945000000003</v>
      </c>
      <c r="AE104" s="83"/>
      <c r="AF104" s="88">
        <f>IF(B104="County", VLOOKUP(AI104,'[1]Service Volumes'!B:F,3,0),VLOOKUP(AI104,'[1]Service Volumes'!W:AA,3,0))</f>
        <v>916.65000000000009</v>
      </c>
      <c r="AG104" s="88">
        <f>IF(B104="County", VLOOKUP(AI104,'[1]Service Volumes'!B:F,4,0),VLOOKUP(AI104,'[1]Service Volumes'!W:AA,4,0))</f>
        <v>1048.95</v>
      </c>
      <c r="AH104" s="89">
        <f>IF(B104="County", VLOOKUP(AI104,'[1]Service Volumes'!B:F,5,0),VLOOKUP(AI104,'[1]Service Volumes'!W:AA,5,0))</f>
        <v>1050</v>
      </c>
      <c r="AI104" s="90" t="str">
        <f>INDEX('[1]Summary Table'!$O$4:$O$264,MATCH(A104,'[1]Summary Table'!$A$4:$A$264,0))</f>
        <v>C3R_2L_U_WL_WR</v>
      </c>
    </row>
    <row r="105" spans="1:35" s="91" customFormat="1" x14ac:dyDescent="0.3">
      <c r="A105" s="74">
        <v>263</v>
      </c>
      <c r="B105" s="75" t="str">
        <f>INDEX('[1]Summary Table'!$D$4:$D$264,MATCH(A105,'[1]Summary Table'!$A$4:$A$264,0))</f>
        <v>County</v>
      </c>
      <c r="C105" s="76">
        <f>INDEX('[1]Lake Co CMS'!$A$2:$A$456,MATCH(A105,'[1]Lake Co CMS'!$B$2:$B$456,0))</f>
        <v>1230</v>
      </c>
      <c r="D105" s="77" t="str">
        <f>IFERROR(VLOOKUP('[1]Summary Table'!$A103,'[1]Lake Co CMS'!$B:$I,6,FALSE), VLOOKUP(A105, '[1]Summary Table'!$A:$B, 2, FALSE))</f>
        <v>CR 48</v>
      </c>
      <c r="E105" s="77" t="str">
        <f>IFERROR(VLOOKUP('[1]Summary Table'!$A103,'[1]Lake Co CMS'!$B:$I,7,FALSE), VLOOKUP(A105, '[1]Summary Table'!$A:$C, 3, FALSE))</f>
        <v>CR 33</v>
      </c>
      <c r="F105" s="77" t="str">
        <f>VLOOKUP('[1]Summary Table'!$A103,'[1]Lake Co CMS'!$B:$I,8,FALSE)</f>
        <v>HAYWOOD WORM FARM RD</v>
      </c>
      <c r="G105" s="78" t="str">
        <f>LEFT(INDEX('[1]Summary Table'!$I$4:$I$264, MATCH(A105,'[1]Summary Table'!$A$4:$A$264, 0)), 1)</f>
        <v>U</v>
      </c>
      <c r="H105" s="92"/>
      <c r="I105" s="79">
        <f>INDEX('[1]Summary Table'!$E$4:$E$264,MATCH(A105,'[1]Summary Table'!$A$4:$A$264,0))</f>
        <v>45</v>
      </c>
      <c r="J105" s="79" t="str">
        <f>INDEX('[1]Summary Table'!$J$4:$J$264,MATCH(A105,'[1]Summary Table'!$A$4:$A$264,0))</f>
        <v>C3R</v>
      </c>
      <c r="K105" s="79" t="str">
        <f>INDEX('[1]Summary Table'!$H$4:$H$264,MATCH(A105,'[1]Summary Table'!$A$4:$A$264,0))</f>
        <v>2L</v>
      </c>
      <c r="L105" s="92"/>
      <c r="M105" s="79" t="str">
        <f>INDEX('[1]Summary Table'!$N$4:$N$264,MATCH(A105,'[1]Summary Table'!$A$4:$A$264,0))</f>
        <v>D</v>
      </c>
      <c r="N105" s="80">
        <f t="shared" si="6"/>
        <v>20160</v>
      </c>
      <c r="O105" s="80">
        <f t="shared" si="7"/>
        <v>999</v>
      </c>
      <c r="P105" s="92"/>
      <c r="Q105" s="92"/>
      <c r="R105" s="81">
        <f>INDEX('[1]Summary Table'!$P$4:$P$264,MATCH(A105,'[1]Summary Table'!$A$4:$A$264,0))</f>
        <v>8546.1983999999993</v>
      </c>
      <c r="S105" s="82">
        <f t="shared" si="8"/>
        <v>0.42</v>
      </c>
      <c r="T105" s="81" t="str">
        <f t="shared" si="9"/>
        <v>C</v>
      </c>
      <c r="U105" s="83">
        <f>VLOOKUP('[1]Summary Table'!$A103,'[1]2025 Annual Counts'!$A:$AO,39,FALSE)</f>
        <v>362.88960000000003</v>
      </c>
      <c r="V105" s="83">
        <f>VLOOKUP('[1]Summary Table'!$A103,'[1]2025 Annual Counts'!$A:$AO,40,FALSE)</f>
        <v>367.83359999999999</v>
      </c>
      <c r="W105" s="84">
        <f t="shared" si="10"/>
        <v>0.37</v>
      </c>
      <c r="X105" s="83" t="str">
        <f t="shared" si="11"/>
        <v>C</v>
      </c>
      <c r="Y105" s="85">
        <f>INDEX('[1]2025 Annual Counts'!$AH$3:$AH$323,MATCH(A105,'[1]2025 Annual Counts'!$A$3:$A$323,0))</f>
        <v>6.6890387636426407E-2</v>
      </c>
      <c r="AA105" s="87"/>
      <c r="AB105" s="83">
        <f>INDEX('[1]Summary Table'!$Q$4:$Q$264,MATCH(A105,'[1]Summary Table'!$A$4:$A$264,0))</f>
        <v>17640</v>
      </c>
      <c r="AC105" s="83">
        <f>INDEX('[1]Summary Table'!$R$4:$R$264,MATCH(A105,'[1]Summary Table'!$A$4:$A$264,0))</f>
        <v>20160</v>
      </c>
      <c r="AD105" s="83">
        <f>INDEX('[1]Summary Table'!$S$4:$S$264,MATCH(A105,'[1]Summary Table'!$A$4:$A$264,0))</f>
        <v>20160.900000000001</v>
      </c>
      <c r="AE105" s="83"/>
      <c r="AF105" s="88">
        <f>IF(B105="County", VLOOKUP(AI105,'[1]Service Volumes'!B:F,3,0),VLOOKUP(AI105,'[1]Service Volumes'!W:AA,3,0))</f>
        <v>873</v>
      </c>
      <c r="AG105" s="88">
        <f>IF(B105="County", VLOOKUP(AI105,'[1]Service Volumes'!B:F,4,0),VLOOKUP(AI105,'[1]Service Volumes'!W:AA,4,0))</f>
        <v>999</v>
      </c>
      <c r="AH105" s="89">
        <f>IF(B105="County", VLOOKUP(AI105,'[1]Service Volumes'!B:F,5,0),VLOOKUP(AI105,'[1]Service Volumes'!W:AA,5,0))</f>
        <v>1000</v>
      </c>
      <c r="AI105" s="90" t="str">
        <f>INDEX('[1]Summary Table'!$O$4:$O$264,MATCH(A105,'[1]Summary Table'!$A$4:$A$264,0))</f>
        <v>C3R_2L_U_WL_0R</v>
      </c>
    </row>
    <row r="106" spans="1:35" s="91" customFormat="1" x14ac:dyDescent="0.3">
      <c r="A106" s="74">
        <v>264</v>
      </c>
      <c r="B106" s="75" t="str">
        <f>INDEX('[1]Summary Table'!$D$4:$D$264,MATCH(A106,'[1]Summary Table'!$A$4:$A$264,0))</f>
        <v>County</v>
      </c>
      <c r="C106" s="76">
        <f>INDEX('[1]Lake Co CMS'!$A$2:$A$456,MATCH(A106,'[1]Lake Co CMS'!$B$2:$B$456,0))</f>
        <v>1240</v>
      </c>
      <c r="D106" s="77" t="str">
        <f>IFERROR(VLOOKUP('[1]Summary Table'!$A104,'[1]Lake Co CMS'!$B:$I,6,FALSE), VLOOKUP(A106, '[1]Summary Table'!$A:$B, 2, FALSE))</f>
        <v>CR 48</v>
      </c>
      <c r="E106" s="77" t="str">
        <f>IFERROR(VLOOKUP('[1]Summary Table'!$A104,'[1]Lake Co CMS'!$B:$I,7,FALSE), VLOOKUP(A106, '[1]Summary Table'!$A:$C, 3, FALSE))</f>
        <v>US 27</v>
      </c>
      <c r="F106" s="77" t="str">
        <f>VLOOKUP('[1]Summary Table'!$A104,'[1]Lake Co CMS'!$B:$I,8,FALSE)</f>
        <v>LIME AVE</v>
      </c>
      <c r="G106" s="78" t="str">
        <f>LEFT(INDEX('[1]Summary Table'!$I$4:$I$264, MATCH(A106,'[1]Summary Table'!$A$4:$A$264, 0)), 1)</f>
        <v>U</v>
      </c>
      <c r="H106" s="92"/>
      <c r="I106" s="79">
        <f>INDEX('[1]Summary Table'!$E$4:$E$264,MATCH(A106,'[1]Summary Table'!$A$4:$A$264,0))</f>
        <v>40</v>
      </c>
      <c r="J106" s="79" t="str">
        <f>INDEX('[1]Summary Table'!$J$4:$J$264,MATCH(A106,'[1]Summary Table'!$A$4:$A$264,0))</f>
        <v>C3R</v>
      </c>
      <c r="K106" s="79" t="str">
        <f>INDEX('[1]Summary Table'!$H$4:$H$264,MATCH(A106,'[1]Summary Table'!$A$4:$A$264,0))</f>
        <v>2L</v>
      </c>
      <c r="L106" s="92"/>
      <c r="M106" s="79" t="str">
        <f>INDEX('[1]Summary Table'!$N$4:$N$264,MATCH(A106,'[1]Summary Table'!$A$4:$A$264,0))</f>
        <v>D</v>
      </c>
      <c r="N106" s="80">
        <f t="shared" si="6"/>
        <v>21168</v>
      </c>
      <c r="O106" s="80">
        <f t="shared" si="7"/>
        <v>1048.95</v>
      </c>
      <c r="P106" s="92"/>
      <c r="Q106" s="92"/>
      <c r="R106" s="81">
        <f>INDEX('[1]Summary Table'!$P$4:$P$264,MATCH(A106,'[1]Summary Table'!$A$4:$A$264,0))</f>
        <v>10741.3344</v>
      </c>
      <c r="S106" s="82">
        <f t="shared" si="8"/>
        <v>0.51</v>
      </c>
      <c r="T106" s="81" t="str">
        <f t="shared" si="9"/>
        <v>C</v>
      </c>
      <c r="U106" s="83">
        <f>VLOOKUP('[1]Summary Table'!$A104,'[1]2025 Annual Counts'!$A:$AO,39,FALSE)</f>
        <v>496.37759999999997</v>
      </c>
      <c r="V106" s="83">
        <f>VLOOKUP('[1]Summary Table'!$A104,'[1]2025 Annual Counts'!$A:$AO,40,FALSE)</f>
        <v>401.45280000000002</v>
      </c>
      <c r="W106" s="84">
        <f t="shared" si="10"/>
        <v>0.47</v>
      </c>
      <c r="X106" s="83" t="str">
        <f t="shared" si="11"/>
        <v>C</v>
      </c>
      <c r="Y106" s="85">
        <f>INDEX('[1]2025 Annual Counts'!$AH$3:$AH$323,MATCH(A106,'[1]2025 Annual Counts'!$A$3:$A$323,0))</f>
        <v>0.11680372952068052</v>
      </c>
      <c r="AA106" s="87"/>
      <c r="AB106" s="83">
        <f>INDEX('[1]Summary Table'!$Q$4:$Q$264,MATCH(A106,'[1]Summary Table'!$A$4:$A$264,0))</f>
        <v>18522</v>
      </c>
      <c r="AC106" s="83">
        <f>INDEX('[1]Summary Table'!$R$4:$R$264,MATCH(A106,'[1]Summary Table'!$A$4:$A$264,0))</f>
        <v>21168</v>
      </c>
      <c r="AD106" s="83">
        <f>INDEX('[1]Summary Table'!$S$4:$S$264,MATCH(A106,'[1]Summary Table'!$A$4:$A$264,0))</f>
        <v>21168.945000000003</v>
      </c>
      <c r="AE106" s="83"/>
      <c r="AF106" s="88">
        <f>IF(B106="County", VLOOKUP(AI106,'[1]Service Volumes'!B:F,3,0),VLOOKUP(AI106,'[1]Service Volumes'!W:AA,3,0))</f>
        <v>916.65000000000009</v>
      </c>
      <c r="AG106" s="88">
        <f>IF(B106="County", VLOOKUP(AI106,'[1]Service Volumes'!B:F,4,0),VLOOKUP(AI106,'[1]Service Volumes'!W:AA,4,0))</f>
        <v>1048.95</v>
      </c>
      <c r="AH106" s="89">
        <f>IF(B106="County", VLOOKUP(AI106,'[1]Service Volumes'!B:F,5,0),VLOOKUP(AI106,'[1]Service Volumes'!W:AA,5,0))</f>
        <v>1050</v>
      </c>
      <c r="AI106" s="90" t="str">
        <f>INDEX('[1]Summary Table'!$O$4:$O$264,MATCH(A106,'[1]Summary Table'!$A$4:$A$264,0))</f>
        <v>C3R_2L_U_WL_WR</v>
      </c>
    </row>
    <row r="107" spans="1:35" s="91" customFormat="1" x14ac:dyDescent="0.3">
      <c r="A107" s="74">
        <v>265</v>
      </c>
      <c r="B107" s="75" t="str">
        <f>INDEX('[1]Summary Table'!$D$4:$D$264,MATCH(A107,'[1]Summary Table'!$A$4:$A$264,0))</f>
        <v>County</v>
      </c>
      <c r="C107" s="76">
        <f>INDEX('[1]Lake Co CMS'!$A$2:$A$456,MATCH(A107,'[1]Lake Co CMS'!$B$2:$B$456,0))</f>
        <v>2820</v>
      </c>
      <c r="D107" s="77" t="str">
        <f>IFERROR(VLOOKUP('[1]Summary Table'!$A105,'[1]Lake Co CMS'!$B:$I,6,FALSE), VLOOKUP(A107, '[1]Summary Table'!$A:$B, 2, FALSE))</f>
        <v>SHIRLEY SHORES RD</v>
      </c>
      <c r="E107" s="77" t="str">
        <f>IFERROR(VLOOKUP('[1]Summary Table'!$A105,'[1]Lake Co CMS'!$B:$I,7,FALSE), VLOOKUP(A107, '[1]Summary Table'!$A:$C, 3, FALSE))</f>
        <v>CR 448</v>
      </c>
      <c r="F107" s="77" t="str">
        <f>VLOOKUP('[1]Summary Table'!$A105,'[1]Lake Co CMS'!$B:$I,8,FALSE)</f>
        <v>DEER ISLAND RD</v>
      </c>
      <c r="G107" s="78" t="str">
        <f>LEFT(INDEX('[1]Summary Table'!$I$4:$I$264, MATCH(A107,'[1]Summary Table'!$A$4:$A$264, 0)), 1)</f>
        <v>R</v>
      </c>
      <c r="H107" s="92"/>
      <c r="I107" s="79">
        <f>INDEX('[1]Summary Table'!$E$4:$E$264,MATCH(A107,'[1]Summary Table'!$A$4:$A$264,0))</f>
        <v>45</v>
      </c>
      <c r="J107" s="79" t="str">
        <f>INDEX('[1]Summary Table'!$J$4:$J$264,MATCH(A107,'[1]Summary Table'!$A$4:$A$264,0))</f>
        <v>C2</v>
      </c>
      <c r="K107" s="79" t="str">
        <f>INDEX('[1]Summary Table'!$H$4:$H$264,MATCH(A107,'[1]Summary Table'!$A$4:$A$264,0))</f>
        <v>2L</v>
      </c>
      <c r="L107" s="92"/>
      <c r="M107" s="79" t="str">
        <f>INDEX('[1]Summary Table'!$N$4:$N$264,MATCH(A107,'[1]Summary Table'!$A$4:$A$264,0))</f>
        <v>C</v>
      </c>
      <c r="N107" s="80">
        <f t="shared" si="6"/>
        <v>5904</v>
      </c>
      <c r="O107" s="80">
        <f t="shared" si="7"/>
        <v>430</v>
      </c>
      <c r="P107" s="92"/>
      <c r="Q107" s="92"/>
      <c r="R107" s="81">
        <f>INDEX('[1]Summary Table'!$P$4:$P$264,MATCH(A107,'[1]Summary Table'!$A$4:$A$264,0))</f>
        <v>3035.8175999999999</v>
      </c>
      <c r="S107" s="82">
        <f t="shared" si="8"/>
        <v>0.51</v>
      </c>
      <c r="T107" s="81" t="str">
        <f t="shared" si="9"/>
        <v>C</v>
      </c>
      <c r="U107" s="83">
        <f>VLOOKUP('[1]Summary Table'!$A105,'[1]2025 Annual Counts'!$A:$AO,39,FALSE)</f>
        <v>160.95359999999999</v>
      </c>
      <c r="V107" s="83">
        <f>VLOOKUP('[1]Summary Table'!$A105,'[1]2025 Annual Counts'!$A:$AO,40,FALSE)</f>
        <v>128.95679999999999</v>
      </c>
      <c r="W107" s="84">
        <f t="shared" si="10"/>
        <v>0.37</v>
      </c>
      <c r="X107" s="83" t="str">
        <f t="shared" si="11"/>
        <v>C</v>
      </c>
      <c r="Y107" s="85">
        <f>INDEX('[1]2025 Annual Counts'!$AH$3:$AH$323,MATCH(A107,'[1]2025 Annual Counts'!$A$3:$A$323,0))</f>
        <v>-0.13259815211279924</v>
      </c>
      <c r="AA107" s="87"/>
      <c r="AB107" s="83">
        <f>INDEX('[1]Summary Table'!$Q$4:$Q$264,MATCH(A107,'[1]Summary Table'!$A$4:$A$264,0))</f>
        <v>5904</v>
      </c>
      <c r="AC107" s="83">
        <f>INDEX('[1]Summary Table'!$R$4:$R$264,MATCH(A107,'[1]Summary Table'!$A$4:$A$264,0))</f>
        <v>10080</v>
      </c>
      <c r="AD107" s="83">
        <f>INDEX('[1]Summary Table'!$S$4:$S$264,MATCH(A107,'[1]Summary Table'!$A$4:$A$264,0))</f>
        <v>20520</v>
      </c>
      <c r="AE107" s="83"/>
      <c r="AF107" s="88">
        <f>IF(B107="County", VLOOKUP(AI107,'[1]Service Volumes'!B:F,3,0),VLOOKUP(AI107,'[1]Service Volumes'!W:AA,3,0))</f>
        <v>430</v>
      </c>
      <c r="AG107" s="88">
        <f>IF(B107="County", VLOOKUP(AI107,'[1]Service Volumes'!B:F,4,0),VLOOKUP(AI107,'[1]Service Volumes'!W:AA,4,0))</f>
        <v>730</v>
      </c>
      <c r="AH107" s="89">
        <f>IF(B107="County", VLOOKUP(AI107,'[1]Service Volumes'!B:F,5,0),VLOOKUP(AI107,'[1]Service Volumes'!W:AA,5,0))</f>
        <v>1490</v>
      </c>
      <c r="AI107" s="90" t="str">
        <f>INDEX('[1]Summary Table'!$O$4:$O$264,MATCH(A107,'[1]Summary Table'!$A$4:$A$264,0))</f>
        <v>C2_2L_U_0L_0R</v>
      </c>
    </row>
    <row r="108" spans="1:35" s="91" customFormat="1" x14ac:dyDescent="0.3">
      <c r="A108" s="74">
        <v>266</v>
      </c>
      <c r="B108" s="75" t="str">
        <f>INDEX('[1]Summary Table'!$D$4:$D$264,MATCH(A108,'[1]Summary Table'!$A$4:$A$264,0))</f>
        <v>County</v>
      </c>
      <c r="C108" s="76">
        <f>INDEX('[1]Lake Co CMS'!$A$2:$A$456,MATCH(A108,'[1]Lake Co CMS'!$B$2:$B$456,0))</f>
        <v>1155</v>
      </c>
      <c r="D108" s="77" t="str">
        <f>IFERROR(VLOOKUP('[1]Summary Table'!$A106,'[1]Lake Co CMS'!$B:$I,6,FALSE), VLOOKUP(A108, '[1]Summary Table'!$A:$B, 2, FALSE))</f>
        <v>CR 470</v>
      </c>
      <c r="E108" s="77" t="str">
        <f>IFERROR(VLOOKUP('[1]Summary Table'!$A106,'[1]Lake Co CMS'!$B:$I,7,FALSE), VLOOKUP(A108, '[1]Summary Table'!$A:$C, 3, FALSE))</f>
        <v>FLORIDA TURNPIKE</v>
      </c>
      <c r="F108" s="77" t="str">
        <f>VLOOKUP('[1]Summary Table'!$A106,'[1]Lake Co CMS'!$B:$I,8,FALSE)</f>
        <v>BAY AVE</v>
      </c>
      <c r="G108" s="78" t="str">
        <f>LEFT(INDEX('[1]Summary Table'!$I$4:$I$264, MATCH(A108,'[1]Summary Table'!$A$4:$A$264, 0)), 1)</f>
        <v>R</v>
      </c>
      <c r="H108" s="92"/>
      <c r="I108" s="79">
        <f>INDEX('[1]Summary Table'!$E$4:$E$264,MATCH(A108,'[1]Summary Table'!$A$4:$A$264,0))</f>
        <v>55</v>
      </c>
      <c r="J108" s="79" t="str">
        <f>INDEX('[1]Summary Table'!$J$4:$J$264,MATCH(A108,'[1]Summary Table'!$A$4:$A$264,0))</f>
        <v>C2</v>
      </c>
      <c r="K108" s="79" t="str">
        <f>INDEX('[1]Summary Table'!$H$4:$H$264,MATCH(A108,'[1]Summary Table'!$A$4:$A$264,0))</f>
        <v>2L</v>
      </c>
      <c r="L108" s="92"/>
      <c r="M108" s="79" t="str">
        <f>INDEX('[1]Summary Table'!$N$4:$N$264,MATCH(A108,'[1]Summary Table'!$A$4:$A$264,0))</f>
        <v>C</v>
      </c>
      <c r="N108" s="80">
        <f t="shared" si="6"/>
        <v>8136</v>
      </c>
      <c r="O108" s="80">
        <f t="shared" si="7"/>
        <v>452</v>
      </c>
      <c r="P108" s="92"/>
      <c r="Q108" s="92"/>
      <c r="R108" s="81">
        <f>INDEX('[1]Summary Table'!$P$4:$P$264,MATCH(A108,'[1]Summary Table'!$A$4:$A$264,0))</f>
        <v>9400.5216</v>
      </c>
      <c r="S108" s="82">
        <f t="shared" si="8"/>
        <v>1.1599999999999999</v>
      </c>
      <c r="T108" s="81" t="str">
        <f t="shared" si="9"/>
        <v>D</v>
      </c>
      <c r="U108" s="83">
        <f>VLOOKUP('[1]Summary Table'!$A106,'[1]2025 Annual Counts'!$A:$AO,39,FALSE)</f>
        <v>485.50079999999997</v>
      </c>
      <c r="V108" s="83">
        <f>VLOOKUP('[1]Summary Table'!$A106,'[1]2025 Annual Counts'!$A:$AO,40,FALSE)</f>
        <v>301.584</v>
      </c>
      <c r="W108" s="84">
        <f t="shared" si="10"/>
        <v>1.07</v>
      </c>
      <c r="X108" s="83" t="str">
        <f t="shared" si="11"/>
        <v>D</v>
      </c>
      <c r="Y108" s="85">
        <f>INDEX('[1]2025 Annual Counts'!$AH$3:$AH$323,MATCH(A108,'[1]2025 Annual Counts'!$A$3:$A$323,0))</f>
        <v>8.7415698631235106E-2</v>
      </c>
      <c r="AA108" s="87"/>
      <c r="AB108" s="83">
        <f>INDEX('[1]Summary Table'!$Q$4:$Q$264,MATCH(A108,'[1]Summary Table'!$A$4:$A$264,0))</f>
        <v>8136</v>
      </c>
      <c r="AC108" s="83">
        <f>INDEX('[1]Summary Table'!$R$4:$R$264,MATCH(A108,'[1]Summary Table'!$A$4:$A$264,0))</f>
        <v>13892</v>
      </c>
      <c r="AD108" s="83">
        <f>INDEX('[1]Summary Table'!$S$4:$S$264,MATCH(A108,'[1]Summary Table'!$A$4:$A$264,0))</f>
        <v>28280</v>
      </c>
      <c r="AE108" s="83"/>
      <c r="AF108" s="88">
        <f>IF(B108="County", VLOOKUP(AI108,'[1]Service Volumes'!B:F,3,0),VLOOKUP(AI108,'[1]Service Volumes'!W:AA,3,0))</f>
        <v>452</v>
      </c>
      <c r="AG108" s="88">
        <f>IF(B108="County", VLOOKUP(AI108,'[1]Service Volumes'!B:F,4,0),VLOOKUP(AI108,'[1]Service Volumes'!W:AA,4,0))</f>
        <v>767</v>
      </c>
      <c r="AH108" s="89">
        <f>IF(B108="County", VLOOKUP(AI108,'[1]Service Volumes'!B:F,5,0),VLOOKUP(AI108,'[1]Service Volumes'!W:AA,5,0))</f>
        <v>1565</v>
      </c>
      <c r="AI108" s="90" t="str">
        <f>INDEX('[1]Summary Table'!$O$4:$O$264,MATCH(A108,'[1]Summary Table'!$A$4:$A$264,0))</f>
        <v>C2_2L_D_WL_WR</v>
      </c>
    </row>
    <row r="109" spans="1:35" s="91" customFormat="1" x14ac:dyDescent="0.3">
      <c r="A109" s="74">
        <v>267</v>
      </c>
      <c r="B109" s="75" t="str">
        <f>INDEX('[1]Summary Table'!$D$4:$D$264,MATCH(A109,'[1]Summary Table'!$A$4:$A$264,0))</f>
        <v>County</v>
      </c>
      <c r="C109" s="76">
        <f>INDEX('[1]Lake Co CMS'!$A$2:$A$456,MATCH(A109,'[1]Lake Co CMS'!$B$2:$B$456,0))</f>
        <v>1150</v>
      </c>
      <c r="D109" s="77" t="str">
        <f>IFERROR(VLOOKUP('[1]Summary Table'!$A107,'[1]Lake Co CMS'!$B:$I,6,FALSE), VLOOKUP(A109, '[1]Summary Table'!$A:$B, 2, FALSE))</f>
        <v>CR 470</v>
      </c>
      <c r="E109" s="77" t="str">
        <f>IFERROR(VLOOKUP('[1]Summary Table'!$A107,'[1]Lake Co CMS'!$B:$I,7,FALSE), VLOOKUP(A109, '[1]Summary Table'!$A:$C, 3, FALSE))</f>
        <v>SUMTER COUNTY LINE</v>
      </c>
      <c r="F109" s="77" t="str">
        <f>VLOOKUP('[1]Summary Table'!$A107,'[1]Lake Co CMS'!$B:$I,8,FALSE)</f>
        <v>FLORIDA TURNPIKE</v>
      </c>
      <c r="G109" s="78" t="str">
        <f>LEFT(INDEX('[1]Summary Table'!$I$4:$I$264, MATCH(A109,'[1]Summary Table'!$A$4:$A$264, 0)), 1)</f>
        <v>R</v>
      </c>
      <c r="H109" s="92"/>
      <c r="I109" s="79">
        <f>INDEX('[1]Summary Table'!$E$4:$E$264,MATCH(A109,'[1]Summary Table'!$A$4:$A$264,0))</f>
        <v>55</v>
      </c>
      <c r="J109" s="79" t="str">
        <f>INDEX('[1]Summary Table'!$J$4:$J$264,MATCH(A109,'[1]Summary Table'!$A$4:$A$264,0))</f>
        <v>C2</v>
      </c>
      <c r="K109" s="79" t="str">
        <f>INDEX('[1]Summary Table'!$H$4:$H$264,MATCH(A109,'[1]Summary Table'!$A$4:$A$264,0))</f>
        <v>2L</v>
      </c>
      <c r="L109" s="92"/>
      <c r="M109" s="79" t="str">
        <f>INDEX('[1]Summary Table'!$N$4:$N$264,MATCH(A109,'[1]Summary Table'!$A$4:$A$264,0))</f>
        <v>C</v>
      </c>
      <c r="N109" s="80">
        <f t="shared" si="6"/>
        <v>6199.2</v>
      </c>
      <c r="O109" s="80">
        <f t="shared" si="7"/>
        <v>430</v>
      </c>
      <c r="P109" s="92"/>
      <c r="Q109" s="92"/>
      <c r="R109" s="81">
        <f>INDEX('[1]Summary Table'!$P$4:$P$264,MATCH(A109,'[1]Summary Table'!$A$4:$A$264,0))</f>
        <v>9154.3104000000003</v>
      </c>
      <c r="S109" s="82">
        <f t="shared" si="8"/>
        <v>1.48</v>
      </c>
      <c r="T109" s="81" t="str">
        <f t="shared" si="9"/>
        <v>D</v>
      </c>
      <c r="U109" s="83">
        <f>VLOOKUP('[1]Summary Table'!$A107,'[1]2025 Annual Counts'!$A:$AO,39,FALSE)</f>
        <v>595.25760000000002</v>
      </c>
      <c r="V109" s="83">
        <f>VLOOKUP('[1]Summary Table'!$A107,'[1]2025 Annual Counts'!$A:$AO,40,FALSE)</f>
        <v>217.536</v>
      </c>
      <c r="W109" s="84">
        <f t="shared" si="10"/>
        <v>1.38</v>
      </c>
      <c r="X109" s="83" t="str">
        <f t="shared" si="11"/>
        <v>D</v>
      </c>
      <c r="Y109" s="85">
        <f>INDEX('[1]2025 Annual Counts'!$AH$3:$AH$323,MATCH(A109,'[1]2025 Annual Counts'!$A$3:$A$323,0))</f>
        <v>8.1658917239042506E-2</v>
      </c>
      <c r="AA109" s="87"/>
      <c r="AB109" s="83">
        <f>INDEX('[1]Summary Table'!$Q$4:$Q$264,MATCH(A109,'[1]Summary Table'!$A$4:$A$264,0))</f>
        <v>6199.2</v>
      </c>
      <c r="AC109" s="83">
        <f>INDEX('[1]Summary Table'!$R$4:$R$264,MATCH(A109,'[1]Summary Table'!$A$4:$A$264,0))</f>
        <v>10584</v>
      </c>
      <c r="AD109" s="83">
        <f>INDEX('[1]Summary Table'!$S$4:$S$264,MATCH(A109,'[1]Summary Table'!$A$4:$A$264,0))</f>
        <v>21546</v>
      </c>
      <c r="AE109" s="83"/>
      <c r="AF109" s="88">
        <f>IF(B109="County", VLOOKUP(AI109,'[1]Service Volumes'!B:F,3,0),VLOOKUP(AI109,'[1]Service Volumes'!W:AA,3,0))</f>
        <v>430</v>
      </c>
      <c r="AG109" s="88">
        <f>IF(B109="County", VLOOKUP(AI109,'[1]Service Volumes'!B:F,4,0),VLOOKUP(AI109,'[1]Service Volumes'!W:AA,4,0))</f>
        <v>730</v>
      </c>
      <c r="AH109" s="89">
        <f>IF(B109="County", VLOOKUP(AI109,'[1]Service Volumes'!B:F,5,0),VLOOKUP(AI109,'[1]Service Volumes'!W:AA,5,0))</f>
        <v>1490</v>
      </c>
      <c r="AI109" s="90" t="str">
        <f>INDEX('[1]Summary Table'!$O$4:$O$264,MATCH(A109,'[1]Summary Table'!$A$4:$A$264,0))</f>
        <v>C2_2L_U_0L_WR</v>
      </c>
    </row>
    <row r="110" spans="1:35" s="91" customFormat="1" x14ac:dyDescent="0.3">
      <c r="A110" s="74">
        <v>268</v>
      </c>
      <c r="B110" s="75" t="str">
        <f>INDEX('[1]Summary Table'!$D$4:$D$264,MATCH(A110,'[1]Summary Table'!$A$4:$A$264,0))</f>
        <v>County</v>
      </c>
      <c r="C110" s="76">
        <f>INDEX('[1]Lake Co CMS'!$A$2:$A$456,MATCH(A110,'[1]Lake Co CMS'!$B$2:$B$456,0))</f>
        <v>260</v>
      </c>
      <c r="D110" s="77" t="str">
        <f>IFERROR(VLOOKUP('[1]Summary Table'!$A108,'[1]Lake Co CMS'!$B:$I,6,FALSE), VLOOKUP(A110, '[1]Summary Table'!$A:$B, 2, FALSE))</f>
        <v>SR 33 / CR 33</v>
      </c>
      <c r="E110" s="77" t="str">
        <f>IFERROR(VLOOKUP('[1]Summary Table'!$A108,'[1]Lake Co CMS'!$B:$I,7,FALSE), VLOOKUP(A110, '[1]Summary Table'!$A:$C, 3, FALSE))</f>
        <v>US 27</v>
      </c>
      <c r="F110" s="77" t="str">
        <f>VLOOKUP('[1]Summary Table'!$A108,'[1]Lake Co CMS'!$B:$I,8,FALSE)</f>
        <v>CR 48 /CR 470</v>
      </c>
      <c r="G110" s="78" t="str">
        <f>LEFT(INDEX('[1]Summary Table'!$I$4:$I$264, MATCH(A110,'[1]Summary Table'!$A$4:$A$264, 0)), 1)</f>
        <v>U</v>
      </c>
      <c r="H110" s="92"/>
      <c r="I110" s="79">
        <f>INDEX('[1]Summary Table'!$E$4:$E$264,MATCH(A110,'[1]Summary Table'!$A$4:$A$264,0))</f>
        <v>50</v>
      </c>
      <c r="J110" s="79" t="str">
        <f>INDEX('[1]Summary Table'!$J$4:$J$264,MATCH(A110,'[1]Summary Table'!$A$4:$A$264,0))</f>
        <v>C3R</v>
      </c>
      <c r="K110" s="79" t="str">
        <f>INDEX('[1]Summary Table'!$H$4:$H$264,MATCH(A110,'[1]Summary Table'!$A$4:$A$264,0))</f>
        <v>2L</v>
      </c>
      <c r="L110" s="92"/>
      <c r="M110" s="79" t="str">
        <f>INDEX('[1]Summary Table'!$N$4:$N$264,MATCH(A110,'[1]Summary Table'!$A$4:$A$264,0))</f>
        <v>D</v>
      </c>
      <c r="N110" s="80">
        <f t="shared" si="6"/>
        <v>21168</v>
      </c>
      <c r="O110" s="80">
        <f t="shared" si="7"/>
        <v>1048.95</v>
      </c>
      <c r="P110" s="92"/>
      <c r="Q110" s="92"/>
      <c r="R110" s="81">
        <f>INDEX('[1]Summary Table'!$P$4:$P$264,MATCH(A110,'[1]Summary Table'!$A$4:$A$264,0))</f>
        <v>10301.318399999998</v>
      </c>
      <c r="S110" s="82">
        <f t="shared" si="8"/>
        <v>0.49</v>
      </c>
      <c r="T110" s="81" t="str">
        <f t="shared" si="9"/>
        <v>C</v>
      </c>
      <c r="U110" s="83">
        <f>VLOOKUP('[1]Summary Table'!$A108,'[1]2025 Annual Counts'!$A:$AO,39,FALSE)</f>
        <v>391.56479999999999</v>
      </c>
      <c r="V110" s="83">
        <f>VLOOKUP('[1]Summary Table'!$A108,'[1]2025 Annual Counts'!$A:$AO,40,FALSE)</f>
        <v>441.00479999999999</v>
      </c>
      <c r="W110" s="84">
        <f t="shared" si="10"/>
        <v>0.42</v>
      </c>
      <c r="X110" s="83" t="str">
        <f t="shared" si="11"/>
        <v>C</v>
      </c>
      <c r="Y110" s="85">
        <f>INDEX('[1]2025 Annual Counts'!$AH$3:$AH$323,MATCH(A110,'[1]2025 Annual Counts'!$A$3:$A$323,0))</f>
        <v>0.10750009029231</v>
      </c>
      <c r="AA110" s="87"/>
      <c r="AB110" s="83">
        <f>INDEX('[1]Summary Table'!$Q$4:$Q$264,MATCH(A110,'[1]Summary Table'!$A$4:$A$264,0))</f>
        <v>18522</v>
      </c>
      <c r="AC110" s="83">
        <f>INDEX('[1]Summary Table'!$R$4:$R$264,MATCH(A110,'[1]Summary Table'!$A$4:$A$264,0))</f>
        <v>21168</v>
      </c>
      <c r="AD110" s="83">
        <f>INDEX('[1]Summary Table'!$S$4:$S$264,MATCH(A110,'[1]Summary Table'!$A$4:$A$264,0))</f>
        <v>21168.945000000003</v>
      </c>
      <c r="AE110" s="83"/>
      <c r="AF110" s="88">
        <f>IF(B110="County", VLOOKUP(AI110,'[1]Service Volumes'!B:F,3,0),VLOOKUP(AI110,'[1]Service Volumes'!W:AA,3,0))</f>
        <v>916.65000000000009</v>
      </c>
      <c r="AG110" s="88">
        <f>IF(B110="County", VLOOKUP(AI110,'[1]Service Volumes'!B:F,4,0),VLOOKUP(AI110,'[1]Service Volumes'!W:AA,4,0))</f>
        <v>1048.95</v>
      </c>
      <c r="AH110" s="89">
        <f>IF(B110="County", VLOOKUP(AI110,'[1]Service Volumes'!B:F,5,0),VLOOKUP(AI110,'[1]Service Volumes'!W:AA,5,0))</f>
        <v>1050</v>
      </c>
      <c r="AI110" s="90" t="str">
        <f>INDEX('[1]Summary Table'!$O$4:$O$264,MATCH(A110,'[1]Summary Table'!$A$4:$A$264,0))</f>
        <v>C3R_2L_U_WL_WR</v>
      </c>
    </row>
    <row r="111" spans="1:35" s="91" customFormat="1" x14ac:dyDescent="0.3">
      <c r="A111" s="74">
        <v>269</v>
      </c>
      <c r="B111" s="75" t="str">
        <f>INDEX('[1]Summary Table'!$D$4:$D$264,MATCH(A111,'[1]Summary Table'!$A$4:$A$264,0))</f>
        <v>County</v>
      </c>
      <c r="C111" s="76">
        <f>INDEX('[1]Lake Co CMS'!$A$2:$A$456,MATCH(A111,'[1]Lake Co CMS'!$B$2:$B$456,0))</f>
        <v>590</v>
      </c>
      <c r="D111" s="77" t="str">
        <f>IFERROR(VLOOKUP('[1]Summary Table'!$A109,'[1]Lake Co CMS'!$B:$I,6,FALSE), VLOOKUP(A111, '[1]Summary Table'!$A:$B, 2, FALSE))</f>
        <v>CR 448</v>
      </c>
      <c r="E111" s="77" t="str">
        <f>IFERROR(VLOOKUP('[1]Summary Table'!$A109,'[1]Lake Co CMS'!$B:$I,7,FALSE), VLOOKUP(A111, '[1]Summary Table'!$A:$C, 3, FALSE))</f>
        <v>SR 19</v>
      </c>
      <c r="F111" s="77" t="str">
        <f>VLOOKUP('[1]Summary Table'!$A109,'[1]Lake Co CMS'!$B:$I,8,FALSE)</f>
        <v>CR 561</v>
      </c>
      <c r="G111" s="78" t="str">
        <f>LEFT(INDEX('[1]Summary Table'!$I$4:$I$264, MATCH(A111,'[1]Summary Table'!$A$4:$A$264, 0)), 1)</f>
        <v>U</v>
      </c>
      <c r="H111" s="92"/>
      <c r="I111" s="79">
        <f>INDEX('[1]Summary Table'!$E$4:$E$264,MATCH(A111,'[1]Summary Table'!$A$4:$A$264,0))</f>
        <v>55</v>
      </c>
      <c r="J111" s="79" t="str">
        <f>INDEX('[1]Summary Table'!$J$4:$J$264,MATCH(A111,'[1]Summary Table'!$A$4:$A$264,0))</f>
        <v>C3C</v>
      </c>
      <c r="K111" s="79" t="str">
        <f>INDEX('[1]Summary Table'!$H$4:$H$264,MATCH(A111,'[1]Summary Table'!$A$4:$A$264,0))</f>
        <v>2L</v>
      </c>
      <c r="L111" s="92"/>
      <c r="M111" s="79" t="str">
        <f>INDEX('[1]Summary Table'!$N$4:$N$264,MATCH(A111,'[1]Summary Table'!$A$4:$A$264,0))</f>
        <v>D</v>
      </c>
      <c r="N111" s="80">
        <f t="shared" si="6"/>
        <v>20506.5</v>
      </c>
      <c r="O111" s="80">
        <f t="shared" si="7"/>
        <v>1011.1500000000001</v>
      </c>
      <c r="P111" s="92"/>
      <c r="Q111" s="92"/>
      <c r="R111" s="81">
        <f>INDEX('[1]Summary Table'!$P$4:$P$264,MATCH(A111,'[1]Summary Table'!$A$4:$A$264,0))</f>
        <v>5763.3023999999996</v>
      </c>
      <c r="S111" s="82">
        <f t="shared" si="8"/>
        <v>0.28000000000000003</v>
      </c>
      <c r="T111" s="81" t="str">
        <f t="shared" si="9"/>
        <v>C</v>
      </c>
      <c r="U111" s="83">
        <f>VLOOKUP('[1]Summary Table'!$A109,'[1]2025 Annual Counts'!$A:$AO,39,FALSE)</f>
        <v>278.27519999999998</v>
      </c>
      <c r="V111" s="83">
        <f>VLOOKUP('[1]Summary Table'!$A109,'[1]2025 Annual Counts'!$A:$AO,40,FALSE)</f>
        <v>231.73439999999999</v>
      </c>
      <c r="W111" s="84">
        <f t="shared" si="10"/>
        <v>0.28000000000000003</v>
      </c>
      <c r="X111" s="83" t="str">
        <f t="shared" si="11"/>
        <v>C</v>
      </c>
      <c r="Y111" s="85">
        <f>INDEX('[1]2025 Annual Counts'!$AH$3:$AH$323,MATCH(A111,'[1]2025 Annual Counts'!$A$3:$A$323,0))</f>
        <v>-1.3948746205004414E-2</v>
      </c>
      <c r="AA111" s="87"/>
      <c r="AB111" s="83">
        <f>INDEX('[1]Summary Table'!$Q$4:$Q$264,MATCH(A111,'[1]Summary Table'!$A$4:$A$264,0))</f>
        <v>14458.5</v>
      </c>
      <c r="AC111" s="83">
        <f>INDEX('[1]Summary Table'!$R$4:$R$264,MATCH(A111,'[1]Summary Table'!$A$4:$A$264,0))</f>
        <v>20506.5</v>
      </c>
      <c r="AD111" s="83">
        <f>INDEX('[1]Summary Table'!$S$4:$S$264,MATCH(A111,'[1]Summary Table'!$A$4:$A$264,0))</f>
        <v>20507.445000000003</v>
      </c>
      <c r="AE111" s="83"/>
      <c r="AF111" s="88">
        <f>IF(B111="County", VLOOKUP(AI111,'[1]Service Volumes'!B:F,3,0),VLOOKUP(AI111,'[1]Service Volumes'!W:AA,3,0))</f>
        <v>718.2</v>
      </c>
      <c r="AG111" s="88">
        <f>IF(B111="County", VLOOKUP(AI111,'[1]Service Volumes'!B:F,4,0),VLOOKUP(AI111,'[1]Service Volumes'!W:AA,4,0))</f>
        <v>1011.1500000000001</v>
      </c>
      <c r="AH111" s="89">
        <f>IF(B111="County", VLOOKUP(AI111,'[1]Service Volumes'!B:F,5,0),VLOOKUP(AI111,'[1]Service Volumes'!W:AA,5,0))</f>
        <v>1012.2</v>
      </c>
      <c r="AI111" s="90" t="str">
        <f>INDEX('[1]Summary Table'!$O$4:$O$264,MATCH(A111,'[1]Summary Table'!$A$4:$A$264,0))</f>
        <v>C3C_2L_U_WL_WR</v>
      </c>
    </row>
    <row r="112" spans="1:35" s="91" customFormat="1" x14ac:dyDescent="0.3">
      <c r="A112" s="74">
        <v>270</v>
      </c>
      <c r="B112" s="75" t="str">
        <f>INDEX('[1]Summary Table'!$D$4:$D$264,MATCH(A112,'[1]Summary Table'!$A$4:$A$264,0))</f>
        <v>County</v>
      </c>
      <c r="C112" s="76">
        <f>INDEX('[1]Lake Co CMS'!$A$2:$A$456,MATCH(A112,'[1]Lake Co CMS'!$B$2:$B$456,0))</f>
        <v>600</v>
      </c>
      <c r="D112" s="77" t="str">
        <f>IFERROR(VLOOKUP('[1]Summary Table'!$A110,'[1]Lake Co CMS'!$B:$I,6,FALSE), VLOOKUP(A112, '[1]Summary Table'!$A:$B, 2, FALSE))</f>
        <v>CR 448</v>
      </c>
      <c r="E112" s="77" t="str">
        <f>IFERROR(VLOOKUP('[1]Summary Table'!$A110,'[1]Lake Co CMS'!$B:$I,7,FALSE), VLOOKUP(A112, '[1]Summary Table'!$A:$C, 3, FALSE))</f>
        <v>CR 561</v>
      </c>
      <c r="F112" s="77" t="str">
        <f>VLOOKUP('[1]Summary Table'!$A110,'[1]Lake Co CMS'!$B:$I,8,FALSE)</f>
        <v>LAKE INDUSTRIAL BLVD</v>
      </c>
      <c r="G112" s="78" t="str">
        <f>LEFT(INDEX('[1]Summary Table'!$I$4:$I$264, MATCH(A112,'[1]Summary Table'!$A$4:$A$264, 0)), 1)</f>
        <v>U</v>
      </c>
      <c r="H112" s="92"/>
      <c r="I112" s="79">
        <f>INDEX('[1]Summary Table'!$E$4:$E$264,MATCH(A112,'[1]Summary Table'!$A$4:$A$264,0))</f>
        <v>55</v>
      </c>
      <c r="J112" s="79" t="str">
        <f>INDEX('[1]Summary Table'!$J$4:$J$264,MATCH(A112,'[1]Summary Table'!$A$4:$A$264,0))</f>
        <v>C3C</v>
      </c>
      <c r="K112" s="79" t="str">
        <f>INDEX('[1]Summary Table'!$H$4:$H$264,MATCH(A112,'[1]Summary Table'!$A$4:$A$264,0))</f>
        <v>2L</v>
      </c>
      <c r="L112" s="92"/>
      <c r="M112" s="79" t="str">
        <f>INDEX('[1]Summary Table'!$N$4:$N$264,MATCH(A112,'[1]Summary Table'!$A$4:$A$264,0))</f>
        <v>D</v>
      </c>
      <c r="N112" s="80">
        <f t="shared" si="6"/>
        <v>20506.5</v>
      </c>
      <c r="O112" s="80">
        <f t="shared" si="7"/>
        <v>1011.1500000000001</v>
      </c>
      <c r="P112" s="92"/>
      <c r="Q112" s="92"/>
      <c r="R112" s="81">
        <f>INDEX('[1]Summary Table'!$P$4:$P$264,MATCH(A112,'[1]Summary Table'!$A$4:$A$264,0))</f>
        <v>12731.366399999999</v>
      </c>
      <c r="S112" s="82">
        <f t="shared" si="8"/>
        <v>0.62</v>
      </c>
      <c r="T112" s="81" t="str">
        <f t="shared" si="9"/>
        <v>C</v>
      </c>
      <c r="U112" s="83">
        <f>VLOOKUP('[1]Summary Table'!$A110,'[1]2025 Annual Counts'!$A:$AO,39,FALSE)</f>
        <v>467.46239999999995</v>
      </c>
      <c r="V112" s="83">
        <f>VLOOKUP('[1]Summary Table'!$A110,'[1]2025 Annual Counts'!$A:$AO,40,FALSE)</f>
        <v>620.17920000000004</v>
      </c>
      <c r="W112" s="84">
        <f t="shared" si="10"/>
        <v>0.61</v>
      </c>
      <c r="X112" s="83" t="str">
        <f t="shared" si="11"/>
        <v>C</v>
      </c>
      <c r="Y112" s="85">
        <f>INDEX('[1]2025 Annual Counts'!$AH$3:$AH$323,MATCH(A112,'[1]2025 Annual Counts'!$A$3:$A$323,0))</f>
        <v>0.15542087994543197</v>
      </c>
      <c r="AA112" s="87"/>
      <c r="AB112" s="83">
        <f>INDEX('[1]Summary Table'!$Q$4:$Q$264,MATCH(A112,'[1]Summary Table'!$A$4:$A$264,0))</f>
        <v>14458.5</v>
      </c>
      <c r="AC112" s="83">
        <f>INDEX('[1]Summary Table'!$R$4:$R$264,MATCH(A112,'[1]Summary Table'!$A$4:$A$264,0))</f>
        <v>20506.5</v>
      </c>
      <c r="AD112" s="83">
        <f>INDEX('[1]Summary Table'!$S$4:$S$264,MATCH(A112,'[1]Summary Table'!$A$4:$A$264,0))</f>
        <v>20507.445000000003</v>
      </c>
      <c r="AE112" s="83"/>
      <c r="AF112" s="88">
        <f>IF(B112="County", VLOOKUP(AI112,'[1]Service Volumes'!B:F,3,0),VLOOKUP(AI112,'[1]Service Volumes'!W:AA,3,0))</f>
        <v>718.2</v>
      </c>
      <c r="AG112" s="88">
        <f>IF(B112="County", VLOOKUP(AI112,'[1]Service Volumes'!B:F,4,0),VLOOKUP(AI112,'[1]Service Volumes'!W:AA,4,0))</f>
        <v>1011.1500000000001</v>
      </c>
      <c r="AH112" s="89">
        <f>IF(B112="County", VLOOKUP(AI112,'[1]Service Volumes'!B:F,5,0),VLOOKUP(AI112,'[1]Service Volumes'!W:AA,5,0))</f>
        <v>1012.2</v>
      </c>
      <c r="AI112" s="90" t="str">
        <f>INDEX('[1]Summary Table'!$O$4:$O$264,MATCH(A112,'[1]Summary Table'!$A$4:$A$264,0))</f>
        <v>C3C_2L_U_WL_WR</v>
      </c>
    </row>
    <row r="113" spans="1:35" s="91" customFormat="1" x14ac:dyDescent="0.3">
      <c r="A113" s="74">
        <v>271</v>
      </c>
      <c r="B113" s="75" t="str">
        <f>INDEX('[1]Summary Table'!$D$4:$D$264,MATCH(A113,'[1]Summary Table'!$A$4:$A$264,0))</f>
        <v>County</v>
      </c>
      <c r="C113" s="76">
        <f>INDEX('[1]Lake Co CMS'!$A$2:$A$456,MATCH(A113,'[1]Lake Co CMS'!$B$2:$B$456,0))</f>
        <v>2390</v>
      </c>
      <c r="D113" s="77" t="str">
        <f>IFERROR(VLOOKUP('[1]Summary Table'!$A111,'[1]Lake Co CMS'!$B:$I,6,FALSE), VLOOKUP(A113, '[1]Summary Table'!$A:$B, 2, FALSE))</f>
        <v>LANE PARK CUTOFF</v>
      </c>
      <c r="E113" s="77" t="str">
        <f>IFERROR(VLOOKUP('[1]Summary Table'!$A111,'[1]Lake Co CMS'!$B:$I,7,FALSE), VLOOKUP(A113, '[1]Summary Table'!$A:$C, 3, FALSE))</f>
        <v>SR 19</v>
      </c>
      <c r="F113" s="77" t="str">
        <f>VLOOKUP('[1]Summary Table'!$A111,'[1]Lake Co CMS'!$B:$I,8,FALSE)</f>
        <v>CR 561</v>
      </c>
      <c r="G113" s="78" t="str">
        <f>LEFT(INDEX('[1]Summary Table'!$I$4:$I$264, MATCH(A113,'[1]Summary Table'!$A$4:$A$264, 0)), 1)</f>
        <v>U</v>
      </c>
      <c r="H113" s="92"/>
      <c r="I113" s="79">
        <f>INDEX('[1]Summary Table'!$E$4:$E$264,MATCH(A113,'[1]Summary Table'!$A$4:$A$264,0))</f>
        <v>35</v>
      </c>
      <c r="J113" s="79" t="str">
        <f>INDEX('[1]Summary Table'!$J$4:$J$264,MATCH(A113,'[1]Summary Table'!$A$4:$A$264,0))</f>
        <v>C3C</v>
      </c>
      <c r="K113" s="79" t="str">
        <f>INDEX('[1]Summary Table'!$H$4:$H$264,MATCH(A113,'[1]Summary Table'!$A$4:$A$264,0))</f>
        <v>2L</v>
      </c>
      <c r="L113" s="92"/>
      <c r="M113" s="79" t="str">
        <f>INDEX('[1]Summary Table'!$N$4:$N$264,MATCH(A113,'[1]Summary Table'!$A$4:$A$264,0))</f>
        <v>D</v>
      </c>
      <c r="N113" s="80">
        <f t="shared" si="6"/>
        <v>19530</v>
      </c>
      <c r="O113" s="80">
        <f t="shared" si="7"/>
        <v>963</v>
      </c>
      <c r="P113" s="92"/>
      <c r="Q113" s="92"/>
      <c r="R113" s="81">
        <f>INDEX('[1]Summary Table'!$P$4:$P$264,MATCH(A113,'[1]Summary Table'!$A$4:$A$264,0))</f>
        <v>1980.5183999999999</v>
      </c>
      <c r="S113" s="82">
        <f t="shared" si="8"/>
        <v>0.1</v>
      </c>
      <c r="T113" s="81" t="str">
        <f t="shared" si="9"/>
        <v>C</v>
      </c>
      <c r="U113" s="83">
        <f>VLOOKUP('[1]Summary Table'!$A111,'[1]2025 Annual Counts'!$A:$AO,39,FALSE)</f>
        <v>100.45439999999999</v>
      </c>
      <c r="V113" s="83">
        <f>VLOOKUP('[1]Summary Table'!$A111,'[1]2025 Annual Counts'!$A:$AO,40,FALSE)</f>
        <v>81.100799999999992</v>
      </c>
      <c r="W113" s="84">
        <f t="shared" si="10"/>
        <v>0.1</v>
      </c>
      <c r="X113" s="83" t="str">
        <f t="shared" si="11"/>
        <v>C</v>
      </c>
      <c r="Y113" s="85">
        <f>INDEX('[1]2025 Annual Counts'!$AH$3:$AH$323,MATCH(A113,'[1]2025 Annual Counts'!$A$3:$A$323,0))</f>
        <v>-0.20361882701399558</v>
      </c>
      <c r="AA113" s="87"/>
      <c r="AB113" s="83">
        <f>INDEX('[1]Summary Table'!$Q$4:$Q$264,MATCH(A113,'[1]Summary Table'!$A$4:$A$264,0))</f>
        <v>13770</v>
      </c>
      <c r="AC113" s="83">
        <f>INDEX('[1]Summary Table'!$R$4:$R$264,MATCH(A113,'[1]Summary Table'!$A$4:$A$264,0))</f>
        <v>19530</v>
      </c>
      <c r="AD113" s="83">
        <f>INDEX('[1]Summary Table'!$S$4:$S$264,MATCH(A113,'[1]Summary Table'!$A$4:$A$264,0))</f>
        <v>19530.900000000001</v>
      </c>
      <c r="AE113" s="83"/>
      <c r="AF113" s="88">
        <f>IF(B113="County", VLOOKUP(AI113,'[1]Service Volumes'!B:F,3,0),VLOOKUP(AI113,'[1]Service Volumes'!W:AA,3,0))</f>
        <v>684</v>
      </c>
      <c r="AG113" s="88">
        <f>IF(B113="County", VLOOKUP(AI113,'[1]Service Volumes'!B:F,4,0),VLOOKUP(AI113,'[1]Service Volumes'!W:AA,4,0))</f>
        <v>963</v>
      </c>
      <c r="AH113" s="89">
        <f>IF(B113="County", VLOOKUP(AI113,'[1]Service Volumes'!B:F,5,0),VLOOKUP(AI113,'[1]Service Volumes'!W:AA,5,0))</f>
        <v>964</v>
      </c>
      <c r="AI113" s="90" t="str">
        <f>INDEX('[1]Summary Table'!$O$4:$O$264,MATCH(A113,'[1]Summary Table'!$A$4:$A$264,0))</f>
        <v>C3C_2L_U_WL_0R</v>
      </c>
    </row>
    <row r="114" spans="1:35" s="91" customFormat="1" x14ac:dyDescent="0.3">
      <c r="A114" s="74">
        <v>272</v>
      </c>
      <c r="B114" s="75" t="str">
        <f>INDEX('[1]Summary Table'!$D$4:$D$264,MATCH(A114,'[1]Summary Table'!$A$4:$A$264,0))</f>
        <v>County</v>
      </c>
      <c r="C114" s="76" t="e">
        <f>INDEX('[1]Lake Co CMS'!$A$2:$A$456,MATCH(A114,'[1]Lake Co CMS'!$B$2:$B$456,0))</f>
        <v>#N/A</v>
      </c>
      <c r="D114" s="77" t="str">
        <f>IFERROR(VLOOKUP('[1]Summary Table'!$A112,'[1]Lake Co CMS'!$B:$I,6,FALSE), VLOOKUP(A114, '[1]Summary Table'!$A:$B, 2, FALSE))</f>
        <v>OBRIEN RD</v>
      </c>
      <c r="E114" s="77" t="str">
        <f>IFERROR(VLOOKUP('[1]Summary Table'!$A112,'[1]Lake Co CMS'!$B:$I,7,FALSE), VLOOKUP(A114, '[1]Summary Table'!$A:$C, 3, FALSE))</f>
        <v>1.24 Mi N OF S.R. 19</v>
      </c>
      <c r="F114" s="77" t="e">
        <f>VLOOKUP('[1]Summary Table'!$A112,'[1]Lake Co CMS'!$B:$I,8,FALSE)</f>
        <v>#N/A</v>
      </c>
      <c r="G114" s="78" t="str">
        <f>LEFT(INDEX('[1]Summary Table'!$I$4:$I$264, MATCH(A114,'[1]Summary Table'!$A$4:$A$264, 0)), 1)</f>
        <v>R</v>
      </c>
      <c r="H114" s="92"/>
      <c r="I114" s="79">
        <f>INDEX('[1]Summary Table'!$E$4:$E$264,MATCH(A114,'[1]Summary Table'!$A$4:$A$264,0))</f>
        <v>35</v>
      </c>
      <c r="J114" s="79" t="str">
        <f>INDEX('[1]Summary Table'!$J$4:$J$264,MATCH(A114,'[1]Summary Table'!$A$4:$A$264,0))</f>
        <v>C2T</v>
      </c>
      <c r="K114" s="79" t="str">
        <f>INDEX('[1]Summary Table'!$H$4:$H$264,MATCH(A114,'[1]Summary Table'!$A$4:$A$264,0))</f>
        <v>2L</v>
      </c>
      <c r="L114" s="92"/>
      <c r="M114" s="79" t="str">
        <f>INDEX('[1]Summary Table'!$N$4:$N$264,MATCH(A114,'[1]Summary Table'!$A$4:$A$264,0))</f>
        <v>C</v>
      </c>
      <c r="N114" s="80">
        <f t="shared" si="6"/>
        <v>9936</v>
      </c>
      <c r="O114" s="80">
        <f t="shared" si="7"/>
        <v>518.4</v>
      </c>
      <c r="P114" s="92"/>
      <c r="Q114" s="92"/>
      <c r="R114" s="81">
        <f>INDEX('[1]Summary Table'!$P$4:$P$264,MATCH(A114,'[1]Summary Table'!$A$4:$A$264,0))</f>
        <v>6302.3615999999993</v>
      </c>
      <c r="S114" s="82">
        <f t="shared" si="8"/>
        <v>0.63</v>
      </c>
      <c r="T114" s="81" t="str">
        <f t="shared" si="9"/>
        <v>C</v>
      </c>
      <c r="U114" s="83">
        <f>VLOOKUP('[1]Summary Table'!$A112,'[1]2025 Annual Counts'!$A:$AO,39,FALSE)</f>
        <v>285.87839999999994</v>
      </c>
      <c r="V114" s="83">
        <f>VLOOKUP('[1]Summary Table'!$A112,'[1]2025 Annual Counts'!$A:$AO,40,FALSE)</f>
        <v>232.79999999999998</v>
      </c>
      <c r="W114" s="84">
        <f t="shared" si="10"/>
        <v>0.55000000000000004</v>
      </c>
      <c r="X114" s="83" t="str">
        <f t="shared" si="11"/>
        <v>C</v>
      </c>
      <c r="Y114" s="85">
        <f>INDEX('[1]2025 Annual Counts'!$AH$3:$AH$323,MATCH(A114,'[1]2025 Annual Counts'!$A$3:$A$323,0))</f>
        <v>3.8431772549496479E-3</v>
      </c>
      <c r="AA114" s="87"/>
      <c r="AB114" s="83">
        <f>INDEX('[1]Summary Table'!$Q$4:$Q$264,MATCH(A114,'[1]Summary Table'!$A$4:$A$264,0))</f>
        <v>9936</v>
      </c>
      <c r="AC114" s="83">
        <f>INDEX('[1]Summary Table'!$R$4:$R$264,MATCH(A114,'[1]Summary Table'!$A$4:$A$264,0))</f>
        <v>12960</v>
      </c>
      <c r="AD114" s="83">
        <f>INDEX('[1]Summary Table'!$S$4:$S$264,MATCH(A114,'[1]Summary Table'!$A$4:$A$264,0))</f>
        <v>12960.720000000001</v>
      </c>
      <c r="AE114" s="83"/>
      <c r="AF114" s="88">
        <f>IF(B114="County", VLOOKUP(AI114,'[1]Service Volumes'!B:F,3,0),VLOOKUP(AI114,'[1]Service Volumes'!W:AA,3,0))</f>
        <v>518.4</v>
      </c>
      <c r="AG114" s="88">
        <f>IF(B114="County", VLOOKUP(AI114,'[1]Service Volumes'!B:F,4,0),VLOOKUP(AI114,'[1]Service Volumes'!W:AA,4,0))</f>
        <v>676.80000000000007</v>
      </c>
      <c r="AH114" s="89">
        <f>IF(B114="County", VLOOKUP(AI114,'[1]Service Volumes'!B:F,5,0),VLOOKUP(AI114,'[1]Service Volumes'!W:AA,5,0))</f>
        <v>677.6</v>
      </c>
      <c r="AI114" s="90" t="str">
        <f>INDEX('[1]Summary Table'!$O$4:$O$264,MATCH(A114,'[1]Summary Table'!$A$4:$A$264,0))</f>
        <v>C2T_2L_U_0L_0R</v>
      </c>
    </row>
    <row r="115" spans="1:35" s="91" customFormat="1" x14ac:dyDescent="0.3">
      <c r="A115" s="74">
        <v>273</v>
      </c>
      <c r="B115" s="75" t="str">
        <f>INDEX('[1]Summary Table'!$D$4:$D$264,MATCH(A115,'[1]Summary Table'!$A$4:$A$264,0))</f>
        <v>County</v>
      </c>
      <c r="C115" s="76" t="e">
        <f>INDEX('[1]Lake Co CMS'!$A$2:$A$456,MATCH(A115,'[1]Lake Co CMS'!$B$2:$B$456,0))</f>
        <v>#N/A</v>
      </c>
      <c r="D115" s="77" t="str">
        <f>IFERROR(VLOOKUP('[1]Summary Table'!$A113,'[1]Lake Co CMS'!$B:$I,6,FALSE), VLOOKUP(A115, '[1]Summary Table'!$A:$B, 2, FALSE))</f>
        <v>CHERRY LAKE RD (C.R. 478)</v>
      </c>
      <c r="E115" s="77" t="str">
        <f>IFERROR(VLOOKUP('[1]Summary Table'!$A113,'[1]Lake Co CMS'!$B:$I,7,FALSE), VLOOKUP(A115, '[1]Summary Table'!$A:$C, 3, FALSE))</f>
        <v>0.25 Mi E OF CORALWOOD LN</v>
      </c>
      <c r="F115" s="77" t="e">
        <f>VLOOKUP('[1]Summary Table'!$A113,'[1]Lake Co CMS'!$B:$I,8,FALSE)</f>
        <v>#N/A</v>
      </c>
      <c r="G115" s="78" t="str">
        <f>LEFT(INDEX('[1]Summary Table'!$I$4:$I$264, MATCH(A115,'[1]Summary Table'!$A$4:$A$264, 0)), 1)</f>
        <v>R</v>
      </c>
      <c r="H115" s="92"/>
      <c r="I115" s="79">
        <f>INDEX('[1]Summary Table'!$E$4:$E$264,MATCH(A115,'[1]Summary Table'!$A$4:$A$264,0))</f>
        <v>45</v>
      </c>
      <c r="J115" s="79" t="str">
        <f>INDEX('[1]Summary Table'!$J$4:$J$264,MATCH(A115,'[1]Summary Table'!$A$4:$A$264,0))</f>
        <v>C2T</v>
      </c>
      <c r="K115" s="79" t="str">
        <f>INDEX('[1]Summary Table'!$H$4:$H$264,MATCH(A115,'[1]Summary Table'!$A$4:$A$264,0))</f>
        <v>2L</v>
      </c>
      <c r="L115" s="92"/>
      <c r="M115" s="79" t="str">
        <f>INDEX('[1]Summary Table'!$N$4:$N$264,MATCH(A115,'[1]Summary Table'!$A$4:$A$264,0))</f>
        <v>C</v>
      </c>
      <c r="N115" s="80">
        <f t="shared" si="6"/>
        <v>9936</v>
      </c>
      <c r="O115" s="80">
        <f t="shared" si="7"/>
        <v>518.4</v>
      </c>
      <c r="P115" s="92"/>
      <c r="Q115" s="92"/>
      <c r="R115" s="81">
        <f>INDEX('[1]Summary Table'!$P$4:$P$264,MATCH(A115,'[1]Summary Table'!$A$4:$A$264,0))</f>
        <v>1994.6303999999996</v>
      </c>
      <c r="S115" s="82">
        <f t="shared" si="8"/>
        <v>0.2</v>
      </c>
      <c r="T115" s="81" t="str">
        <f t="shared" si="9"/>
        <v>C</v>
      </c>
      <c r="U115" s="83">
        <f>VLOOKUP('[1]Summary Table'!$A113,'[1]2025 Annual Counts'!$A:$AO,39,FALSE)</f>
        <v>82.876799999999989</v>
      </c>
      <c r="V115" s="83">
        <f>VLOOKUP('[1]Summary Table'!$A113,'[1]2025 Annual Counts'!$A:$AO,40,FALSE)</f>
        <v>84.739199999999997</v>
      </c>
      <c r="W115" s="84">
        <f t="shared" si="10"/>
        <v>0.16</v>
      </c>
      <c r="X115" s="83" t="str">
        <f t="shared" si="11"/>
        <v>C</v>
      </c>
      <c r="Y115" s="85">
        <f>INDEX('[1]2025 Annual Counts'!$AH$3:$AH$323,MATCH(A115,'[1]2025 Annual Counts'!$A$3:$A$323,0))</f>
        <v>-0.20248713990289735</v>
      </c>
      <c r="AA115" s="87"/>
      <c r="AB115" s="83">
        <f>INDEX('[1]Summary Table'!$Q$4:$Q$264,MATCH(A115,'[1]Summary Table'!$A$4:$A$264,0))</f>
        <v>9936</v>
      </c>
      <c r="AC115" s="83">
        <f>INDEX('[1]Summary Table'!$R$4:$R$264,MATCH(A115,'[1]Summary Table'!$A$4:$A$264,0))</f>
        <v>12960</v>
      </c>
      <c r="AD115" s="83">
        <f>INDEX('[1]Summary Table'!$S$4:$S$264,MATCH(A115,'[1]Summary Table'!$A$4:$A$264,0))</f>
        <v>12960.720000000001</v>
      </c>
      <c r="AE115" s="83"/>
      <c r="AF115" s="88">
        <f>IF(B115="County", VLOOKUP(AI115,'[1]Service Volumes'!B:F,3,0),VLOOKUP(AI115,'[1]Service Volumes'!W:AA,3,0))</f>
        <v>518.4</v>
      </c>
      <c r="AG115" s="88">
        <f>IF(B115="County", VLOOKUP(AI115,'[1]Service Volumes'!B:F,4,0),VLOOKUP(AI115,'[1]Service Volumes'!W:AA,4,0))</f>
        <v>676.80000000000007</v>
      </c>
      <c r="AH115" s="89">
        <f>IF(B115="County", VLOOKUP(AI115,'[1]Service Volumes'!B:F,5,0),VLOOKUP(AI115,'[1]Service Volumes'!W:AA,5,0))</f>
        <v>677.6</v>
      </c>
      <c r="AI115" s="90" t="str">
        <f>INDEX('[1]Summary Table'!$O$4:$O$264,MATCH(A115,'[1]Summary Table'!$A$4:$A$264,0))</f>
        <v>C2T_2L_U_0L_0R</v>
      </c>
    </row>
    <row r="116" spans="1:35" s="91" customFormat="1" x14ac:dyDescent="0.3">
      <c r="A116" s="74">
        <v>274</v>
      </c>
      <c r="B116" s="75" t="str">
        <f>INDEX('[1]Summary Table'!$D$4:$D$264,MATCH(A116,'[1]Summary Table'!$A$4:$A$264,0))</f>
        <v>County</v>
      </c>
      <c r="C116" s="76" t="e">
        <f>INDEX('[1]Lake Co CMS'!$A$2:$A$456,MATCH(A116,'[1]Lake Co CMS'!$B$2:$B$456,0))</f>
        <v>#N/A</v>
      </c>
      <c r="D116" s="77" t="str">
        <f>IFERROR(VLOOKUP('[1]Summary Table'!$A114,'[1]Lake Co CMS'!$B:$I,6,FALSE), VLOOKUP(A116, '[1]Summary Table'!$A:$B, 2, FALSE))</f>
        <v>S BUCKHILL RD</v>
      </c>
      <c r="E116" s="77" t="str">
        <f>IFERROR(VLOOKUP('[1]Summary Table'!$A114,'[1]Lake Co CMS'!$B:$I,7,FALSE), VLOOKUP(A116, '[1]Summary Table'!$A:$C, 3, FALSE))</f>
        <v>0.24 Mi S OF C.R. 455</v>
      </c>
      <c r="F116" s="77" t="e">
        <f>VLOOKUP('[1]Summary Table'!$A114,'[1]Lake Co CMS'!$B:$I,8,FALSE)</f>
        <v>#N/A</v>
      </c>
      <c r="G116" s="78" t="str">
        <f>LEFT(INDEX('[1]Summary Table'!$I$4:$I$264, MATCH(A116,'[1]Summary Table'!$A$4:$A$264, 0)), 1)</f>
        <v>R</v>
      </c>
      <c r="H116" s="92"/>
      <c r="I116" s="79">
        <f>INDEX('[1]Summary Table'!$E$4:$E$264,MATCH(A116,'[1]Summary Table'!$A$4:$A$264,0))</f>
        <v>45</v>
      </c>
      <c r="J116" s="79" t="str">
        <f>INDEX('[1]Summary Table'!$J$4:$J$264,MATCH(A116,'[1]Summary Table'!$A$4:$A$264,0))</f>
        <v>C2T</v>
      </c>
      <c r="K116" s="79" t="str">
        <f>INDEX('[1]Summary Table'!$H$4:$H$264,MATCH(A116,'[1]Summary Table'!$A$4:$A$264,0))</f>
        <v>2L</v>
      </c>
      <c r="L116" s="92"/>
      <c r="M116" s="79" t="str">
        <f>INDEX('[1]Summary Table'!$N$4:$N$264,MATCH(A116,'[1]Summary Table'!$A$4:$A$264,0))</f>
        <v>C</v>
      </c>
      <c r="N116" s="80">
        <f t="shared" si="6"/>
        <v>9936</v>
      </c>
      <c r="O116" s="80">
        <f t="shared" si="7"/>
        <v>518.4</v>
      </c>
      <c r="P116" s="92"/>
      <c r="Q116" s="92"/>
      <c r="R116" s="81">
        <f>INDEX('[1]Summary Table'!$P$4:$P$264,MATCH(A116,'[1]Summary Table'!$A$4:$A$264,0))</f>
        <v>1264.6751999999999</v>
      </c>
      <c r="S116" s="82">
        <f t="shared" si="8"/>
        <v>0.13</v>
      </c>
      <c r="T116" s="81" t="str">
        <f t="shared" si="9"/>
        <v>C</v>
      </c>
      <c r="U116" s="83">
        <f>VLOOKUP('[1]Summary Table'!$A114,'[1]2025 Annual Counts'!$A:$AO,39,FALSE)</f>
        <v>62.294399999999996</v>
      </c>
      <c r="V116" s="83">
        <f>VLOOKUP('[1]Summary Table'!$A114,'[1]2025 Annual Counts'!$A:$AO,40,FALSE)</f>
        <v>82.070399999999992</v>
      </c>
      <c r="W116" s="84">
        <f t="shared" si="10"/>
        <v>0.16</v>
      </c>
      <c r="X116" s="83" t="str">
        <f t="shared" si="11"/>
        <v>C</v>
      </c>
      <c r="Y116" s="85">
        <f>INDEX('[1]2025 Annual Counts'!$AH$3:$AH$323,MATCH(A116,'[1]2025 Annual Counts'!$A$3:$A$323,0))</f>
        <v>-0.27195033130260082</v>
      </c>
      <c r="AA116" s="87"/>
      <c r="AB116" s="83">
        <f>INDEX('[1]Summary Table'!$Q$4:$Q$264,MATCH(A116,'[1]Summary Table'!$A$4:$A$264,0))</f>
        <v>9936</v>
      </c>
      <c r="AC116" s="83">
        <f>INDEX('[1]Summary Table'!$R$4:$R$264,MATCH(A116,'[1]Summary Table'!$A$4:$A$264,0))</f>
        <v>12960</v>
      </c>
      <c r="AD116" s="83">
        <f>INDEX('[1]Summary Table'!$S$4:$S$264,MATCH(A116,'[1]Summary Table'!$A$4:$A$264,0))</f>
        <v>12960.720000000001</v>
      </c>
      <c r="AE116" s="83"/>
      <c r="AF116" s="88">
        <f>IF(B116="County", VLOOKUP(AI116,'[1]Service Volumes'!B:F,3,0),VLOOKUP(AI116,'[1]Service Volumes'!W:AA,3,0))</f>
        <v>518.4</v>
      </c>
      <c r="AG116" s="88">
        <f>IF(B116="County", VLOOKUP(AI116,'[1]Service Volumes'!B:F,4,0),VLOOKUP(AI116,'[1]Service Volumes'!W:AA,4,0))</f>
        <v>676.80000000000007</v>
      </c>
      <c r="AH116" s="89">
        <f>IF(B116="County", VLOOKUP(AI116,'[1]Service Volumes'!B:F,5,0),VLOOKUP(AI116,'[1]Service Volumes'!W:AA,5,0))</f>
        <v>677.6</v>
      </c>
      <c r="AI116" s="90" t="str">
        <f>INDEX('[1]Summary Table'!$O$4:$O$264,MATCH(A116,'[1]Summary Table'!$A$4:$A$264,0))</f>
        <v>C2T_2L_U_0L_0R</v>
      </c>
    </row>
    <row r="117" spans="1:35" s="91" customFormat="1" x14ac:dyDescent="0.3">
      <c r="A117" s="74">
        <v>275</v>
      </c>
      <c r="B117" s="75" t="str">
        <f>INDEX('[1]Summary Table'!$D$4:$D$264,MATCH(A117,'[1]Summary Table'!$A$4:$A$264,0))</f>
        <v>County</v>
      </c>
      <c r="C117" s="76" t="e">
        <f>INDEX('[1]Lake Co CMS'!$A$2:$A$456,MATCH(A117,'[1]Lake Co CMS'!$B$2:$B$456,0))</f>
        <v>#N/A</v>
      </c>
      <c r="D117" s="77" t="str">
        <f>IFERROR(VLOOKUP('[1]Summary Table'!$A115,'[1]Lake Co CMS'!$B:$I,6,FALSE), VLOOKUP(A117, '[1]Summary Table'!$A:$B, 2, FALSE))</f>
        <v>S BUCKHILL RD</v>
      </c>
      <c r="E117" s="77" t="str">
        <f>IFERROR(VLOOKUP('[1]Summary Table'!$A115,'[1]Lake Co CMS'!$B:$I,7,FALSE), VLOOKUP(A117, '[1]Summary Table'!$A:$C, 3, FALSE))</f>
        <v>0.18 Mi N OF TURNPIKE RD</v>
      </c>
      <c r="F117" s="77" t="e">
        <f>VLOOKUP('[1]Summary Table'!$A115,'[1]Lake Co CMS'!$B:$I,8,FALSE)</f>
        <v>#N/A</v>
      </c>
      <c r="G117" s="78" t="str">
        <f>LEFT(INDEX('[1]Summary Table'!$I$4:$I$264, MATCH(A117,'[1]Summary Table'!$A$4:$A$264, 0)), 1)</f>
        <v>R</v>
      </c>
      <c r="H117" s="92"/>
      <c r="I117" s="79">
        <f>INDEX('[1]Summary Table'!$E$4:$E$264,MATCH(A117,'[1]Summary Table'!$A$4:$A$264,0))</f>
        <v>40</v>
      </c>
      <c r="J117" s="79" t="str">
        <f>INDEX('[1]Summary Table'!$J$4:$J$264,MATCH(A117,'[1]Summary Table'!$A$4:$A$264,0))</f>
        <v>C2T</v>
      </c>
      <c r="K117" s="79" t="str">
        <f>INDEX('[1]Summary Table'!$H$4:$H$264,MATCH(A117,'[1]Summary Table'!$A$4:$A$264,0))</f>
        <v>2L</v>
      </c>
      <c r="L117" s="92"/>
      <c r="M117" s="79" t="str">
        <f>INDEX('[1]Summary Table'!$N$4:$N$264,MATCH(A117,'[1]Summary Table'!$A$4:$A$264,0))</f>
        <v>C</v>
      </c>
      <c r="N117" s="80">
        <f t="shared" si="6"/>
        <v>9936</v>
      </c>
      <c r="O117" s="80">
        <f t="shared" si="7"/>
        <v>518.4</v>
      </c>
      <c r="P117" s="92"/>
      <c r="Q117" s="92"/>
      <c r="R117" s="81">
        <f>INDEX('[1]Summary Table'!$P$4:$P$264,MATCH(A117,'[1]Summary Table'!$A$4:$A$264,0))</f>
        <v>2185.248</v>
      </c>
      <c r="S117" s="82">
        <f t="shared" si="8"/>
        <v>0.22</v>
      </c>
      <c r="T117" s="81" t="str">
        <f t="shared" si="9"/>
        <v>C</v>
      </c>
      <c r="U117" s="83">
        <f>VLOOKUP('[1]Summary Table'!$A115,'[1]2025 Annual Counts'!$A:$AO,39,FALSE)</f>
        <v>64.272000000000006</v>
      </c>
      <c r="V117" s="83">
        <f>VLOOKUP('[1]Summary Table'!$A115,'[1]2025 Annual Counts'!$A:$AO,40,FALSE)</f>
        <v>137.44319999999999</v>
      </c>
      <c r="W117" s="84">
        <f t="shared" si="10"/>
        <v>0.27</v>
      </c>
      <c r="X117" s="83" t="str">
        <f t="shared" si="11"/>
        <v>C</v>
      </c>
      <c r="Y117" s="85">
        <f>INDEX('[1]2025 Annual Counts'!$AH$3:$AH$323,MATCH(A117,'[1]2025 Annual Counts'!$A$3:$A$323,0))</f>
        <v>-0.1877955690824149</v>
      </c>
      <c r="AA117" s="87"/>
      <c r="AB117" s="83">
        <f>INDEX('[1]Summary Table'!$Q$4:$Q$264,MATCH(A117,'[1]Summary Table'!$A$4:$A$264,0))</f>
        <v>9936</v>
      </c>
      <c r="AC117" s="83">
        <f>INDEX('[1]Summary Table'!$R$4:$R$264,MATCH(A117,'[1]Summary Table'!$A$4:$A$264,0))</f>
        <v>12960</v>
      </c>
      <c r="AD117" s="83">
        <f>INDEX('[1]Summary Table'!$S$4:$S$264,MATCH(A117,'[1]Summary Table'!$A$4:$A$264,0))</f>
        <v>12960.720000000001</v>
      </c>
      <c r="AE117" s="83"/>
      <c r="AF117" s="88">
        <f>IF(B117="County", VLOOKUP(AI117,'[1]Service Volumes'!B:F,3,0),VLOOKUP(AI117,'[1]Service Volumes'!W:AA,3,0))</f>
        <v>518.4</v>
      </c>
      <c r="AG117" s="88">
        <f>IF(B117="County", VLOOKUP(AI117,'[1]Service Volumes'!B:F,4,0),VLOOKUP(AI117,'[1]Service Volumes'!W:AA,4,0))</f>
        <v>676.80000000000007</v>
      </c>
      <c r="AH117" s="89">
        <f>IF(B117="County", VLOOKUP(AI117,'[1]Service Volumes'!B:F,5,0),VLOOKUP(AI117,'[1]Service Volumes'!W:AA,5,0))</f>
        <v>677.6</v>
      </c>
      <c r="AI117" s="90" t="str">
        <f>INDEX('[1]Summary Table'!$O$4:$O$264,MATCH(A117,'[1]Summary Table'!$A$4:$A$264,0))</f>
        <v>C2T_2L_U_0L_0R</v>
      </c>
    </row>
    <row r="118" spans="1:35" s="91" customFormat="1" x14ac:dyDescent="0.3">
      <c r="A118" s="74">
        <v>276</v>
      </c>
      <c r="B118" s="75" t="str">
        <f>INDEX('[1]Summary Table'!$D$4:$D$264,MATCH(A118,'[1]Summary Table'!$A$4:$A$264,0))</f>
        <v>County</v>
      </c>
      <c r="C118" s="76" t="e">
        <f>INDEX('[1]Lake Co CMS'!$A$2:$A$456,MATCH(A118,'[1]Lake Co CMS'!$B$2:$B$456,0))</f>
        <v>#N/A</v>
      </c>
      <c r="D118" s="77" t="str">
        <f>IFERROR(VLOOKUP('[1]Summary Table'!$A116,'[1]Lake Co CMS'!$B:$I,6,FALSE), VLOOKUP(A118, '[1]Summary Table'!$A:$B, 2, FALSE))</f>
        <v>LANE PARK RD</v>
      </c>
      <c r="E118" s="77" t="str">
        <f>IFERROR(VLOOKUP('[1]Summary Table'!$A116,'[1]Lake Co CMS'!$B:$I,7,FALSE), VLOOKUP(A118, '[1]Summary Table'!$A:$C, 3, FALSE))</f>
        <v>0.08 Mi E OF CROSBY RD</v>
      </c>
      <c r="F118" s="77" t="e">
        <f>VLOOKUP('[1]Summary Table'!$A116,'[1]Lake Co CMS'!$B:$I,8,FALSE)</f>
        <v>#N/A</v>
      </c>
      <c r="G118" s="78" t="str">
        <f>LEFT(INDEX('[1]Summary Table'!$I$4:$I$264, MATCH(A118,'[1]Summary Table'!$A$4:$A$264, 0)), 1)</f>
        <v>R</v>
      </c>
      <c r="H118" s="92"/>
      <c r="I118" s="79">
        <f>INDEX('[1]Summary Table'!$E$4:$E$264,MATCH(A118,'[1]Summary Table'!$A$4:$A$264,0))</f>
        <v>35</v>
      </c>
      <c r="J118" s="79" t="str">
        <f>INDEX('[1]Summary Table'!$J$4:$J$264,MATCH(A118,'[1]Summary Table'!$A$4:$A$264,0))</f>
        <v>C2T</v>
      </c>
      <c r="K118" s="79" t="str">
        <f>INDEX('[1]Summary Table'!$H$4:$H$264,MATCH(A118,'[1]Summary Table'!$A$4:$A$264,0))</f>
        <v>2L</v>
      </c>
      <c r="L118" s="92"/>
      <c r="M118" s="79" t="str">
        <f>INDEX('[1]Summary Table'!$N$4:$N$264,MATCH(A118,'[1]Summary Table'!$A$4:$A$264,0))</f>
        <v>C</v>
      </c>
      <c r="N118" s="80">
        <f t="shared" si="6"/>
        <v>9936</v>
      </c>
      <c r="O118" s="80">
        <f t="shared" si="7"/>
        <v>518.4</v>
      </c>
      <c r="P118" s="92"/>
      <c r="Q118" s="92"/>
      <c r="R118" s="81">
        <f>INDEX('[1]Summary Table'!$P$4:$P$264,MATCH(A118,'[1]Summary Table'!$A$4:$A$264,0))</f>
        <v>1258.9055999999998</v>
      </c>
      <c r="S118" s="82">
        <f t="shared" si="8"/>
        <v>0.13</v>
      </c>
      <c r="T118" s="81" t="str">
        <f t="shared" si="9"/>
        <v>C</v>
      </c>
      <c r="U118" s="83">
        <f>VLOOKUP('[1]Summary Table'!$A116,'[1]2025 Annual Counts'!$A:$AO,39,FALSE)</f>
        <v>63.590399999999995</v>
      </c>
      <c r="V118" s="83">
        <f>VLOOKUP('[1]Summary Table'!$A116,'[1]2025 Annual Counts'!$A:$AO,40,FALSE)</f>
        <v>59.903999999999996</v>
      </c>
      <c r="W118" s="84">
        <f t="shared" si="10"/>
        <v>0.12</v>
      </c>
      <c r="X118" s="83" t="str">
        <f t="shared" si="11"/>
        <v>C</v>
      </c>
      <c r="Y118" s="85">
        <f>INDEX('[1]2025 Annual Counts'!$AH$3:$AH$323,MATCH(A118,'[1]2025 Annual Counts'!$A$3:$A$323,0))</f>
        <v>-0.27261583684789881</v>
      </c>
      <c r="AA118" s="87"/>
      <c r="AB118" s="83">
        <f>INDEX('[1]Summary Table'!$Q$4:$Q$264,MATCH(A118,'[1]Summary Table'!$A$4:$A$264,0))</f>
        <v>9936</v>
      </c>
      <c r="AC118" s="83">
        <f>INDEX('[1]Summary Table'!$R$4:$R$264,MATCH(A118,'[1]Summary Table'!$A$4:$A$264,0))</f>
        <v>12960</v>
      </c>
      <c r="AD118" s="83">
        <f>INDEX('[1]Summary Table'!$S$4:$S$264,MATCH(A118,'[1]Summary Table'!$A$4:$A$264,0))</f>
        <v>12960.720000000001</v>
      </c>
      <c r="AE118" s="83"/>
      <c r="AF118" s="88">
        <f>IF(B118="County", VLOOKUP(AI118,'[1]Service Volumes'!B:F,3,0),VLOOKUP(AI118,'[1]Service Volumes'!W:AA,3,0))</f>
        <v>518.4</v>
      </c>
      <c r="AG118" s="88">
        <f>IF(B118="County", VLOOKUP(AI118,'[1]Service Volumes'!B:F,4,0),VLOOKUP(AI118,'[1]Service Volumes'!W:AA,4,0))</f>
        <v>676.80000000000007</v>
      </c>
      <c r="AH118" s="89">
        <f>IF(B118="County", VLOOKUP(AI118,'[1]Service Volumes'!B:F,5,0),VLOOKUP(AI118,'[1]Service Volumes'!W:AA,5,0))</f>
        <v>677.6</v>
      </c>
      <c r="AI118" s="90" t="str">
        <f>INDEX('[1]Summary Table'!$O$4:$O$264,MATCH(A118,'[1]Summary Table'!$A$4:$A$264,0))</f>
        <v>C2T_2L_U_0L_0R</v>
      </c>
    </row>
    <row r="119" spans="1:35" s="91" customFormat="1" x14ac:dyDescent="0.3">
      <c r="A119" s="74">
        <v>277</v>
      </c>
      <c r="B119" s="75" t="str">
        <f>INDEX('[1]Summary Table'!$D$4:$D$264,MATCH(A119,'[1]Summary Table'!$A$4:$A$264,0))</f>
        <v>County</v>
      </c>
      <c r="C119" s="76" t="e">
        <f>INDEX('[1]Lake Co CMS'!$A$2:$A$456,MATCH(A119,'[1]Lake Co CMS'!$B$2:$B$456,0))</f>
        <v>#N/A</v>
      </c>
      <c r="D119" s="77" t="str">
        <f>IFERROR(VLOOKUP('[1]Summary Table'!$A117,'[1]Lake Co CMS'!$B:$I,6,FALSE), VLOOKUP(A119, '[1]Summary Table'!$A:$B, 2, FALSE))</f>
        <v>NUMBER TWO RD</v>
      </c>
      <c r="E119" s="77" t="str">
        <f>IFERROR(VLOOKUP('[1]Summary Table'!$A117,'[1]Lake Co CMS'!$B:$I,7,FALSE), VLOOKUP(A119, '[1]Summary Table'!$A:$C, 3, FALSE))</f>
        <v>0.18 Mi S OF C.R. 48</v>
      </c>
      <c r="F119" s="77" t="e">
        <f>VLOOKUP('[1]Summary Table'!$A117,'[1]Lake Co CMS'!$B:$I,8,FALSE)</f>
        <v>#N/A</v>
      </c>
      <c r="G119" s="78" t="str">
        <f>LEFT(INDEX('[1]Summary Table'!$I$4:$I$264, MATCH(A119,'[1]Summary Table'!$A$4:$A$264, 0)), 1)</f>
        <v>R</v>
      </c>
      <c r="H119" s="92"/>
      <c r="I119" s="79">
        <f>INDEX('[1]Summary Table'!$E$4:$E$264,MATCH(A119,'[1]Summary Table'!$A$4:$A$264,0))</f>
        <v>45</v>
      </c>
      <c r="J119" s="79" t="str">
        <f>INDEX('[1]Summary Table'!$J$4:$J$264,MATCH(A119,'[1]Summary Table'!$A$4:$A$264,0))</f>
        <v>C2T</v>
      </c>
      <c r="K119" s="79" t="str">
        <f>INDEX('[1]Summary Table'!$H$4:$H$264,MATCH(A119,'[1]Summary Table'!$A$4:$A$264,0))</f>
        <v>2L</v>
      </c>
      <c r="L119" s="92"/>
      <c r="M119" s="79" t="str">
        <f>INDEX('[1]Summary Table'!$N$4:$N$264,MATCH(A119,'[1]Summary Table'!$A$4:$A$264,0))</f>
        <v>C</v>
      </c>
      <c r="N119" s="80">
        <f t="shared" si="6"/>
        <v>9936</v>
      </c>
      <c r="O119" s="80">
        <f t="shared" si="7"/>
        <v>518.4</v>
      </c>
      <c r="P119" s="92"/>
      <c r="Q119" s="92"/>
      <c r="R119" s="81">
        <f>INDEX('[1]Summary Table'!$P$4:$P$264,MATCH(A119,'[1]Summary Table'!$A$4:$A$264,0))</f>
        <v>1730.1695999999997</v>
      </c>
      <c r="S119" s="82">
        <f t="shared" si="8"/>
        <v>0.17</v>
      </c>
      <c r="T119" s="81" t="str">
        <f t="shared" si="9"/>
        <v>C</v>
      </c>
      <c r="U119" s="83">
        <f>VLOOKUP('[1]Summary Table'!$A117,'[1]2025 Annual Counts'!$A:$AO,39,FALSE)</f>
        <v>86.601600000000005</v>
      </c>
      <c r="V119" s="83">
        <f>VLOOKUP('[1]Summary Table'!$A117,'[1]2025 Annual Counts'!$A:$AO,40,FALSE)</f>
        <v>79.151999999999987</v>
      </c>
      <c r="W119" s="84">
        <f t="shared" si="10"/>
        <v>0.17</v>
      </c>
      <c r="X119" s="83" t="str">
        <f t="shared" si="11"/>
        <v>C</v>
      </c>
      <c r="Y119" s="85">
        <f>INDEX('[1]2025 Annual Counts'!$AH$3:$AH$323,MATCH(A119,'[1]2025 Annual Counts'!$A$3:$A$323,0))</f>
        <v>-0.2248550115584278</v>
      </c>
      <c r="AA119" s="87"/>
      <c r="AB119" s="83">
        <f>INDEX('[1]Summary Table'!$Q$4:$Q$264,MATCH(A119,'[1]Summary Table'!$A$4:$A$264,0))</f>
        <v>9936</v>
      </c>
      <c r="AC119" s="83">
        <f>INDEX('[1]Summary Table'!$R$4:$R$264,MATCH(A119,'[1]Summary Table'!$A$4:$A$264,0))</f>
        <v>12960</v>
      </c>
      <c r="AD119" s="83">
        <f>INDEX('[1]Summary Table'!$S$4:$S$264,MATCH(A119,'[1]Summary Table'!$A$4:$A$264,0))</f>
        <v>12960.720000000001</v>
      </c>
      <c r="AE119" s="83"/>
      <c r="AF119" s="88">
        <f>IF(B119="County", VLOOKUP(AI119,'[1]Service Volumes'!B:F,3,0),VLOOKUP(AI119,'[1]Service Volumes'!W:AA,3,0))</f>
        <v>518.4</v>
      </c>
      <c r="AG119" s="88">
        <f>IF(B119="County", VLOOKUP(AI119,'[1]Service Volumes'!B:F,4,0),VLOOKUP(AI119,'[1]Service Volumes'!W:AA,4,0))</f>
        <v>676.80000000000007</v>
      </c>
      <c r="AH119" s="89">
        <f>IF(B119="County", VLOOKUP(AI119,'[1]Service Volumes'!B:F,5,0),VLOOKUP(AI119,'[1]Service Volumes'!W:AA,5,0))</f>
        <v>677.6</v>
      </c>
      <c r="AI119" s="90" t="str">
        <f>INDEX('[1]Summary Table'!$O$4:$O$264,MATCH(A119,'[1]Summary Table'!$A$4:$A$264,0))</f>
        <v>C2T_2L_U_0L_0R</v>
      </c>
    </row>
    <row r="120" spans="1:35" s="91" customFormat="1" x14ac:dyDescent="0.3">
      <c r="A120" s="74">
        <v>278</v>
      </c>
      <c r="B120" s="75" t="str">
        <f>INDEX('[1]Summary Table'!$D$4:$D$264,MATCH(A120,'[1]Summary Table'!$A$4:$A$264,0))</f>
        <v>County</v>
      </c>
      <c r="C120" s="76" t="e">
        <f>INDEX('[1]Lake Co CMS'!$A$2:$A$456,MATCH(A120,'[1]Lake Co CMS'!$B$2:$B$456,0))</f>
        <v>#N/A</v>
      </c>
      <c r="D120" s="77" t="str">
        <f>IFERROR(VLOOKUP('[1]Summary Table'!$A118,'[1]Lake Co CMS'!$B:$I,6,FALSE), VLOOKUP(A120, '[1]Summary Table'!$A:$B, 2, FALSE))</f>
        <v>NUMBER TWO RD</v>
      </c>
      <c r="E120" s="77" t="str">
        <f>IFERROR(VLOOKUP('[1]Summary Table'!$A118,'[1]Lake Co CMS'!$B:$I,7,FALSE), VLOOKUP(A120, '[1]Summary Table'!$A:$C, 3, FALSE))</f>
        <v>0.5 Mi W OF S.R. 19</v>
      </c>
      <c r="F120" s="77" t="e">
        <f>VLOOKUP('[1]Summary Table'!$A118,'[1]Lake Co CMS'!$B:$I,8,FALSE)</f>
        <v>#N/A</v>
      </c>
      <c r="G120" s="78" t="str">
        <f>LEFT(INDEX('[1]Summary Table'!$I$4:$I$264, MATCH(A120,'[1]Summary Table'!$A$4:$A$264, 0)), 1)</f>
        <v>R</v>
      </c>
      <c r="H120" s="92"/>
      <c r="I120" s="79">
        <f>INDEX('[1]Summary Table'!$E$4:$E$264,MATCH(A120,'[1]Summary Table'!$A$4:$A$264,0))</f>
        <v>30</v>
      </c>
      <c r="J120" s="79" t="str">
        <f>INDEX('[1]Summary Table'!$J$4:$J$264,MATCH(A120,'[1]Summary Table'!$A$4:$A$264,0))</f>
        <v>C2T</v>
      </c>
      <c r="K120" s="79" t="str">
        <f>INDEX('[1]Summary Table'!$H$4:$H$264,MATCH(A120,'[1]Summary Table'!$A$4:$A$264,0))</f>
        <v>2L</v>
      </c>
      <c r="L120" s="92"/>
      <c r="M120" s="79" t="str">
        <f>INDEX('[1]Summary Table'!$N$4:$N$264,MATCH(A120,'[1]Summary Table'!$A$4:$A$264,0))</f>
        <v>C</v>
      </c>
      <c r="N120" s="80">
        <f t="shared" si="6"/>
        <v>9936</v>
      </c>
      <c r="O120" s="80">
        <f t="shared" si="7"/>
        <v>518.4</v>
      </c>
      <c r="P120" s="92"/>
      <c r="Q120" s="92"/>
      <c r="R120" s="81">
        <f>INDEX('[1]Summary Table'!$P$4:$P$264,MATCH(A120,'[1]Summary Table'!$A$4:$A$264,0))</f>
        <v>5861.9039999999995</v>
      </c>
      <c r="S120" s="82">
        <f t="shared" si="8"/>
        <v>0.59</v>
      </c>
      <c r="T120" s="81" t="str">
        <f t="shared" si="9"/>
        <v>C</v>
      </c>
      <c r="U120" s="83">
        <f>VLOOKUP('[1]Summary Table'!$A118,'[1]2025 Annual Counts'!$A:$AO,39,FALSE)</f>
        <v>275.63519999999994</v>
      </c>
      <c r="V120" s="83">
        <f>VLOOKUP('[1]Summary Table'!$A118,'[1]2025 Annual Counts'!$A:$AO,40,FALSE)</f>
        <v>273.77280000000002</v>
      </c>
      <c r="W120" s="84">
        <f t="shared" si="10"/>
        <v>0.53</v>
      </c>
      <c r="X120" s="83" t="str">
        <f t="shared" si="11"/>
        <v>C</v>
      </c>
      <c r="Y120" s="85">
        <f>INDEX('[1]2025 Annual Counts'!$AH$3:$AH$323,MATCH(A120,'[1]2025 Annual Counts'!$A$3:$A$323,0))</f>
        <v>-1.0597625097651164E-2</v>
      </c>
      <c r="AA120" s="87"/>
      <c r="AB120" s="83">
        <f>INDEX('[1]Summary Table'!$Q$4:$Q$264,MATCH(A120,'[1]Summary Table'!$A$4:$A$264,0))</f>
        <v>9936</v>
      </c>
      <c r="AC120" s="83">
        <f>INDEX('[1]Summary Table'!$R$4:$R$264,MATCH(A120,'[1]Summary Table'!$A$4:$A$264,0))</f>
        <v>12960</v>
      </c>
      <c r="AD120" s="83">
        <f>INDEX('[1]Summary Table'!$S$4:$S$264,MATCH(A120,'[1]Summary Table'!$A$4:$A$264,0))</f>
        <v>12960.720000000001</v>
      </c>
      <c r="AE120" s="83"/>
      <c r="AF120" s="88">
        <f>IF(B120="County", VLOOKUP(AI120,'[1]Service Volumes'!B:F,3,0),VLOOKUP(AI120,'[1]Service Volumes'!W:AA,3,0))</f>
        <v>518.4</v>
      </c>
      <c r="AG120" s="88">
        <f>IF(B120="County", VLOOKUP(AI120,'[1]Service Volumes'!B:F,4,0),VLOOKUP(AI120,'[1]Service Volumes'!W:AA,4,0))</f>
        <v>676.80000000000007</v>
      </c>
      <c r="AH120" s="89">
        <f>IF(B120="County", VLOOKUP(AI120,'[1]Service Volumes'!B:F,5,0),VLOOKUP(AI120,'[1]Service Volumes'!W:AA,5,0))</f>
        <v>677.6</v>
      </c>
      <c r="AI120" s="90" t="str">
        <f>INDEX('[1]Summary Table'!$O$4:$O$264,MATCH(A120,'[1]Summary Table'!$A$4:$A$264,0))</f>
        <v>C2T_2L_U_0L_0R</v>
      </c>
    </row>
    <row r="121" spans="1:35" s="91" customFormat="1" x14ac:dyDescent="0.3">
      <c r="A121" s="74">
        <v>279</v>
      </c>
      <c r="B121" s="75" t="str">
        <f>INDEX('[1]Summary Table'!$D$4:$D$264,MATCH(A121,'[1]Summary Table'!$A$4:$A$264,0))</f>
        <v>County</v>
      </c>
      <c r="C121" s="76" t="e">
        <f>INDEX('[1]Lake Co CMS'!$A$2:$A$456,MATCH(A121,'[1]Lake Co CMS'!$B$2:$B$456,0))</f>
        <v>#N/A</v>
      </c>
      <c r="D121" s="77" t="str">
        <f>IFERROR(VLOOKUP('[1]Summary Table'!$A119,'[1]Lake Co CMS'!$B:$I,6,FALSE), VLOOKUP(A121, '[1]Summary Table'!$A:$B, 2, FALSE))</f>
        <v>TURKEY LAKE RD</v>
      </c>
      <c r="E121" s="77" t="str">
        <f>IFERROR(VLOOKUP('[1]Summary Table'!$A119,'[1]Lake Co CMS'!$B:$I,7,FALSE), VLOOKUP(A121, '[1]Summary Table'!$A:$C, 3, FALSE))</f>
        <v>0.5 Mi S OF NUMBER TWO RD</v>
      </c>
      <c r="F121" s="77" t="e">
        <f>VLOOKUP('[1]Summary Table'!$A119,'[1]Lake Co CMS'!$B:$I,8,FALSE)</f>
        <v>#N/A</v>
      </c>
      <c r="G121" s="78" t="str">
        <f>LEFT(INDEX('[1]Summary Table'!$I$4:$I$264, MATCH(A121,'[1]Summary Table'!$A$4:$A$264, 0)), 1)</f>
        <v>R</v>
      </c>
      <c r="H121" s="92"/>
      <c r="I121" s="79">
        <f>INDEX('[1]Summary Table'!$E$4:$E$264,MATCH(A121,'[1]Summary Table'!$A$4:$A$264,0))</f>
        <v>30</v>
      </c>
      <c r="J121" s="79" t="str">
        <f>INDEX('[1]Summary Table'!$J$4:$J$264,MATCH(A121,'[1]Summary Table'!$A$4:$A$264,0))</f>
        <v>C2T</v>
      </c>
      <c r="K121" s="79" t="str">
        <f>INDEX('[1]Summary Table'!$H$4:$H$264,MATCH(A121,'[1]Summary Table'!$A$4:$A$264,0))</f>
        <v>2L</v>
      </c>
      <c r="L121" s="92"/>
      <c r="M121" s="79" t="str">
        <f>INDEX('[1]Summary Table'!$N$4:$N$264,MATCH(A121,'[1]Summary Table'!$A$4:$A$264,0))</f>
        <v>C</v>
      </c>
      <c r="N121" s="80">
        <f t="shared" si="6"/>
        <v>9936</v>
      </c>
      <c r="O121" s="80">
        <f t="shared" si="7"/>
        <v>518.4</v>
      </c>
      <c r="P121" s="92"/>
      <c r="Q121" s="92"/>
      <c r="R121" s="81">
        <f>INDEX('[1]Summary Table'!$P$4:$P$264,MATCH(A121,'[1]Summary Table'!$A$4:$A$264,0))</f>
        <v>3071.0976000000001</v>
      </c>
      <c r="S121" s="82">
        <f t="shared" si="8"/>
        <v>0.31</v>
      </c>
      <c r="T121" s="81" t="str">
        <f t="shared" si="9"/>
        <v>C</v>
      </c>
      <c r="U121" s="83">
        <f>VLOOKUP('[1]Summary Table'!$A119,'[1]2025 Annual Counts'!$A:$AO,39,FALSE)</f>
        <v>141.54239999999999</v>
      </c>
      <c r="V121" s="83">
        <f>VLOOKUP('[1]Summary Table'!$A119,'[1]2025 Annual Counts'!$A:$AO,40,FALSE)</f>
        <v>130.36799999999999</v>
      </c>
      <c r="W121" s="84">
        <f t="shared" si="10"/>
        <v>0.27</v>
      </c>
      <c r="X121" s="83" t="str">
        <f t="shared" si="11"/>
        <v>C</v>
      </c>
      <c r="Y121" s="85">
        <f>INDEX('[1]2025 Annual Counts'!$AH$3:$AH$323,MATCH(A121,'[1]2025 Annual Counts'!$A$3:$A$323,0))</f>
        <v>-0.13059139993067426</v>
      </c>
      <c r="AA121" s="87"/>
      <c r="AB121" s="83">
        <f>INDEX('[1]Summary Table'!$Q$4:$Q$264,MATCH(A121,'[1]Summary Table'!$A$4:$A$264,0))</f>
        <v>9936</v>
      </c>
      <c r="AC121" s="83">
        <f>INDEX('[1]Summary Table'!$R$4:$R$264,MATCH(A121,'[1]Summary Table'!$A$4:$A$264,0))</f>
        <v>12960</v>
      </c>
      <c r="AD121" s="83">
        <f>INDEX('[1]Summary Table'!$S$4:$S$264,MATCH(A121,'[1]Summary Table'!$A$4:$A$264,0))</f>
        <v>12960.720000000001</v>
      </c>
      <c r="AE121" s="83"/>
      <c r="AF121" s="88">
        <f>IF(B121="County", VLOOKUP(AI121,'[1]Service Volumes'!B:F,3,0),VLOOKUP(AI121,'[1]Service Volumes'!W:AA,3,0))</f>
        <v>518.4</v>
      </c>
      <c r="AG121" s="88">
        <f>IF(B121="County", VLOOKUP(AI121,'[1]Service Volumes'!B:F,4,0),VLOOKUP(AI121,'[1]Service Volumes'!W:AA,4,0))</f>
        <v>676.80000000000007</v>
      </c>
      <c r="AH121" s="89">
        <f>IF(B121="County", VLOOKUP(AI121,'[1]Service Volumes'!B:F,5,0),VLOOKUP(AI121,'[1]Service Volumes'!W:AA,5,0))</f>
        <v>677.6</v>
      </c>
      <c r="AI121" s="90" t="str">
        <f>INDEX('[1]Summary Table'!$O$4:$O$264,MATCH(A121,'[1]Summary Table'!$A$4:$A$264,0))</f>
        <v>C2T_2L_U_0L_0R</v>
      </c>
    </row>
    <row r="122" spans="1:35" s="91" customFormat="1" x14ac:dyDescent="0.3">
      <c r="A122" s="74">
        <v>280</v>
      </c>
      <c r="B122" s="75" t="str">
        <f>INDEX('[1]Summary Table'!$D$4:$D$264,MATCH(A122,'[1]Summary Table'!$A$4:$A$264,0))</f>
        <v>County</v>
      </c>
      <c r="C122" s="76" t="e">
        <f>INDEX('[1]Lake Co CMS'!$A$2:$A$456,MATCH(A122,'[1]Lake Co CMS'!$B$2:$B$456,0))</f>
        <v>#N/A</v>
      </c>
      <c r="D122" s="77" t="str">
        <f>IFERROR(VLOOKUP('[1]Summary Table'!$A120,'[1]Lake Co CMS'!$B:$I,6,FALSE), VLOOKUP(A122, '[1]Summary Table'!$A:$B, 2, FALSE))</f>
        <v>LAKE EMMA RD</v>
      </c>
      <c r="E122" s="77" t="str">
        <f>IFERROR(VLOOKUP('[1]Summary Table'!$A120,'[1]Lake Co CMS'!$B:$I,7,FALSE), VLOOKUP(A122, '[1]Summary Table'!$A:$C, 3, FALSE))</f>
        <v>0.18 Mi S OF ORANGE AVE</v>
      </c>
      <c r="F122" s="77" t="e">
        <f>VLOOKUP('[1]Summary Table'!$A120,'[1]Lake Co CMS'!$B:$I,8,FALSE)</f>
        <v>#N/A</v>
      </c>
      <c r="G122" s="78" t="str">
        <f>LEFT(INDEX('[1]Summary Table'!$I$4:$I$264, MATCH(A122,'[1]Summary Table'!$A$4:$A$264, 0)), 1)</f>
        <v>R</v>
      </c>
      <c r="H122" s="92"/>
      <c r="I122" s="79">
        <f>INDEX('[1]Summary Table'!$E$4:$E$264,MATCH(A122,'[1]Summary Table'!$A$4:$A$264,0))</f>
        <v>45</v>
      </c>
      <c r="J122" s="79" t="str">
        <f>INDEX('[1]Summary Table'!$J$4:$J$264,MATCH(A122,'[1]Summary Table'!$A$4:$A$264,0))</f>
        <v>C2T</v>
      </c>
      <c r="K122" s="79" t="str">
        <f>INDEX('[1]Summary Table'!$H$4:$H$264,MATCH(A122,'[1]Summary Table'!$A$4:$A$264,0))</f>
        <v>2L</v>
      </c>
      <c r="L122" s="92"/>
      <c r="M122" s="79" t="str">
        <f>INDEX('[1]Summary Table'!$N$4:$N$264,MATCH(A122,'[1]Summary Table'!$A$4:$A$264,0))</f>
        <v>C</v>
      </c>
      <c r="N122" s="80">
        <f t="shared" si="6"/>
        <v>9936</v>
      </c>
      <c r="O122" s="80">
        <f t="shared" si="7"/>
        <v>518.4</v>
      </c>
      <c r="P122" s="92"/>
      <c r="Q122" s="92"/>
      <c r="R122" s="81">
        <f>INDEX('[1]Summary Table'!$P$4:$P$264,MATCH(A122,'[1]Summary Table'!$A$4:$A$264,0))</f>
        <v>2096.2559999999999</v>
      </c>
      <c r="S122" s="82">
        <f t="shared" si="8"/>
        <v>0.21</v>
      </c>
      <c r="T122" s="81" t="str">
        <f t="shared" si="9"/>
        <v>C</v>
      </c>
      <c r="U122" s="83">
        <f>VLOOKUP('[1]Summary Table'!$A120,'[1]2025 Annual Counts'!$A:$AO,39,FALSE)</f>
        <v>60.316799999999994</v>
      </c>
      <c r="V122" s="83">
        <f>VLOOKUP('[1]Summary Table'!$A120,'[1]2025 Annual Counts'!$A:$AO,40,FALSE)</f>
        <v>138.43200000000002</v>
      </c>
      <c r="W122" s="84">
        <f t="shared" si="10"/>
        <v>0.27</v>
      </c>
      <c r="X122" s="83" t="str">
        <f t="shared" si="11"/>
        <v>C</v>
      </c>
      <c r="Y122" s="85">
        <f>INDEX('[1]2025 Annual Counts'!$AH$3:$AH$323,MATCH(A122,'[1]2025 Annual Counts'!$A$3:$A$323,0))</f>
        <v>-0.19452127885208004</v>
      </c>
      <c r="AA122" s="87"/>
      <c r="AB122" s="83">
        <f>INDEX('[1]Summary Table'!$Q$4:$Q$264,MATCH(A122,'[1]Summary Table'!$A$4:$A$264,0))</f>
        <v>9936</v>
      </c>
      <c r="AC122" s="83">
        <f>INDEX('[1]Summary Table'!$R$4:$R$264,MATCH(A122,'[1]Summary Table'!$A$4:$A$264,0))</f>
        <v>12960</v>
      </c>
      <c r="AD122" s="83">
        <f>INDEX('[1]Summary Table'!$S$4:$S$264,MATCH(A122,'[1]Summary Table'!$A$4:$A$264,0))</f>
        <v>12960.720000000001</v>
      </c>
      <c r="AE122" s="83"/>
      <c r="AF122" s="88">
        <f>IF(B122="County", VLOOKUP(AI122,'[1]Service Volumes'!B:F,3,0),VLOOKUP(AI122,'[1]Service Volumes'!W:AA,3,0))</f>
        <v>518.4</v>
      </c>
      <c r="AG122" s="88">
        <f>IF(B122="County", VLOOKUP(AI122,'[1]Service Volumes'!B:F,4,0),VLOOKUP(AI122,'[1]Service Volumes'!W:AA,4,0))</f>
        <v>676.80000000000007</v>
      </c>
      <c r="AH122" s="89">
        <f>IF(B122="County", VLOOKUP(AI122,'[1]Service Volumes'!B:F,5,0),VLOOKUP(AI122,'[1]Service Volumes'!W:AA,5,0))</f>
        <v>677.6</v>
      </c>
      <c r="AI122" s="90" t="str">
        <f>INDEX('[1]Summary Table'!$O$4:$O$264,MATCH(A122,'[1]Summary Table'!$A$4:$A$264,0))</f>
        <v>C2T_2L_U_0L_0R</v>
      </c>
    </row>
    <row r="123" spans="1:35" s="91" customFormat="1" x14ac:dyDescent="0.3">
      <c r="A123" s="74">
        <v>281</v>
      </c>
      <c r="B123" s="75" t="str">
        <f>INDEX('[1]Summary Table'!$D$4:$D$264,MATCH(A123,'[1]Summary Table'!$A$4:$A$264,0))</f>
        <v>County</v>
      </c>
      <c r="C123" s="76" t="e">
        <f>INDEX('[1]Lake Co CMS'!$A$2:$A$456,MATCH(A123,'[1]Lake Co CMS'!$B$2:$B$456,0))</f>
        <v>#N/A</v>
      </c>
      <c r="D123" s="77" t="str">
        <f>IFERROR(VLOOKUP('[1]Summary Table'!$A121,'[1]Lake Co CMS'!$B:$I,6,FALSE), VLOOKUP(A123, '[1]Summary Table'!$A:$B, 2, FALSE))</f>
        <v>C.R. 48</v>
      </c>
      <c r="E123" s="77" t="str">
        <f>IFERROR(VLOOKUP('[1]Summary Table'!$A121,'[1]Lake Co CMS'!$B:$I,7,FALSE), VLOOKUP(A123, '[1]Summary Table'!$A:$C, 3, FALSE))</f>
        <v>0.13 Mi W OF BLOOMFIELD AVE</v>
      </c>
      <c r="F123" s="77" t="e">
        <f>VLOOKUP('[1]Summary Table'!$A121,'[1]Lake Co CMS'!$B:$I,8,FALSE)</f>
        <v>#N/A</v>
      </c>
      <c r="G123" s="78" t="str">
        <f>LEFT(INDEX('[1]Summary Table'!$I$4:$I$264, MATCH(A123,'[1]Summary Table'!$A$4:$A$264, 0)), 1)</f>
        <v>R</v>
      </c>
      <c r="H123" s="92"/>
      <c r="I123" s="79">
        <f>INDEX('[1]Summary Table'!$E$4:$E$264,MATCH(A123,'[1]Summary Table'!$A$4:$A$264,0))</f>
        <v>40</v>
      </c>
      <c r="J123" s="79" t="str">
        <f>INDEX('[1]Summary Table'!$J$4:$J$264,MATCH(A123,'[1]Summary Table'!$A$4:$A$264,0))</f>
        <v>C2T</v>
      </c>
      <c r="K123" s="79" t="str">
        <f>INDEX('[1]Summary Table'!$H$4:$H$264,MATCH(A123,'[1]Summary Table'!$A$4:$A$264,0))</f>
        <v>2L</v>
      </c>
      <c r="L123" s="92"/>
      <c r="M123" s="79" t="str">
        <f>INDEX('[1]Summary Table'!$N$4:$N$264,MATCH(A123,'[1]Summary Table'!$A$4:$A$264,0))</f>
        <v>C</v>
      </c>
      <c r="N123" s="80">
        <f t="shared" si="6"/>
        <v>13041</v>
      </c>
      <c r="O123" s="80">
        <f t="shared" si="7"/>
        <v>680</v>
      </c>
      <c r="P123" s="92"/>
      <c r="Q123" s="92"/>
      <c r="R123" s="81">
        <f>INDEX('[1]Summary Table'!$P$4:$P$264,MATCH(A123,'[1]Summary Table'!$A$4:$A$264,0))</f>
        <v>8499.7248</v>
      </c>
      <c r="S123" s="82">
        <f t="shared" si="8"/>
        <v>0.65</v>
      </c>
      <c r="T123" s="81" t="str">
        <f t="shared" si="9"/>
        <v>C</v>
      </c>
      <c r="U123" s="83">
        <f>VLOOKUP('[1]Summary Table'!$A121,'[1]2025 Annual Counts'!$A:$AO,39,FALSE)</f>
        <v>438.03839999999997</v>
      </c>
      <c r="V123" s="83">
        <f>VLOOKUP('[1]Summary Table'!$A121,'[1]2025 Annual Counts'!$A:$AO,40,FALSE)</f>
        <v>327.2928</v>
      </c>
      <c r="W123" s="84">
        <f t="shared" si="10"/>
        <v>0.64</v>
      </c>
      <c r="X123" s="83" t="str">
        <f t="shared" si="11"/>
        <v>C</v>
      </c>
      <c r="Y123" s="85">
        <f>INDEX('[1]2025 Annual Counts'!$AH$3:$AH$323,MATCH(A123,'[1]2025 Annual Counts'!$A$3:$A$323,0))</f>
        <v>6.5727521111377696E-2</v>
      </c>
      <c r="AA123" s="87"/>
      <c r="AB123" s="83">
        <f>INDEX('[1]Summary Table'!$Q$4:$Q$264,MATCH(A123,'[1]Summary Table'!$A$4:$A$264,0))</f>
        <v>13041</v>
      </c>
      <c r="AC123" s="83">
        <f>INDEX('[1]Summary Table'!$R$4:$R$264,MATCH(A123,'[1]Summary Table'!$A$4:$A$264,0))</f>
        <v>17010</v>
      </c>
      <c r="AD123" s="83">
        <f>INDEX('[1]Summary Table'!$S$4:$S$264,MATCH(A123,'[1]Summary Table'!$A$4:$A$264,0))</f>
        <v>17011</v>
      </c>
      <c r="AE123" s="83"/>
      <c r="AF123" s="88">
        <f>IF(B123="County", VLOOKUP(AI123,'[1]Service Volumes'!B:F,3,0),VLOOKUP(AI123,'[1]Service Volumes'!W:AA,3,0))</f>
        <v>680</v>
      </c>
      <c r="AG123" s="88">
        <f>IF(B123="County", VLOOKUP(AI123,'[1]Service Volumes'!B:F,4,0),VLOOKUP(AI123,'[1]Service Volumes'!W:AA,4,0))</f>
        <v>888</v>
      </c>
      <c r="AH123" s="89">
        <f>IF(B123="County", VLOOKUP(AI123,'[1]Service Volumes'!B:F,5,0),VLOOKUP(AI123,'[1]Service Volumes'!W:AA,5,0))</f>
        <v>889</v>
      </c>
      <c r="AI123" s="90" t="str">
        <f>INDEX('[1]Summary Table'!$O$4:$O$264,MATCH(A123,'[1]Summary Table'!$A$4:$A$264,0))</f>
        <v>C2T_2L_U_WL_WR</v>
      </c>
    </row>
    <row r="124" spans="1:35" s="91" customFormat="1" x14ac:dyDescent="0.3">
      <c r="A124" s="74">
        <v>282</v>
      </c>
      <c r="B124" s="75" t="str">
        <f>INDEX('[1]Summary Table'!$D$4:$D$264,MATCH(A124,'[1]Summary Table'!$A$4:$A$264,0))</f>
        <v>County</v>
      </c>
      <c r="C124" s="76" t="e">
        <f>INDEX('[1]Lake Co CMS'!$A$2:$A$456,MATCH(A124,'[1]Lake Co CMS'!$B$2:$B$456,0))</f>
        <v>#N/A</v>
      </c>
      <c r="D124" s="77" t="str">
        <f>IFERROR(VLOOKUP('[1]Summary Table'!$A122,'[1]Lake Co CMS'!$B:$I,6,FALSE), VLOOKUP(A124, '[1]Summary Table'!$A:$B, 2, FALSE))</f>
        <v>FOSTGATE RD</v>
      </c>
      <c r="E124" s="77" t="str">
        <f>IFERROR(VLOOKUP('[1]Summary Table'!$A122,'[1]Lake Co CMS'!$B:$I,7,FALSE), VLOOKUP(A124, '[1]Summary Table'!$A:$C, 3, FALSE))</f>
        <v>0.13 Mi N OF RIDGEWOOD AVE</v>
      </c>
      <c r="F124" s="77" t="e">
        <f>VLOOKUP('[1]Summary Table'!$A122,'[1]Lake Co CMS'!$B:$I,8,FALSE)</f>
        <v>#N/A</v>
      </c>
      <c r="G124" s="78" t="str">
        <f>LEFT(INDEX('[1]Summary Table'!$I$4:$I$264, MATCH(A124,'[1]Summary Table'!$A$4:$A$264, 0)), 1)</f>
        <v>U</v>
      </c>
      <c r="H124" s="92"/>
      <c r="I124" s="79">
        <f>INDEX('[1]Summary Table'!$E$4:$E$264,MATCH(A124,'[1]Summary Table'!$A$4:$A$264,0))</f>
        <v>35</v>
      </c>
      <c r="J124" s="79" t="str">
        <f>INDEX('[1]Summary Table'!$J$4:$J$264,MATCH(A124,'[1]Summary Table'!$A$4:$A$264,0))</f>
        <v>C3R</v>
      </c>
      <c r="K124" s="79" t="str">
        <f>INDEX('[1]Summary Table'!$H$4:$H$264,MATCH(A124,'[1]Summary Table'!$A$4:$A$264,0))</f>
        <v>2L</v>
      </c>
      <c r="L124" s="92"/>
      <c r="M124" s="79" t="str">
        <f>INDEX('[1]Summary Table'!$N$4:$N$264,MATCH(A124,'[1]Summary Table'!$A$4:$A$264,0))</f>
        <v>D</v>
      </c>
      <c r="N124" s="80">
        <f t="shared" si="6"/>
        <v>16128</v>
      </c>
      <c r="O124" s="80">
        <f t="shared" si="7"/>
        <v>799.2</v>
      </c>
      <c r="P124" s="92"/>
      <c r="Q124" s="92"/>
      <c r="R124" s="81">
        <f>INDEX('[1]Summary Table'!$P$4:$P$264,MATCH(A124,'[1]Summary Table'!$A$4:$A$264,0))</f>
        <v>1990.9056</v>
      </c>
      <c r="S124" s="82">
        <f t="shared" si="8"/>
        <v>0.12</v>
      </c>
      <c r="T124" s="81" t="str">
        <f t="shared" si="9"/>
        <v>C</v>
      </c>
      <c r="U124" s="83">
        <f>VLOOKUP('[1]Summary Table'!$A122,'[1]2025 Annual Counts'!$A:$AO,39,FALSE)</f>
        <v>77.289599999999993</v>
      </c>
      <c r="V124" s="83">
        <f>VLOOKUP('[1]Summary Table'!$A122,'[1]2025 Annual Counts'!$A:$AO,40,FALSE)</f>
        <v>93.12</v>
      </c>
      <c r="W124" s="84">
        <f t="shared" si="10"/>
        <v>0.12</v>
      </c>
      <c r="X124" s="83" t="str">
        <f t="shared" si="11"/>
        <v>C</v>
      </c>
      <c r="Y124" s="85">
        <f>INDEX('[1]2025 Annual Counts'!$AH$3:$AH$323,MATCH(A124,'[1]2025 Annual Counts'!$A$3:$A$323,0))</f>
        <v>-0.20278521991895437</v>
      </c>
      <c r="AA124" s="87"/>
      <c r="AB124" s="83">
        <f>INDEX('[1]Summary Table'!$Q$4:$Q$264,MATCH(A124,'[1]Summary Table'!$A$4:$A$264,0))</f>
        <v>14112</v>
      </c>
      <c r="AC124" s="83">
        <f>INDEX('[1]Summary Table'!$R$4:$R$264,MATCH(A124,'[1]Summary Table'!$A$4:$A$264,0))</f>
        <v>16128</v>
      </c>
      <c r="AD124" s="83">
        <f>INDEX('[1]Summary Table'!$S$4:$S$264,MATCH(A124,'[1]Summary Table'!$A$4:$A$264,0))</f>
        <v>16128.720000000001</v>
      </c>
      <c r="AE124" s="83"/>
      <c r="AF124" s="88">
        <f>IF(B124="County", VLOOKUP(AI124,'[1]Service Volumes'!B:F,3,0),VLOOKUP(AI124,'[1]Service Volumes'!W:AA,3,0))</f>
        <v>698.40000000000009</v>
      </c>
      <c r="AG124" s="88">
        <f>IF(B124="County", VLOOKUP(AI124,'[1]Service Volumes'!B:F,4,0),VLOOKUP(AI124,'[1]Service Volumes'!W:AA,4,0))</f>
        <v>799.2</v>
      </c>
      <c r="AH124" s="89">
        <f>IF(B124="County", VLOOKUP(AI124,'[1]Service Volumes'!B:F,5,0),VLOOKUP(AI124,'[1]Service Volumes'!W:AA,5,0))</f>
        <v>800</v>
      </c>
      <c r="AI124" s="90" t="str">
        <f>INDEX('[1]Summary Table'!$O$4:$O$264,MATCH(A124,'[1]Summary Table'!$A$4:$A$264,0))</f>
        <v>C3R_2L_U_0L_0R</v>
      </c>
    </row>
    <row r="125" spans="1:35" s="91" customFormat="1" x14ac:dyDescent="0.3">
      <c r="A125" s="74">
        <v>283</v>
      </c>
      <c r="B125" s="75" t="str">
        <f>INDEX('[1]Summary Table'!$D$4:$D$264,MATCH(A125,'[1]Summary Table'!$A$4:$A$264,0))</f>
        <v>County</v>
      </c>
      <c r="C125" s="76" t="e">
        <f>INDEX('[1]Lake Co CMS'!$A$2:$A$456,MATCH(A125,'[1]Lake Co CMS'!$B$2:$B$456,0))</f>
        <v>#N/A</v>
      </c>
      <c r="D125" s="77" t="str">
        <f>IFERROR(VLOOKUP('[1]Summary Table'!$A123,'[1]Lake Co CMS'!$B:$I,6,FALSE), VLOOKUP(A125, '[1]Summary Table'!$A:$B, 2, FALSE))</f>
        <v>C.R. 455</v>
      </c>
      <c r="E125" s="77" t="str">
        <f>IFERROR(VLOOKUP('[1]Summary Table'!$A123,'[1]Lake Co CMS'!$B:$I,7,FALSE), VLOOKUP(A125, '[1]Summary Table'!$A:$C, 3, FALSE))</f>
        <v>0.25 Mi S OF RIDGEWOOD AVE</v>
      </c>
      <c r="F125" s="77" t="e">
        <f>VLOOKUP('[1]Summary Table'!$A123,'[1]Lake Co CMS'!$B:$I,8,FALSE)</f>
        <v>#N/A</v>
      </c>
      <c r="G125" s="78" t="str">
        <f>LEFT(INDEX('[1]Summary Table'!$I$4:$I$264, MATCH(A125,'[1]Summary Table'!$A$4:$A$264, 0)), 1)</f>
        <v>U</v>
      </c>
      <c r="H125" s="92"/>
      <c r="I125" s="79">
        <f>INDEX('[1]Summary Table'!$E$4:$E$264,MATCH(A125,'[1]Summary Table'!$A$4:$A$264,0))</f>
        <v>35</v>
      </c>
      <c r="J125" s="79" t="str">
        <f>INDEX('[1]Summary Table'!$J$4:$J$264,MATCH(A125,'[1]Summary Table'!$A$4:$A$264,0))</f>
        <v>C3R</v>
      </c>
      <c r="K125" s="79" t="str">
        <f>INDEX('[1]Summary Table'!$H$4:$H$264,MATCH(A125,'[1]Summary Table'!$A$4:$A$264,0))</f>
        <v>2L</v>
      </c>
      <c r="L125" s="92"/>
      <c r="M125" s="79" t="str">
        <f>INDEX('[1]Summary Table'!$N$4:$N$264,MATCH(A125,'[1]Summary Table'!$A$4:$A$264,0))</f>
        <v>D</v>
      </c>
      <c r="N125" s="80">
        <f t="shared" si="6"/>
        <v>20160</v>
      </c>
      <c r="O125" s="80">
        <f t="shared" si="7"/>
        <v>999</v>
      </c>
      <c r="P125" s="92"/>
      <c r="Q125" s="92"/>
      <c r="R125" s="81">
        <f>INDEX('[1]Summary Table'!$P$4:$P$264,MATCH(A125,'[1]Summary Table'!$A$4:$A$264,0))</f>
        <v>5722.1855999999998</v>
      </c>
      <c r="S125" s="82">
        <f t="shared" si="8"/>
        <v>0.28000000000000003</v>
      </c>
      <c r="T125" s="81" t="str">
        <f t="shared" si="9"/>
        <v>C</v>
      </c>
      <c r="U125" s="83">
        <f>VLOOKUP('[1]Summary Table'!$A123,'[1]2025 Annual Counts'!$A:$AO,39,FALSE)</f>
        <v>336.19200000000001</v>
      </c>
      <c r="V125" s="83">
        <f>VLOOKUP('[1]Summary Table'!$A123,'[1]2025 Annual Counts'!$A:$AO,40,FALSE)</f>
        <v>329.2704</v>
      </c>
      <c r="W125" s="84">
        <f t="shared" si="10"/>
        <v>0.34</v>
      </c>
      <c r="X125" s="83" t="str">
        <f t="shared" si="11"/>
        <v>C</v>
      </c>
      <c r="Y125" s="85">
        <f>INDEX('[1]2025 Annual Counts'!$AH$3:$AH$323,MATCH(A125,'[1]2025 Annual Counts'!$A$3:$A$323,0))</f>
        <v>-1.5359724332864699E-2</v>
      </c>
      <c r="AA125" s="87"/>
      <c r="AB125" s="83">
        <f>INDEX('[1]Summary Table'!$Q$4:$Q$264,MATCH(A125,'[1]Summary Table'!$A$4:$A$264,0))</f>
        <v>17640</v>
      </c>
      <c r="AC125" s="83">
        <f>INDEX('[1]Summary Table'!$R$4:$R$264,MATCH(A125,'[1]Summary Table'!$A$4:$A$264,0))</f>
        <v>20160</v>
      </c>
      <c r="AD125" s="83">
        <f>INDEX('[1]Summary Table'!$S$4:$S$264,MATCH(A125,'[1]Summary Table'!$A$4:$A$264,0))</f>
        <v>20160.900000000001</v>
      </c>
      <c r="AE125" s="83"/>
      <c r="AF125" s="88">
        <f>IF(B125="County", VLOOKUP(AI125,'[1]Service Volumes'!B:F,3,0),VLOOKUP(AI125,'[1]Service Volumes'!W:AA,3,0))</f>
        <v>873</v>
      </c>
      <c r="AG125" s="88">
        <f>IF(B125="County", VLOOKUP(AI125,'[1]Service Volumes'!B:F,4,0),VLOOKUP(AI125,'[1]Service Volumes'!W:AA,4,0))</f>
        <v>999</v>
      </c>
      <c r="AH125" s="89">
        <f>IF(B125="County", VLOOKUP(AI125,'[1]Service Volumes'!B:F,5,0),VLOOKUP(AI125,'[1]Service Volumes'!W:AA,5,0))</f>
        <v>1000</v>
      </c>
      <c r="AI125" s="90" t="str">
        <f>INDEX('[1]Summary Table'!$O$4:$O$264,MATCH(A125,'[1]Summary Table'!$A$4:$A$264,0))</f>
        <v>C3R_2L_U_WL_0R</v>
      </c>
    </row>
    <row r="126" spans="1:35" s="91" customFormat="1" x14ac:dyDescent="0.3">
      <c r="A126" s="74">
        <v>401</v>
      </c>
      <c r="B126" s="75" t="str">
        <f>INDEX('[1]Summary Table'!$D$4:$D$264,MATCH(A126,'[1]Summary Table'!$A$4:$A$264,0))</f>
        <v>County</v>
      </c>
      <c r="C126" s="76">
        <f>INDEX('[1]Lake Co CMS'!$A$2:$A$456,MATCH(A126,'[1]Lake Co CMS'!$B$2:$B$456,0))</f>
        <v>1400</v>
      </c>
      <c r="D126" s="77" t="str">
        <f>IFERROR(VLOOKUP('[1]Summary Table'!$A124,'[1]Lake Co CMS'!$B:$I,6,FALSE), VLOOKUP(A126, '[1]Summary Table'!$A:$B, 2, FALSE))</f>
        <v>CR 561</v>
      </c>
      <c r="E126" s="77" t="str">
        <f>IFERROR(VLOOKUP('[1]Summary Table'!$A124,'[1]Lake Co CMS'!$B:$I,7,FALSE), VLOOKUP(A126, '[1]Summary Table'!$A:$C, 3, FALSE))</f>
        <v>SR 19</v>
      </c>
      <c r="F126" s="77" t="str">
        <f>VLOOKUP('[1]Summary Table'!$A124,'[1]Lake Co CMS'!$B:$I,8,FALSE)</f>
        <v>CR 448</v>
      </c>
      <c r="G126" s="78" t="str">
        <f>LEFT(INDEX('[1]Summary Table'!$I$4:$I$264, MATCH(A126,'[1]Summary Table'!$A$4:$A$264, 0)), 1)</f>
        <v>U</v>
      </c>
      <c r="H126" s="92"/>
      <c r="I126" s="79">
        <f>INDEX('[1]Summary Table'!$E$4:$E$264,MATCH(A126,'[1]Summary Table'!$A$4:$A$264,0))</f>
        <v>45</v>
      </c>
      <c r="J126" s="79" t="str">
        <f>INDEX('[1]Summary Table'!$J$4:$J$264,MATCH(A126,'[1]Summary Table'!$A$4:$A$264,0))</f>
        <v>C3C</v>
      </c>
      <c r="K126" s="79" t="str">
        <f>INDEX('[1]Summary Table'!$H$4:$H$264,MATCH(A126,'[1]Summary Table'!$A$4:$A$264,0))</f>
        <v>2L</v>
      </c>
      <c r="L126" s="92"/>
      <c r="M126" s="79" t="str">
        <f>INDEX('[1]Summary Table'!$N$4:$N$264,MATCH(A126,'[1]Summary Table'!$A$4:$A$264,0))</f>
        <v>D</v>
      </c>
      <c r="N126" s="80">
        <f t="shared" si="6"/>
        <v>20506.5</v>
      </c>
      <c r="O126" s="80">
        <f t="shared" si="7"/>
        <v>1011.1500000000001</v>
      </c>
      <c r="P126" s="92"/>
      <c r="Q126" s="92"/>
      <c r="R126" s="81">
        <f>INDEX('[1]Summary Table'!$P$4:$P$264,MATCH(A126,'[1]Summary Table'!$A$4:$A$264,0))</f>
        <v>15833.567999999999</v>
      </c>
      <c r="S126" s="82">
        <f t="shared" si="8"/>
        <v>0.77</v>
      </c>
      <c r="T126" s="81" t="str">
        <f t="shared" si="9"/>
        <v>D</v>
      </c>
      <c r="U126" s="83">
        <f>VLOOKUP('[1]Summary Table'!$A124,'[1]2025 Annual Counts'!$A:$AO,39,FALSE)</f>
        <v>822.22079999999994</v>
      </c>
      <c r="V126" s="83">
        <f>VLOOKUP('[1]Summary Table'!$A124,'[1]2025 Annual Counts'!$A:$AO,40,FALSE)</f>
        <v>552.67199999999991</v>
      </c>
      <c r="W126" s="84">
        <f t="shared" si="10"/>
        <v>0.81</v>
      </c>
      <c r="X126" s="83" t="str">
        <f t="shared" si="11"/>
        <v>D</v>
      </c>
      <c r="Y126" s="85">
        <f>INDEX('[1]2025 Annual Counts'!$AH$3:$AH$323,MATCH(A126,'[1]2025 Annual Counts'!$A$3:$A$323,0))</f>
        <v>0.20692689857379598</v>
      </c>
      <c r="AA126" s="87"/>
      <c r="AB126" s="83">
        <f>INDEX('[1]Summary Table'!$Q$4:$Q$264,MATCH(A126,'[1]Summary Table'!$A$4:$A$264,0))</f>
        <v>14458.5</v>
      </c>
      <c r="AC126" s="83">
        <f>INDEX('[1]Summary Table'!$R$4:$R$264,MATCH(A126,'[1]Summary Table'!$A$4:$A$264,0))</f>
        <v>20506.5</v>
      </c>
      <c r="AD126" s="83">
        <f>INDEX('[1]Summary Table'!$S$4:$S$264,MATCH(A126,'[1]Summary Table'!$A$4:$A$264,0))</f>
        <v>20507.445000000003</v>
      </c>
      <c r="AE126" s="83"/>
      <c r="AF126" s="88">
        <f>IF(B126="County", VLOOKUP(AI126,'[1]Service Volumes'!B:F,3,0),VLOOKUP(AI126,'[1]Service Volumes'!W:AA,3,0))</f>
        <v>718.2</v>
      </c>
      <c r="AG126" s="88">
        <f>IF(B126="County", VLOOKUP(AI126,'[1]Service Volumes'!B:F,4,0),VLOOKUP(AI126,'[1]Service Volumes'!W:AA,4,0))</f>
        <v>1011.1500000000001</v>
      </c>
      <c r="AH126" s="89">
        <f>IF(B126="County", VLOOKUP(AI126,'[1]Service Volumes'!B:F,5,0),VLOOKUP(AI126,'[1]Service Volumes'!W:AA,5,0))</f>
        <v>1012.2</v>
      </c>
      <c r="AI126" s="90" t="str">
        <f>INDEX('[1]Summary Table'!$O$4:$O$264,MATCH(A126,'[1]Summary Table'!$A$4:$A$264,0))</f>
        <v>C3C_2L_U_WL_WR</v>
      </c>
    </row>
    <row r="127" spans="1:35" s="91" customFormat="1" x14ac:dyDescent="0.3">
      <c r="A127" s="74">
        <v>402</v>
      </c>
      <c r="B127" s="75" t="str">
        <f>INDEX('[1]Summary Table'!$D$4:$D$264,MATCH(A127,'[1]Summary Table'!$A$4:$A$264,0))</f>
        <v>County</v>
      </c>
      <c r="C127" s="76">
        <f>INDEX('[1]Lake Co CMS'!$A$2:$A$456,MATCH(A127,'[1]Lake Co CMS'!$B$2:$B$456,0))</f>
        <v>4180</v>
      </c>
      <c r="D127" s="77" t="str">
        <f>IFERROR(VLOOKUP('[1]Summary Table'!$A125,'[1]Lake Co CMS'!$B:$I,6,FALSE), VLOOKUP(A127, '[1]Summary Table'!$A:$B, 2, FALSE))</f>
        <v>WOODLEA RD</v>
      </c>
      <c r="E127" s="77" t="str">
        <f>IFERROR(VLOOKUP('[1]Summary Table'!$A125,'[1]Lake Co CMS'!$B:$I,7,FALSE), VLOOKUP(A127, '[1]Summary Table'!$A:$C, 3, FALSE))</f>
        <v>LANE PARK RD</v>
      </c>
      <c r="F127" s="77" t="str">
        <f>VLOOKUP('[1]Summary Table'!$A125,'[1]Lake Co CMS'!$B:$I,8,FALSE)</f>
        <v>SR 19</v>
      </c>
      <c r="G127" s="78" t="str">
        <f>LEFT(INDEX('[1]Summary Table'!$I$4:$I$264, MATCH(A127,'[1]Summary Table'!$A$4:$A$264, 0)), 1)</f>
        <v>U</v>
      </c>
      <c r="H127" s="92"/>
      <c r="I127" s="79">
        <f>INDEX('[1]Summary Table'!$E$4:$E$264,MATCH(A127,'[1]Summary Table'!$A$4:$A$264,0))</f>
        <v>35</v>
      </c>
      <c r="J127" s="79" t="str">
        <f>INDEX('[1]Summary Table'!$J$4:$J$264,MATCH(A127,'[1]Summary Table'!$A$4:$A$264,0))</f>
        <v>C3C</v>
      </c>
      <c r="K127" s="79" t="str">
        <f>INDEX('[1]Summary Table'!$H$4:$H$264,MATCH(A127,'[1]Summary Table'!$A$4:$A$264,0))</f>
        <v>3L</v>
      </c>
      <c r="L127" s="92"/>
      <c r="M127" s="79" t="str">
        <f>INDEX('[1]Summary Table'!$N$4:$N$264,MATCH(A127,'[1]Summary Table'!$A$4:$A$264,0))</f>
        <v>D</v>
      </c>
      <c r="N127" s="80">
        <f t="shared" si="6"/>
        <v>26682.075000000001</v>
      </c>
      <c r="O127" s="80">
        <f t="shared" si="7"/>
        <v>1318.0387500000002</v>
      </c>
      <c r="P127" s="92"/>
      <c r="Q127" s="92"/>
      <c r="R127" s="81">
        <f>INDEX('[1]Summary Table'!$P$4:$P$264,MATCH(A127,'[1]Summary Table'!$A$4:$A$264,0))</f>
        <v>3570.0672</v>
      </c>
      <c r="S127" s="82">
        <f t="shared" si="8"/>
        <v>0.13</v>
      </c>
      <c r="T127" s="81" t="str">
        <f t="shared" si="9"/>
        <v>C</v>
      </c>
      <c r="U127" s="83">
        <f>VLOOKUP('[1]Summary Table'!$A125,'[1]2025 Annual Counts'!$A:$AO,39,FALSE)</f>
        <v>159.01439999999999</v>
      </c>
      <c r="V127" s="83">
        <f>VLOOKUP('[1]Summary Table'!$A125,'[1]2025 Annual Counts'!$A:$AO,40,FALSE)</f>
        <v>137.6832</v>
      </c>
      <c r="W127" s="84">
        <f t="shared" si="10"/>
        <v>0.12</v>
      </c>
      <c r="X127" s="83" t="str">
        <f t="shared" si="11"/>
        <v>C</v>
      </c>
      <c r="Y127" s="85">
        <f>INDEX('[1]2025 Annual Counts'!$AH$3:$AH$323,MATCH(A127,'[1]2025 Annual Counts'!$A$3:$A$323,0))</f>
        <v>-0.10401552137005599</v>
      </c>
      <c r="AA127" s="87"/>
      <c r="AB127" s="83">
        <f>INDEX('[1]Summary Table'!$Q$4:$Q$264,MATCH(A127,'[1]Summary Table'!$A$4:$A$264,0))</f>
        <v>21009.712500000001</v>
      </c>
      <c r="AC127" s="83">
        <f>INDEX('[1]Summary Table'!$R$4:$R$264,MATCH(A127,'[1]Summary Table'!$A$4:$A$264,0))</f>
        <v>26682.075000000001</v>
      </c>
      <c r="AD127" s="83">
        <f>INDEX('[1]Summary Table'!$S$4:$S$264,MATCH(A127,'[1]Summary Table'!$A$4:$A$264,0))</f>
        <v>26682.996375000002</v>
      </c>
      <c r="AE127" s="83"/>
      <c r="AF127" s="88">
        <f>IF(B127="County", VLOOKUP(AI127,'[1]Service Volumes'!B:F,3,0),VLOOKUP(AI127,'[1]Service Volumes'!W:AA,3,0))</f>
        <v>1041.3899999999999</v>
      </c>
      <c r="AG127" s="88">
        <f>IF(B127="County", VLOOKUP(AI127,'[1]Service Volumes'!B:F,4,0),VLOOKUP(AI127,'[1]Service Volumes'!W:AA,4,0))</f>
        <v>1318.0387500000002</v>
      </c>
      <c r="AH127" s="89">
        <f>IF(B127="County", VLOOKUP(AI127,'[1]Service Volumes'!B:F,5,0),VLOOKUP(AI127,'[1]Service Volumes'!W:AA,5,0))</f>
        <v>1319.0625</v>
      </c>
      <c r="AI127" s="90" t="str">
        <f>INDEX('[1]Summary Table'!$O$4:$O$264,MATCH(A127,'[1]Summary Table'!$A$4:$A$264,0))</f>
        <v>C3C_3L_U_WL_WR</v>
      </c>
    </row>
    <row r="128" spans="1:35" s="91" customFormat="1" x14ac:dyDescent="0.3">
      <c r="A128" s="74">
        <v>403</v>
      </c>
      <c r="B128" s="75" t="str">
        <f>INDEX('[1]Summary Table'!$D$4:$D$264,MATCH(A128,'[1]Summary Table'!$A$4:$A$264,0))</f>
        <v>County</v>
      </c>
      <c r="C128" s="76">
        <f>INDEX('[1]Lake Co CMS'!$A$2:$A$456,MATCH(A128,'[1]Lake Co CMS'!$B$2:$B$456,0))</f>
        <v>250</v>
      </c>
      <c r="D128" s="77" t="str">
        <f>IFERROR(VLOOKUP('[1]Summary Table'!$A126,'[1]Lake Co CMS'!$B:$I,6,FALSE), VLOOKUP(A128, '[1]Summary Table'!$A:$B, 2, FALSE))</f>
        <v>CR 25A</v>
      </c>
      <c r="E128" s="77" t="str">
        <f>IFERROR(VLOOKUP('[1]Summary Table'!$A126,'[1]Lake Co CMS'!$B:$I,7,FALSE), VLOOKUP(A128, '[1]Summary Table'!$A:$C, 3, FALSE))</f>
        <v>US 27 (NORTH)</v>
      </c>
      <c r="F128" s="77" t="str">
        <f>VLOOKUP('[1]Summary Table'!$A126,'[1]Lake Co CMS'!$B:$I,8,FALSE)</f>
        <v>US 27 (SOUTH)</v>
      </c>
      <c r="G128" s="78" t="str">
        <f>LEFT(INDEX('[1]Summary Table'!$I$4:$I$264, MATCH(A128,'[1]Summary Table'!$A$4:$A$264, 0)), 1)</f>
        <v>R</v>
      </c>
      <c r="H128" s="92"/>
      <c r="I128" s="79">
        <f>INDEX('[1]Summary Table'!$E$4:$E$264,MATCH(A128,'[1]Summary Table'!$A$4:$A$264,0))</f>
        <v>40</v>
      </c>
      <c r="J128" s="79" t="str">
        <f>INDEX('[1]Summary Table'!$J$4:$J$264,MATCH(A128,'[1]Summary Table'!$A$4:$A$264,0))</f>
        <v>C2T</v>
      </c>
      <c r="K128" s="79" t="str">
        <f>INDEX('[1]Summary Table'!$H$4:$H$264,MATCH(A128,'[1]Summary Table'!$A$4:$A$264,0))</f>
        <v>2L</v>
      </c>
      <c r="L128" s="92"/>
      <c r="M128" s="79" t="str">
        <f>INDEX('[1]Summary Table'!$N$4:$N$264,MATCH(A128,'[1]Summary Table'!$A$4:$A$264,0))</f>
        <v>C</v>
      </c>
      <c r="N128" s="80">
        <f t="shared" si="6"/>
        <v>13041</v>
      </c>
      <c r="O128" s="80">
        <f t="shared" si="7"/>
        <v>680</v>
      </c>
      <c r="P128" s="92"/>
      <c r="Q128" s="92"/>
      <c r="R128" s="81">
        <f>INDEX('[1]Summary Table'!$P$4:$P$264,MATCH(A128,'[1]Summary Table'!$A$4:$A$264,0))</f>
        <v>520.54079999999999</v>
      </c>
      <c r="S128" s="82">
        <f t="shared" si="8"/>
        <v>0.04</v>
      </c>
      <c r="T128" s="81" t="str">
        <f t="shared" si="9"/>
        <v>C</v>
      </c>
      <c r="U128" s="83">
        <f>VLOOKUP('[1]Summary Table'!$A126,'[1]2025 Annual Counts'!$A:$AO,39,FALSE)</f>
        <v>21.417599999999997</v>
      </c>
      <c r="V128" s="83">
        <f>VLOOKUP('[1]Summary Table'!$A126,'[1]2025 Annual Counts'!$A:$AO,40,FALSE)</f>
        <v>28.867199999999997</v>
      </c>
      <c r="W128" s="84">
        <f t="shared" si="10"/>
        <v>0.04</v>
      </c>
      <c r="X128" s="83" t="str">
        <f t="shared" si="11"/>
        <v>C</v>
      </c>
      <c r="Y128" s="85">
        <f>INDEX('[1]2025 Annual Counts'!$AH$3:$AH$323,MATCH(A128,'[1]2025 Annual Counts'!$A$3:$A$323,0))</f>
        <v>-0.39038427205637038</v>
      </c>
      <c r="AA128" s="87"/>
      <c r="AB128" s="83">
        <f>INDEX('[1]Summary Table'!$Q$4:$Q$264,MATCH(A128,'[1]Summary Table'!$A$4:$A$264,0))</f>
        <v>13041</v>
      </c>
      <c r="AC128" s="83">
        <f>INDEX('[1]Summary Table'!$R$4:$R$264,MATCH(A128,'[1]Summary Table'!$A$4:$A$264,0))</f>
        <v>17010</v>
      </c>
      <c r="AD128" s="83">
        <f>INDEX('[1]Summary Table'!$S$4:$S$264,MATCH(A128,'[1]Summary Table'!$A$4:$A$264,0))</f>
        <v>17011</v>
      </c>
      <c r="AE128" s="83"/>
      <c r="AF128" s="88">
        <f>IF(B128="County", VLOOKUP(AI128,'[1]Service Volumes'!B:F,3,0),VLOOKUP(AI128,'[1]Service Volumes'!W:AA,3,0))</f>
        <v>680</v>
      </c>
      <c r="AG128" s="88">
        <f>IF(B128="County", VLOOKUP(AI128,'[1]Service Volumes'!B:F,4,0),VLOOKUP(AI128,'[1]Service Volumes'!W:AA,4,0))</f>
        <v>888</v>
      </c>
      <c r="AH128" s="89">
        <f>IF(B128="County", VLOOKUP(AI128,'[1]Service Volumes'!B:F,5,0),VLOOKUP(AI128,'[1]Service Volumes'!W:AA,5,0))</f>
        <v>889</v>
      </c>
      <c r="AI128" s="90" t="str">
        <f>INDEX('[1]Summary Table'!$O$4:$O$264,MATCH(A128,'[1]Summary Table'!$A$4:$A$264,0))</f>
        <v>C2T_2L_U_WL_WR</v>
      </c>
    </row>
    <row r="129" spans="1:35" s="91" customFormat="1" x14ac:dyDescent="0.3">
      <c r="A129" s="74">
        <v>404</v>
      </c>
      <c r="B129" s="75" t="str">
        <f>INDEX('[1]Summary Table'!$D$4:$D$264,MATCH(A129,'[1]Summary Table'!$A$4:$A$264,0))</f>
        <v>County</v>
      </c>
      <c r="C129" s="76">
        <f>INDEX('[1]Lake Co CMS'!$A$2:$A$456,MATCH(A129,'[1]Lake Co CMS'!$B$2:$B$456,0))</f>
        <v>920</v>
      </c>
      <c r="D129" s="77" t="str">
        <f>IFERROR(VLOOKUP('[1]Summary Table'!$A127,'[1]Lake Co CMS'!$B:$I,6,FALSE), VLOOKUP(A129, '[1]Summary Table'!$A:$B, 2, FALSE))</f>
        <v>CR 452 (LAKESHORE DR)</v>
      </c>
      <c r="E129" s="77" t="str">
        <f>IFERROR(VLOOKUP('[1]Summary Table'!$A127,'[1]Lake Co CMS'!$B:$I,7,FALSE), VLOOKUP(A129, '[1]Summary Table'!$A:$C, 3, FALSE))</f>
        <v>LAKE AVE</v>
      </c>
      <c r="F129" s="77" t="str">
        <f>VLOOKUP('[1]Summary Table'!$A127,'[1]Lake Co CMS'!$B:$I,8,FALSE)</f>
        <v>BAY RD</v>
      </c>
      <c r="G129" s="78" t="str">
        <f>LEFT(INDEX('[1]Summary Table'!$I$4:$I$264, MATCH(A129,'[1]Summary Table'!$A$4:$A$264, 0)), 1)</f>
        <v>U</v>
      </c>
      <c r="H129" s="92"/>
      <c r="I129" s="79">
        <f>INDEX('[1]Summary Table'!$E$4:$E$264,MATCH(A129,'[1]Summary Table'!$A$4:$A$264,0))</f>
        <v>35</v>
      </c>
      <c r="J129" s="79" t="str">
        <f>INDEX('[1]Summary Table'!$J$4:$J$264,MATCH(A129,'[1]Summary Table'!$A$4:$A$264,0))</f>
        <v>C2T</v>
      </c>
      <c r="K129" s="79" t="str">
        <f>INDEX('[1]Summary Table'!$H$4:$H$264,MATCH(A129,'[1]Summary Table'!$A$4:$A$264,0))</f>
        <v>2L</v>
      </c>
      <c r="L129" s="92"/>
      <c r="M129" s="79" t="str">
        <f>INDEX('[1]Summary Table'!$N$4:$N$264,MATCH(A129,'[1]Summary Table'!$A$4:$A$264,0))</f>
        <v>D</v>
      </c>
      <c r="N129" s="80">
        <f t="shared" si="6"/>
        <v>12960</v>
      </c>
      <c r="O129" s="80">
        <f t="shared" si="7"/>
        <v>676.80000000000007</v>
      </c>
      <c r="P129" s="92"/>
      <c r="Q129" s="92"/>
      <c r="R129" s="81">
        <f>INDEX('[1]Summary Table'!$P$4:$P$264,MATCH(A129,'[1]Summary Table'!$A$4:$A$264,0))</f>
        <v>1371.0144</v>
      </c>
      <c r="S129" s="82">
        <f t="shared" si="8"/>
        <v>0.11</v>
      </c>
      <c r="T129" s="81" t="str">
        <f t="shared" si="9"/>
        <v>C</v>
      </c>
      <c r="U129" s="83">
        <f>VLOOKUP('[1]Summary Table'!$A127,'[1]2025 Annual Counts'!$A:$AO,39,FALSE)</f>
        <v>67.872</v>
      </c>
      <c r="V129" s="83">
        <f>VLOOKUP('[1]Summary Table'!$A127,'[1]2025 Annual Counts'!$A:$AO,40,FALSE)</f>
        <v>70.780799999999999</v>
      </c>
      <c r="W129" s="84">
        <f t="shared" si="10"/>
        <v>0.1</v>
      </c>
      <c r="X129" s="83" t="str">
        <f t="shared" si="11"/>
        <v>C</v>
      </c>
      <c r="Y129" s="85">
        <f>INDEX('[1]2025 Annual Counts'!$AH$3:$AH$323,MATCH(A129,'[1]2025 Annual Counts'!$A$3:$A$323,0))</f>
        <v>-0.26009900493118088</v>
      </c>
      <c r="AA129" s="87"/>
      <c r="AB129" s="83">
        <f>INDEX('[1]Summary Table'!$Q$4:$Q$264,MATCH(A129,'[1]Summary Table'!$A$4:$A$264,0))</f>
        <v>9936</v>
      </c>
      <c r="AC129" s="83">
        <f>INDEX('[1]Summary Table'!$R$4:$R$264,MATCH(A129,'[1]Summary Table'!$A$4:$A$264,0))</f>
        <v>12960</v>
      </c>
      <c r="AD129" s="83">
        <f>INDEX('[1]Summary Table'!$S$4:$S$264,MATCH(A129,'[1]Summary Table'!$A$4:$A$264,0))</f>
        <v>12960.720000000001</v>
      </c>
      <c r="AE129" s="83"/>
      <c r="AF129" s="88">
        <f>IF(B129="County", VLOOKUP(AI129,'[1]Service Volumes'!B:F,3,0),VLOOKUP(AI129,'[1]Service Volumes'!W:AA,3,0))</f>
        <v>518.4</v>
      </c>
      <c r="AG129" s="88">
        <f>IF(B129="County", VLOOKUP(AI129,'[1]Service Volumes'!B:F,4,0),VLOOKUP(AI129,'[1]Service Volumes'!W:AA,4,0))</f>
        <v>676.80000000000007</v>
      </c>
      <c r="AH129" s="89">
        <f>IF(B129="County", VLOOKUP(AI129,'[1]Service Volumes'!B:F,5,0),VLOOKUP(AI129,'[1]Service Volumes'!W:AA,5,0))</f>
        <v>677.6</v>
      </c>
      <c r="AI129" s="90" t="str">
        <f>INDEX('[1]Summary Table'!$O$4:$O$264,MATCH(A129,'[1]Summary Table'!$A$4:$A$264,0))</f>
        <v>C2T_2L_U_0L_0R</v>
      </c>
    </row>
    <row r="130" spans="1:35" s="91" customFormat="1" x14ac:dyDescent="0.3">
      <c r="A130" s="74">
        <v>406</v>
      </c>
      <c r="B130" s="75" t="str">
        <f>INDEX('[1]Summary Table'!$D$4:$D$264,MATCH(A130,'[1]Summary Table'!$A$4:$A$264,0))</f>
        <v>County</v>
      </c>
      <c r="C130" s="76">
        <f>INDEX('[1]Lake Co CMS'!$A$2:$A$456,MATCH(A130,'[1]Lake Co CMS'!$B$2:$B$456,0))</f>
        <v>1740</v>
      </c>
      <c r="D130" s="77" t="str">
        <f>IFERROR(VLOOKUP('[1]Summary Table'!$A128,'[1]Lake Co CMS'!$B:$I,6,FALSE), VLOOKUP(A130, '[1]Summary Table'!$A:$B, 2, FALSE))</f>
        <v>DEAD RIVER RD</v>
      </c>
      <c r="E130" s="77" t="str">
        <f>IFERROR(VLOOKUP('[1]Summary Table'!$A128,'[1]Lake Co CMS'!$B:$I,7,FALSE), VLOOKUP(A130, '[1]Summary Table'!$A:$C, 3, FALSE))</f>
        <v>WEST TERMINI</v>
      </c>
      <c r="F130" s="77" t="str">
        <f>VLOOKUP('[1]Summary Table'!$A128,'[1]Lake Co CMS'!$B:$I,8,FALSE)</f>
        <v>SR 19</v>
      </c>
      <c r="G130" s="78" t="str">
        <f>LEFT(INDEX('[1]Summary Table'!$I$4:$I$264, MATCH(A130,'[1]Summary Table'!$A$4:$A$264, 0)), 1)</f>
        <v>U</v>
      </c>
      <c r="H130" s="92"/>
      <c r="I130" s="79">
        <f>INDEX('[1]Summary Table'!$E$4:$E$264,MATCH(A130,'[1]Summary Table'!$A$4:$A$264,0))</f>
        <v>35</v>
      </c>
      <c r="J130" s="79" t="str">
        <f>INDEX('[1]Summary Table'!$J$4:$J$264,MATCH(A130,'[1]Summary Table'!$A$4:$A$264,0))</f>
        <v>C3R</v>
      </c>
      <c r="K130" s="79" t="str">
        <f>INDEX('[1]Summary Table'!$H$4:$H$264,MATCH(A130,'[1]Summary Table'!$A$4:$A$264,0))</f>
        <v>2L</v>
      </c>
      <c r="L130" s="92"/>
      <c r="M130" s="79" t="str">
        <f>INDEX('[1]Summary Table'!$N$4:$N$264,MATCH(A130,'[1]Summary Table'!$A$4:$A$264,0))</f>
        <v>D</v>
      </c>
      <c r="N130" s="80">
        <f t="shared" si="6"/>
        <v>20160</v>
      </c>
      <c r="O130" s="80">
        <f t="shared" si="7"/>
        <v>999</v>
      </c>
      <c r="P130" s="92"/>
      <c r="Q130" s="92"/>
      <c r="R130" s="81">
        <f>INDEX('[1]Summary Table'!$P$4:$P$264,MATCH(A130,'[1]Summary Table'!$A$4:$A$264,0))</f>
        <v>7059.6575999999995</v>
      </c>
      <c r="S130" s="82">
        <f t="shared" si="8"/>
        <v>0.35</v>
      </c>
      <c r="T130" s="81" t="str">
        <f t="shared" si="9"/>
        <v>C</v>
      </c>
      <c r="U130" s="83">
        <f>VLOOKUP('[1]Summary Table'!$A128,'[1]2025 Annual Counts'!$A:$AO,39,FALSE)</f>
        <v>261.79199999999997</v>
      </c>
      <c r="V130" s="83">
        <f>VLOOKUP('[1]Summary Table'!$A128,'[1]2025 Annual Counts'!$A:$AO,40,FALSE)</f>
        <v>316.08959999999996</v>
      </c>
      <c r="W130" s="84">
        <f t="shared" si="10"/>
        <v>0.32</v>
      </c>
      <c r="X130" s="83" t="str">
        <f t="shared" si="11"/>
        <v>C</v>
      </c>
      <c r="Y130" s="85">
        <f>INDEX('[1]2025 Annual Counts'!$AH$3:$AH$323,MATCH(A130,'[1]2025 Annual Counts'!$A$3:$A$323,0))</f>
        <v>2.688529713931076E-2</v>
      </c>
      <c r="AA130" s="87"/>
      <c r="AB130" s="83">
        <f>INDEX('[1]Summary Table'!$Q$4:$Q$264,MATCH(A130,'[1]Summary Table'!$A$4:$A$264,0))</f>
        <v>17640</v>
      </c>
      <c r="AC130" s="83">
        <f>INDEX('[1]Summary Table'!$R$4:$R$264,MATCH(A130,'[1]Summary Table'!$A$4:$A$264,0))</f>
        <v>20160</v>
      </c>
      <c r="AD130" s="83">
        <f>INDEX('[1]Summary Table'!$S$4:$S$264,MATCH(A130,'[1]Summary Table'!$A$4:$A$264,0))</f>
        <v>20160.900000000001</v>
      </c>
      <c r="AE130" s="83"/>
      <c r="AF130" s="88">
        <f>IF(B130="County", VLOOKUP(AI130,'[1]Service Volumes'!B:F,3,0),VLOOKUP(AI130,'[1]Service Volumes'!W:AA,3,0))</f>
        <v>873</v>
      </c>
      <c r="AG130" s="88">
        <f>IF(B130="County", VLOOKUP(AI130,'[1]Service Volumes'!B:F,4,0),VLOOKUP(AI130,'[1]Service Volumes'!W:AA,4,0))</f>
        <v>999</v>
      </c>
      <c r="AH130" s="89">
        <f>IF(B130="County", VLOOKUP(AI130,'[1]Service Volumes'!B:F,5,0),VLOOKUP(AI130,'[1]Service Volumes'!W:AA,5,0))</f>
        <v>1000</v>
      </c>
      <c r="AI130" s="90" t="str">
        <f>INDEX('[1]Summary Table'!$O$4:$O$264,MATCH(A130,'[1]Summary Table'!$A$4:$A$264,0))</f>
        <v>C3R_2L_U_WL_0R</v>
      </c>
    </row>
    <row r="131" spans="1:35" s="91" customFormat="1" x14ac:dyDescent="0.3">
      <c r="A131" s="74">
        <v>407</v>
      </c>
      <c r="B131" s="75" t="str">
        <f>INDEX('[1]Summary Table'!$D$4:$D$264,MATCH(A131,'[1]Summary Table'!$A$4:$A$264,0))</f>
        <v>County</v>
      </c>
      <c r="C131" s="76">
        <f>INDEX('[1]Lake Co CMS'!$A$2:$A$456,MATCH(A131,'[1]Lake Co CMS'!$B$2:$B$456,0))</f>
        <v>910</v>
      </c>
      <c r="D131" s="77" t="str">
        <f>IFERROR(VLOOKUP('[1]Summary Table'!$A129,'[1]Lake Co CMS'!$B:$I,6,FALSE), VLOOKUP(A131, '[1]Summary Table'!$A:$B, 2, FALSE))</f>
        <v>CR 452 (LAKE DORA DR)</v>
      </c>
      <c r="E131" s="77" t="str">
        <f>IFERROR(VLOOKUP('[1]Summary Table'!$A129,'[1]Lake Co CMS'!$B:$I,7,FALSE), VLOOKUP(A131, '[1]Summary Table'!$A:$C, 3, FALSE))</f>
        <v>DORA AVE</v>
      </c>
      <c r="F131" s="77" t="str">
        <f>VLOOKUP('[1]Summary Table'!$A129,'[1]Lake Co CMS'!$B:$I,8,FALSE)</f>
        <v>LAKE AVE</v>
      </c>
      <c r="G131" s="78" t="str">
        <f>LEFT(INDEX('[1]Summary Table'!$I$4:$I$264, MATCH(A131,'[1]Summary Table'!$A$4:$A$264, 0)), 1)</f>
        <v>U</v>
      </c>
      <c r="H131" s="92"/>
      <c r="I131" s="79">
        <f>INDEX('[1]Summary Table'!$E$4:$E$264,MATCH(A131,'[1]Summary Table'!$A$4:$A$264,0))</f>
        <v>35</v>
      </c>
      <c r="J131" s="79" t="str">
        <f>INDEX('[1]Summary Table'!$J$4:$J$264,MATCH(A131,'[1]Summary Table'!$A$4:$A$264,0))</f>
        <v>C2T</v>
      </c>
      <c r="K131" s="79" t="str">
        <f>INDEX('[1]Summary Table'!$H$4:$H$264,MATCH(A131,'[1]Summary Table'!$A$4:$A$264,0))</f>
        <v>2L</v>
      </c>
      <c r="L131" s="92"/>
      <c r="M131" s="79" t="str">
        <f>INDEX('[1]Summary Table'!$N$4:$N$264,MATCH(A131,'[1]Summary Table'!$A$4:$A$264,0))</f>
        <v>D</v>
      </c>
      <c r="N131" s="80">
        <f t="shared" si="6"/>
        <v>12960</v>
      </c>
      <c r="O131" s="80">
        <f t="shared" si="7"/>
        <v>676.80000000000007</v>
      </c>
      <c r="P131" s="92"/>
      <c r="Q131" s="92"/>
      <c r="R131" s="81">
        <f>INDEX('[1]Summary Table'!$P$4:$P$264,MATCH(A131,'[1]Summary Table'!$A$4:$A$264,0))</f>
        <v>1347.7439999999999</v>
      </c>
      <c r="S131" s="82">
        <f t="shared" si="8"/>
        <v>0.1</v>
      </c>
      <c r="T131" s="81" t="str">
        <f t="shared" si="9"/>
        <v>C</v>
      </c>
      <c r="U131" s="83">
        <f>VLOOKUP('[1]Summary Table'!$A129,'[1]2025 Annual Counts'!$A:$AO,39,FALSE)</f>
        <v>46.540799999999997</v>
      </c>
      <c r="V131" s="83">
        <f>VLOOKUP('[1]Summary Table'!$A129,'[1]2025 Annual Counts'!$A:$AO,40,FALSE)</f>
        <v>93.081599999999995</v>
      </c>
      <c r="W131" s="84">
        <f t="shared" si="10"/>
        <v>0.14000000000000001</v>
      </c>
      <c r="X131" s="83" t="str">
        <f t="shared" si="11"/>
        <v>C</v>
      </c>
      <c r="Y131" s="85">
        <f>INDEX('[1]2025 Annual Counts'!$AH$3:$AH$323,MATCH(A131,'[1]2025 Annual Counts'!$A$3:$A$323,0))</f>
        <v>-0.26262791969664667</v>
      </c>
      <c r="AA131" s="87"/>
      <c r="AB131" s="83">
        <f>INDEX('[1]Summary Table'!$Q$4:$Q$264,MATCH(A131,'[1]Summary Table'!$A$4:$A$264,0))</f>
        <v>9936</v>
      </c>
      <c r="AC131" s="83">
        <f>INDEX('[1]Summary Table'!$R$4:$R$264,MATCH(A131,'[1]Summary Table'!$A$4:$A$264,0))</f>
        <v>12960</v>
      </c>
      <c r="AD131" s="83">
        <f>INDEX('[1]Summary Table'!$S$4:$S$264,MATCH(A131,'[1]Summary Table'!$A$4:$A$264,0))</f>
        <v>12960.720000000001</v>
      </c>
      <c r="AE131" s="83"/>
      <c r="AF131" s="88">
        <f>IF(B131="County", VLOOKUP(AI131,'[1]Service Volumes'!B:F,3,0),VLOOKUP(AI131,'[1]Service Volumes'!W:AA,3,0))</f>
        <v>518.4</v>
      </c>
      <c r="AG131" s="88">
        <f>IF(B131="County", VLOOKUP(AI131,'[1]Service Volumes'!B:F,4,0),VLOOKUP(AI131,'[1]Service Volumes'!W:AA,4,0))</f>
        <v>676.80000000000007</v>
      </c>
      <c r="AH131" s="89">
        <f>IF(B131="County", VLOOKUP(AI131,'[1]Service Volumes'!B:F,5,0),VLOOKUP(AI131,'[1]Service Volumes'!W:AA,5,0))</f>
        <v>677.6</v>
      </c>
      <c r="AI131" s="90" t="str">
        <f>INDEX('[1]Summary Table'!$O$4:$O$264,MATCH(A131,'[1]Summary Table'!$A$4:$A$264,0))</f>
        <v>C2T_2L_U_0L_0R</v>
      </c>
    </row>
    <row r="132" spans="1:35" s="91" customFormat="1" x14ac:dyDescent="0.3">
      <c r="A132" s="74">
        <v>411</v>
      </c>
      <c r="B132" s="75" t="str">
        <f>INDEX('[1]Summary Table'!$D$4:$D$264,MATCH(A132,'[1]Summary Table'!$A$4:$A$264,0))</f>
        <v>County</v>
      </c>
      <c r="C132" s="76">
        <f>INDEX('[1]Lake Co CMS'!$A$2:$A$456,MATCH(A132,'[1]Lake Co CMS'!$B$2:$B$456,0))</f>
        <v>90</v>
      </c>
      <c r="D132" s="77" t="str">
        <f>IFERROR(VLOOKUP('[1]Summary Table'!$A130,'[1]Lake Co CMS'!$B:$I,6,FALSE), VLOOKUP(A132, '[1]Summary Table'!$A:$B, 2, FALSE))</f>
        <v>BAY RD</v>
      </c>
      <c r="E132" s="77" t="str">
        <f>IFERROR(VLOOKUP('[1]Summary Table'!$A130,'[1]Lake Co CMS'!$B:$I,7,FALSE), VLOOKUP(A132, '[1]Summary Table'!$A:$C, 3, FALSE))</f>
        <v>OLD US 441/ CR 500A</v>
      </c>
      <c r="F132" s="77" t="str">
        <f>VLOOKUP('[1]Summary Table'!$A130,'[1]Lake Co CMS'!$B:$I,8,FALSE)</f>
        <v>CR 452/ LAKESHORE DR</v>
      </c>
      <c r="G132" s="78" t="str">
        <f>LEFT(INDEX('[1]Summary Table'!$I$4:$I$264, MATCH(A132,'[1]Summary Table'!$A$4:$A$264, 0)), 1)</f>
        <v>U</v>
      </c>
      <c r="H132" s="92"/>
      <c r="I132" s="79">
        <f>INDEX('[1]Summary Table'!$E$4:$E$264,MATCH(A132,'[1]Summary Table'!$A$4:$A$264,0))</f>
        <v>35</v>
      </c>
      <c r="J132" s="79" t="str">
        <f>INDEX('[1]Summary Table'!$J$4:$J$264,MATCH(A132,'[1]Summary Table'!$A$4:$A$264,0))</f>
        <v>C3R</v>
      </c>
      <c r="K132" s="79" t="str">
        <f>INDEX('[1]Summary Table'!$H$4:$H$264,MATCH(A132,'[1]Summary Table'!$A$4:$A$264,0))</f>
        <v>2L</v>
      </c>
      <c r="L132" s="92"/>
      <c r="M132" s="79" t="str">
        <f>INDEX('[1]Summary Table'!$N$4:$N$264,MATCH(A132,'[1]Summary Table'!$A$4:$A$264,0))</f>
        <v>D</v>
      </c>
      <c r="N132" s="80">
        <f t="shared" si="6"/>
        <v>16128</v>
      </c>
      <c r="O132" s="80">
        <f t="shared" si="7"/>
        <v>799.2</v>
      </c>
      <c r="P132" s="92"/>
      <c r="Q132" s="92"/>
      <c r="R132" s="81">
        <f>INDEX('[1]Summary Table'!$P$4:$P$264,MATCH(A132,'[1]Summary Table'!$A$4:$A$264,0))</f>
        <v>1592.3519999999999</v>
      </c>
      <c r="S132" s="82">
        <f t="shared" si="8"/>
        <v>0.1</v>
      </c>
      <c r="T132" s="81" t="str">
        <f t="shared" si="9"/>
        <v>C</v>
      </c>
      <c r="U132" s="83">
        <f>VLOOKUP('[1]Summary Table'!$A130,'[1]2025 Annual Counts'!$A:$AO,39,FALSE)</f>
        <v>78.220799999999997</v>
      </c>
      <c r="V132" s="83">
        <f>VLOOKUP('[1]Summary Table'!$A130,'[1]2025 Annual Counts'!$A:$AO,40,FALSE)</f>
        <v>67.046400000000006</v>
      </c>
      <c r="W132" s="84">
        <f t="shared" si="10"/>
        <v>0.1</v>
      </c>
      <c r="X132" s="83" t="str">
        <f t="shared" si="11"/>
        <v>C</v>
      </c>
      <c r="Y132" s="85">
        <f>INDEX('[1]2025 Annual Counts'!$AH$3:$AH$323,MATCH(A132,'[1]2025 Annual Counts'!$A$3:$A$323,0))</f>
        <v>-0.23761731588928736</v>
      </c>
      <c r="AA132" s="87"/>
      <c r="AB132" s="83">
        <f>INDEX('[1]Summary Table'!$Q$4:$Q$264,MATCH(A132,'[1]Summary Table'!$A$4:$A$264,0))</f>
        <v>14112</v>
      </c>
      <c r="AC132" s="83">
        <f>INDEX('[1]Summary Table'!$R$4:$R$264,MATCH(A132,'[1]Summary Table'!$A$4:$A$264,0))</f>
        <v>16128</v>
      </c>
      <c r="AD132" s="83">
        <f>INDEX('[1]Summary Table'!$S$4:$S$264,MATCH(A132,'[1]Summary Table'!$A$4:$A$264,0))</f>
        <v>16128.720000000001</v>
      </c>
      <c r="AE132" s="83"/>
      <c r="AF132" s="88">
        <f>IF(B132="County", VLOOKUP(AI132,'[1]Service Volumes'!B:F,3,0),VLOOKUP(AI132,'[1]Service Volumes'!W:AA,3,0))</f>
        <v>698.40000000000009</v>
      </c>
      <c r="AG132" s="88">
        <f>IF(B132="County", VLOOKUP(AI132,'[1]Service Volumes'!B:F,4,0),VLOOKUP(AI132,'[1]Service Volumes'!W:AA,4,0))</f>
        <v>799.2</v>
      </c>
      <c r="AH132" s="89">
        <f>IF(B132="County", VLOOKUP(AI132,'[1]Service Volumes'!B:F,5,0),VLOOKUP(AI132,'[1]Service Volumes'!W:AA,5,0))</f>
        <v>800</v>
      </c>
      <c r="AI132" s="90" t="str">
        <f>INDEX('[1]Summary Table'!$O$4:$O$264,MATCH(A132,'[1]Summary Table'!$A$4:$A$264,0))</f>
        <v>C3R_2L_U_0L_0R</v>
      </c>
    </row>
    <row r="133" spans="1:35" s="91" customFormat="1" x14ac:dyDescent="0.3">
      <c r="A133" s="74">
        <v>412</v>
      </c>
      <c r="B133" s="75" t="str">
        <f>INDEX('[1]Summary Table'!$D$4:$D$264,MATCH(A133,'[1]Summary Table'!$A$4:$A$264,0))</f>
        <v>County</v>
      </c>
      <c r="C133" s="76">
        <f>INDEX('[1]Lake Co CMS'!$A$2:$A$456,MATCH(A133,'[1]Lake Co CMS'!$B$2:$B$456,0))</f>
        <v>140</v>
      </c>
      <c r="D133" s="77" t="str">
        <f>IFERROR(VLOOKUP('[1]Summary Table'!$A131,'[1]Lake Co CMS'!$B:$I,6,FALSE), VLOOKUP(A133, '[1]Summary Table'!$A:$B, 2, FALSE))</f>
        <v>CR 19A (DORA AVE)</v>
      </c>
      <c r="E133" s="77" t="str">
        <f>IFERROR(VLOOKUP('[1]Summary Table'!$A131,'[1]Lake Co CMS'!$B:$I,7,FALSE), VLOOKUP(A133, '[1]Summary Table'!$A:$C, 3, FALSE))</f>
        <v>LAKE DORA DR</v>
      </c>
      <c r="F133" s="77" t="str">
        <f>VLOOKUP('[1]Summary Table'!$A131,'[1]Lake Co CMS'!$B:$I,8,FALSE)</f>
        <v>CR 500A/ OLD 441</v>
      </c>
      <c r="G133" s="78" t="str">
        <f>LEFT(INDEX('[1]Summary Table'!$I$4:$I$264, MATCH(A133,'[1]Summary Table'!$A$4:$A$264, 0)), 1)</f>
        <v>U</v>
      </c>
      <c r="H133" s="92"/>
      <c r="I133" s="79">
        <f>INDEX('[1]Summary Table'!$E$4:$E$264,MATCH(A133,'[1]Summary Table'!$A$4:$A$264,0))</f>
        <v>35</v>
      </c>
      <c r="J133" s="79" t="str">
        <f>INDEX('[1]Summary Table'!$J$4:$J$264,MATCH(A133,'[1]Summary Table'!$A$4:$A$264,0))</f>
        <v>C2T</v>
      </c>
      <c r="K133" s="79" t="str">
        <f>INDEX('[1]Summary Table'!$H$4:$H$264,MATCH(A133,'[1]Summary Table'!$A$4:$A$264,0))</f>
        <v>2L</v>
      </c>
      <c r="L133" s="92"/>
      <c r="M133" s="79" t="str">
        <f>INDEX('[1]Summary Table'!$N$4:$N$264,MATCH(A133,'[1]Summary Table'!$A$4:$A$264,0))</f>
        <v>D</v>
      </c>
      <c r="N133" s="80">
        <f t="shared" si="6"/>
        <v>12960</v>
      </c>
      <c r="O133" s="80">
        <f t="shared" si="7"/>
        <v>676.80000000000007</v>
      </c>
      <c r="P133" s="92"/>
      <c r="Q133" s="92"/>
      <c r="R133" s="81">
        <f>INDEX('[1]Summary Table'!$P$4:$P$264,MATCH(A133,'[1]Summary Table'!$A$4:$A$264,0))</f>
        <v>1580.4479999999999</v>
      </c>
      <c r="S133" s="82">
        <f t="shared" si="8"/>
        <v>0.12</v>
      </c>
      <c r="T133" s="81" t="str">
        <f t="shared" si="9"/>
        <v>C</v>
      </c>
      <c r="U133" s="83">
        <f>VLOOKUP('[1]Summary Table'!$A131,'[1]2025 Annual Counts'!$A:$AO,39,FALSE)</f>
        <v>62.054400000000001</v>
      </c>
      <c r="V133" s="83">
        <f>VLOOKUP('[1]Summary Table'!$A131,'[1]2025 Annual Counts'!$A:$AO,40,FALSE)</f>
        <v>112.4736</v>
      </c>
      <c r="W133" s="84">
        <f t="shared" si="10"/>
        <v>0.17</v>
      </c>
      <c r="X133" s="83" t="str">
        <f t="shared" si="11"/>
        <v>C</v>
      </c>
      <c r="Y133" s="85">
        <f>INDEX('[1]2025 Annual Counts'!$AH$3:$AH$323,MATCH(A133,'[1]2025 Annual Counts'!$A$3:$A$323,0))</f>
        <v>-0.23876061384849045</v>
      </c>
      <c r="AA133" s="87"/>
      <c r="AB133" s="83">
        <f>INDEX('[1]Summary Table'!$Q$4:$Q$264,MATCH(A133,'[1]Summary Table'!$A$4:$A$264,0))</f>
        <v>9936</v>
      </c>
      <c r="AC133" s="83">
        <f>INDEX('[1]Summary Table'!$R$4:$R$264,MATCH(A133,'[1]Summary Table'!$A$4:$A$264,0))</f>
        <v>12960</v>
      </c>
      <c r="AD133" s="83">
        <f>INDEX('[1]Summary Table'!$S$4:$S$264,MATCH(A133,'[1]Summary Table'!$A$4:$A$264,0))</f>
        <v>12960.720000000001</v>
      </c>
      <c r="AE133" s="83"/>
      <c r="AF133" s="88">
        <f>IF(B133="County", VLOOKUP(AI133,'[1]Service Volumes'!B:F,3,0),VLOOKUP(AI133,'[1]Service Volumes'!W:AA,3,0))</f>
        <v>518.4</v>
      </c>
      <c r="AG133" s="88">
        <f>IF(B133="County", VLOOKUP(AI133,'[1]Service Volumes'!B:F,4,0),VLOOKUP(AI133,'[1]Service Volumes'!W:AA,4,0))</f>
        <v>676.80000000000007</v>
      </c>
      <c r="AH133" s="89">
        <f>IF(B133="County", VLOOKUP(AI133,'[1]Service Volumes'!B:F,5,0),VLOOKUP(AI133,'[1]Service Volumes'!W:AA,5,0))</f>
        <v>677.6</v>
      </c>
      <c r="AI133" s="90" t="str">
        <f>INDEX('[1]Summary Table'!$O$4:$O$264,MATCH(A133,'[1]Summary Table'!$A$4:$A$264,0))</f>
        <v>C2T_2L_U_0L_0R</v>
      </c>
    </row>
    <row r="134" spans="1:35" s="91" customFormat="1" x14ac:dyDescent="0.3">
      <c r="A134" s="74">
        <v>413</v>
      </c>
      <c r="B134" s="75" t="str">
        <f>INDEX('[1]Summary Table'!$D$4:$D$264,MATCH(A134,'[1]Summary Table'!$A$4:$A$264,0))</f>
        <v>County</v>
      </c>
      <c r="C134" s="76">
        <f>INDEX('[1]Lake Co CMS'!$A$2:$A$456,MATCH(A134,'[1]Lake Co CMS'!$B$2:$B$456,0))</f>
        <v>1330</v>
      </c>
      <c r="D134" s="77" t="str">
        <f>IFERROR(VLOOKUP('[1]Summary Table'!$A132,'[1]Lake Co CMS'!$B:$I,6,FALSE), VLOOKUP(A134, '[1]Summary Table'!$A:$B, 2, FALSE))</f>
        <v>CR 500A/OLD 441/ALFRED ST</v>
      </c>
      <c r="E134" s="77" t="str">
        <f>IFERROR(VLOOKUP('[1]Summary Table'!$A132,'[1]Lake Co CMS'!$B:$I,7,FALSE), VLOOKUP(A134, '[1]Summary Table'!$A:$C, 3, FALSE))</f>
        <v>DORA AVE</v>
      </c>
      <c r="F134" s="77" t="str">
        <f>VLOOKUP('[1]Summary Table'!$A132,'[1]Lake Co CMS'!$B:$I,8,FALSE)</f>
        <v>BAY RD</v>
      </c>
      <c r="G134" s="78" t="str">
        <f>LEFT(INDEX('[1]Summary Table'!$I$4:$I$264, MATCH(A134,'[1]Summary Table'!$A$4:$A$264, 0)), 1)</f>
        <v>U</v>
      </c>
      <c r="H134" s="92"/>
      <c r="I134" s="79">
        <f>INDEX('[1]Summary Table'!$E$4:$E$264,MATCH(A134,'[1]Summary Table'!$A$4:$A$264,0))</f>
        <v>45</v>
      </c>
      <c r="J134" s="79" t="str">
        <f>INDEX('[1]Summary Table'!$J$4:$J$264,MATCH(A134,'[1]Summary Table'!$A$4:$A$264,0))</f>
        <v>C3R</v>
      </c>
      <c r="K134" s="79" t="str">
        <f>INDEX('[1]Summary Table'!$H$4:$H$264,MATCH(A134,'[1]Summary Table'!$A$4:$A$264,0))</f>
        <v>2L</v>
      </c>
      <c r="L134" s="92"/>
      <c r="M134" s="79" t="str">
        <f>INDEX('[1]Summary Table'!$N$4:$N$264,MATCH(A134,'[1]Summary Table'!$A$4:$A$264,0))</f>
        <v>D</v>
      </c>
      <c r="N134" s="80">
        <f t="shared" si="6"/>
        <v>21168</v>
      </c>
      <c r="O134" s="80">
        <f t="shared" si="7"/>
        <v>1048.95</v>
      </c>
      <c r="P134" s="92"/>
      <c r="Q134" s="92"/>
      <c r="R134" s="81">
        <f>INDEX('[1]Summary Table'!$P$4:$P$264,MATCH(A134,'[1]Summary Table'!$A$4:$A$264,0))</f>
        <v>9514.6847999999991</v>
      </c>
      <c r="S134" s="82">
        <f t="shared" si="8"/>
        <v>0.45</v>
      </c>
      <c r="T134" s="81" t="str">
        <f t="shared" si="9"/>
        <v>C</v>
      </c>
      <c r="U134" s="83">
        <f>VLOOKUP('[1]Summary Table'!$A132,'[1]2025 Annual Counts'!$A:$AO,39,FALSE)</f>
        <v>471.22559999999999</v>
      </c>
      <c r="V134" s="83">
        <f>VLOOKUP('[1]Summary Table'!$A132,'[1]2025 Annual Counts'!$A:$AO,40,FALSE)</f>
        <v>454.74240000000003</v>
      </c>
      <c r="W134" s="84">
        <f t="shared" si="10"/>
        <v>0.45</v>
      </c>
      <c r="X134" s="83" t="str">
        <f t="shared" si="11"/>
        <v>C</v>
      </c>
      <c r="Y134" s="85">
        <f>INDEX('[1]2025 Annual Counts'!$AH$3:$AH$323,MATCH(A134,'[1]2025 Annual Counts'!$A$3:$A$323,0))</f>
        <v>9.0044151918338144E-2</v>
      </c>
      <c r="AA134" s="87"/>
      <c r="AB134" s="83">
        <f>INDEX('[1]Summary Table'!$Q$4:$Q$264,MATCH(A134,'[1]Summary Table'!$A$4:$A$264,0))</f>
        <v>18522</v>
      </c>
      <c r="AC134" s="83">
        <f>INDEX('[1]Summary Table'!$R$4:$R$264,MATCH(A134,'[1]Summary Table'!$A$4:$A$264,0))</f>
        <v>21168</v>
      </c>
      <c r="AD134" s="83">
        <f>INDEX('[1]Summary Table'!$S$4:$S$264,MATCH(A134,'[1]Summary Table'!$A$4:$A$264,0))</f>
        <v>21168.945000000003</v>
      </c>
      <c r="AE134" s="83"/>
      <c r="AF134" s="88">
        <f>IF(B134="County", VLOOKUP(AI134,'[1]Service Volumes'!B:F,3,0),VLOOKUP(AI134,'[1]Service Volumes'!W:AA,3,0))</f>
        <v>916.65000000000009</v>
      </c>
      <c r="AG134" s="88">
        <f>IF(B134="County", VLOOKUP(AI134,'[1]Service Volumes'!B:F,4,0),VLOOKUP(AI134,'[1]Service Volumes'!W:AA,4,0))</f>
        <v>1048.95</v>
      </c>
      <c r="AH134" s="89">
        <f>IF(B134="County", VLOOKUP(AI134,'[1]Service Volumes'!B:F,5,0),VLOOKUP(AI134,'[1]Service Volumes'!W:AA,5,0))</f>
        <v>1050</v>
      </c>
      <c r="AI134" s="90" t="str">
        <f>INDEX('[1]Summary Table'!$O$4:$O$264,MATCH(A134,'[1]Summary Table'!$A$4:$A$264,0))</f>
        <v>C3R_2L_U_WL_WR</v>
      </c>
    </row>
    <row r="135" spans="1:35" s="91" customFormat="1" x14ac:dyDescent="0.3">
      <c r="A135" s="74">
        <v>414</v>
      </c>
      <c r="B135" s="75" t="str">
        <f>INDEX('[1]Summary Table'!$D$4:$D$264,MATCH(A135,'[1]Summary Table'!$A$4:$A$264,0))</f>
        <v>County</v>
      </c>
      <c r="C135" s="76">
        <f>INDEX('[1]Lake Co CMS'!$A$2:$A$456,MATCH(A135,'[1]Lake Co CMS'!$B$2:$B$456,0))</f>
        <v>3590</v>
      </c>
      <c r="D135" s="77" t="str">
        <f>IFERROR(VLOOKUP('[1]Summary Table'!$A133,'[1]Lake Co CMS'!$B:$I,6,FALSE), VLOOKUP(A135, '[1]Summary Table'!$A:$B, 2, FALSE))</f>
        <v>SUNNYSIDE DR</v>
      </c>
      <c r="E135" s="77" t="str">
        <f>IFERROR(VLOOKUP('[1]Summary Table'!$A133,'[1]Lake Co CMS'!$B:$I,7,FALSE), VLOOKUP(A135, '[1]Summary Table'!$A:$C, 3, FALSE))</f>
        <v>BRIDGEWATER CT</v>
      </c>
      <c r="F135" s="77" t="str">
        <f>VLOOKUP('[1]Summary Table'!$A133,'[1]Lake Co CMS'!$B:$I,8,FALSE)</f>
        <v>SUNNYSIDE DR</v>
      </c>
      <c r="G135" s="78" t="str">
        <f>LEFT(INDEX('[1]Summary Table'!$I$4:$I$264, MATCH(A135,'[1]Summary Table'!$A$4:$A$264, 0)), 1)</f>
        <v>U</v>
      </c>
      <c r="H135" s="92"/>
      <c r="I135" s="79">
        <f>INDEX('[1]Summary Table'!$E$4:$E$264,MATCH(A135,'[1]Summary Table'!$A$4:$A$264,0))</f>
        <v>35</v>
      </c>
      <c r="J135" s="79" t="str">
        <f>INDEX('[1]Summary Table'!$J$4:$J$264,MATCH(A135,'[1]Summary Table'!$A$4:$A$264,0))</f>
        <v>C2T</v>
      </c>
      <c r="K135" s="79" t="str">
        <f>INDEX('[1]Summary Table'!$H$4:$H$264,MATCH(A135,'[1]Summary Table'!$A$4:$A$264,0))</f>
        <v>2L</v>
      </c>
      <c r="L135" s="92"/>
      <c r="M135" s="79" t="str">
        <f>INDEX('[1]Summary Table'!$N$4:$N$264,MATCH(A135,'[1]Summary Table'!$A$4:$A$264,0))</f>
        <v>D</v>
      </c>
      <c r="N135" s="80">
        <f t="shared" ref="N135:N198" si="12">IF(ISBLANK(D135),"",IF(M135="B",AA135,IF(M135="C",AB135,IF(M135="D",AC135,IF(M135="E",AD135,"ERR")))))</f>
        <v>12960</v>
      </c>
      <c r="O135" s="80">
        <f t="shared" ref="O135:O198" si="13">IF(ISBLANK(D135),"",IF(M135="B",AE135,IF(M135="C",AF135,IF(M135="D",AG135,IF(M135="E",AH135,"ERR")))))</f>
        <v>676.80000000000007</v>
      </c>
      <c r="P135" s="92"/>
      <c r="Q135" s="92"/>
      <c r="R135" s="81">
        <f>INDEX('[1]Summary Table'!$P$4:$P$264,MATCH(A135,'[1]Summary Table'!$A$4:$A$264,0))</f>
        <v>1475.7120000000002</v>
      </c>
      <c r="S135" s="82">
        <f t="shared" ref="S135:S198" si="14">IF(ISBLANK(R135),"",ROUND(R135/N135,2))</f>
        <v>0.11</v>
      </c>
      <c r="T135" s="81" t="str">
        <f t="shared" ref="T135:T198" si="15">IF(R135&lt;=$AA135,"B",IF(R135&lt;=$AB135,"C",IF(R135&lt;=$AC135,"D",IF(R135&lt;=$AD135,"E","F"))))</f>
        <v>C</v>
      </c>
      <c r="U135" s="83">
        <f>VLOOKUP('[1]Summary Table'!$A133,'[1]2025 Annual Counts'!$A:$AO,39,FALSE)</f>
        <v>43.344000000000001</v>
      </c>
      <c r="V135" s="83">
        <f>VLOOKUP('[1]Summary Table'!$A133,'[1]2025 Annual Counts'!$A:$AO,40,FALSE)</f>
        <v>92.73599999999999</v>
      </c>
      <c r="W135" s="84">
        <f t="shared" ref="W135:W198" si="16">IF(ISBLANK(U135),"",ROUND(MAX(U135:V135)/O135,2))</f>
        <v>0.14000000000000001</v>
      </c>
      <c r="X135" s="83" t="str">
        <f t="shared" ref="X135:X198" si="17">IF(MAX(U135,V135)&lt;=$AE135,"B",IF(MAX(U135,V135)&lt;=$AF135,"C",IF(MAX(U135,V135)&lt;=$AG135,"D",IF(MAX(U135,V135)&lt;=$AH135,"E","F"))))</f>
        <v>C</v>
      </c>
      <c r="Y135" s="85">
        <f>INDEX('[1]2025 Annual Counts'!$AH$3:$AH$323,MATCH(A135,'[1]2025 Annual Counts'!$A$3:$A$323,0))</f>
        <v>-0.24912865682307139</v>
      </c>
      <c r="AA135" s="87"/>
      <c r="AB135" s="83">
        <f>INDEX('[1]Summary Table'!$Q$4:$Q$264,MATCH(A135,'[1]Summary Table'!$A$4:$A$264,0))</f>
        <v>9936</v>
      </c>
      <c r="AC135" s="83">
        <f>INDEX('[1]Summary Table'!$R$4:$R$264,MATCH(A135,'[1]Summary Table'!$A$4:$A$264,0))</f>
        <v>12960</v>
      </c>
      <c r="AD135" s="83">
        <f>INDEX('[1]Summary Table'!$S$4:$S$264,MATCH(A135,'[1]Summary Table'!$A$4:$A$264,0))</f>
        <v>12960.720000000001</v>
      </c>
      <c r="AE135" s="83"/>
      <c r="AF135" s="88">
        <f>IF(B135="County", VLOOKUP(AI135,'[1]Service Volumes'!B:F,3,0),VLOOKUP(AI135,'[1]Service Volumes'!W:AA,3,0))</f>
        <v>518.4</v>
      </c>
      <c r="AG135" s="88">
        <f>IF(B135="County", VLOOKUP(AI135,'[1]Service Volumes'!B:F,4,0),VLOOKUP(AI135,'[1]Service Volumes'!W:AA,4,0))</f>
        <v>676.80000000000007</v>
      </c>
      <c r="AH135" s="89">
        <f>IF(B135="County", VLOOKUP(AI135,'[1]Service Volumes'!B:F,5,0),VLOOKUP(AI135,'[1]Service Volumes'!W:AA,5,0))</f>
        <v>677.6</v>
      </c>
      <c r="AI135" s="90" t="str">
        <f>INDEX('[1]Summary Table'!$O$4:$O$264,MATCH(A135,'[1]Summary Table'!$A$4:$A$264,0))</f>
        <v>C2T_2L_U_0L_0R</v>
      </c>
    </row>
    <row r="136" spans="1:35" s="91" customFormat="1" x14ac:dyDescent="0.3">
      <c r="A136" s="74">
        <v>415</v>
      </c>
      <c r="B136" s="75" t="str">
        <f>INDEX('[1]Summary Table'!$D$4:$D$264,MATCH(A136,'[1]Summary Table'!$A$4:$A$264,0))</f>
        <v>County</v>
      </c>
      <c r="C136" s="76">
        <f>INDEX('[1]Lake Co CMS'!$A$2:$A$456,MATCH(A136,'[1]Lake Co CMS'!$B$2:$B$456,0))</f>
        <v>1360</v>
      </c>
      <c r="D136" s="77" t="str">
        <f>IFERROR(VLOOKUP('[1]Summary Table'!$A134,'[1]Lake Co CMS'!$B:$I,6,FALSE), VLOOKUP(A136, '[1]Summary Table'!$A:$B, 2, FALSE))</f>
        <v>CR 500A/OLD 441</v>
      </c>
      <c r="E136" s="77" t="str">
        <f>IFERROR(VLOOKUP('[1]Summary Table'!$A134,'[1]Lake Co CMS'!$B:$I,7,FALSE), VLOOKUP(A136, '[1]Summary Table'!$A:$C, 3, FALSE))</f>
        <v>LAKESHORE DR</v>
      </c>
      <c r="F136" s="77" t="str">
        <f>VLOOKUP('[1]Summary Table'!$A134,'[1]Lake Co CMS'!$B:$I,8,FALSE)</f>
        <v>5TH AVE</v>
      </c>
      <c r="G136" s="78" t="str">
        <f>LEFT(INDEX('[1]Summary Table'!$I$4:$I$264, MATCH(A136,'[1]Summary Table'!$A$4:$A$264, 0)), 1)</f>
        <v>U</v>
      </c>
      <c r="H136" s="92"/>
      <c r="I136" s="79">
        <f>INDEX('[1]Summary Table'!$E$4:$E$264,MATCH(A136,'[1]Summary Table'!$A$4:$A$264,0))</f>
        <v>35</v>
      </c>
      <c r="J136" s="79" t="str">
        <f>INDEX('[1]Summary Table'!$J$4:$J$264,MATCH(A136,'[1]Summary Table'!$A$4:$A$264,0))</f>
        <v>C2T</v>
      </c>
      <c r="K136" s="79" t="str">
        <f>INDEX('[1]Summary Table'!$H$4:$H$264,MATCH(A136,'[1]Summary Table'!$A$4:$A$264,0))</f>
        <v>2L</v>
      </c>
      <c r="L136" s="92"/>
      <c r="M136" s="79" t="str">
        <f>INDEX('[1]Summary Table'!$N$4:$N$264,MATCH(A136,'[1]Summary Table'!$A$4:$A$264,0))</f>
        <v>D</v>
      </c>
      <c r="N136" s="80">
        <f t="shared" si="12"/>
        <v>12960</v>
      </c>
      <c r="O136" s="80">
        <f t="shared" si="13"/>
        <v>676.80000000000007</v>
      </c>
      <c r="P136" s="92"/>
      <c r="Q136" s="92"/>
      <c r="R136" s="81">
        <f>INDEX('[1]Summary Table'!$P$4:$P$264,MATCH(A136,'[1]Summary Table'!$A$4:$A$264,0))</f>
        <v>10410.6816</v>
      </c>
      <c r="S136" s="82">
        <f t="shared" si="14"/>
        <v>0.8</v>
      </c>
      <c r="T136" s="81" t="str">
        <f t="shared" si="15"/>
        <v>D</v>
      </c>
      <c r="U136" s="83">
        <f>VLOOKUP('[1]Summary Table'!$A134,'[1]2025 Annual Counts'!$A:$AO,39,FALSE)</f>
        <v>477.10079999999994</v>
      </c>
      <c r="V136" s="83">
        <f>VLOOKUP('[1]Summary Table'!$A134,'[1]2025 Annual Counts'!$A:$AO,40,FALSE)</f>
        <v>422.928</v>
      </c>
      <c r="W136" s="84">
        <f t="shared" si="16"/>
        <v>0.7</v>
      </c>
      <c r="X136" s="83" t="str">
        <f t="shared" si="17"/>
        <v>C</v>
      </c>
      <c r="Y136" s="85">
        <f>INDEX('[1]2025 Annual Counts'!$AH$3:$AH$323,MATCH(A136,'[1]2025 Annual Counts'!$A$3:$A$323,0))</f>
        <v>0.10984170633986823</v>
      </c>
      <c r="AA136" s="87"/>
      <c r="AB136" s="83">
        <f>INDEX('[1]Summary Table'!$Q$4:$Q$264,MATCH(A136,'[1]Summary Table'!$A$4:$A$264,0))</f>
        <v>9936</v>
      </c>
      <c r="AC136" s="83">
        <f>INDEX('[1]Summary Table'!$R$4:$R$264,MATCH(A136,'[1]Summary Table'!$A$4:$A$264,0))</f>
        <v>12960</v>
      </c>
      <c r="AD136" s="83">
        <f>INDEX('[1]Summary Table'!$S$4:$S$264,MATCH(A136,'[1]Summary Table'!$A$4:$A$264,0))</f>
        <v>12960.720000000001</v>
      </c>
      <c r="AE136" s="83"/>
      <c r="AF136" s="88">
        <f>IF(B136="County", VLOOKUP(AI136,'[1]Service Volumes'!B:F,3,0),VLOOKUP(AI136,'[1]Service Volumes'!W:AA,3,0))</f>
        <v>518.4</v>
      </c>
      <c r="AG136" s="88">
        <f>IF(B136="County", VLOOKUP(AI136,'[1]Service Volumes'!B:F,4,0),VLOOKUP(AI136,'[1]Service Volumes'!W:AA,4,0))</f>
        <v>676.80000000000007</v>
      </c>
      <c r="AH136" s="89">
        <f>IF(B136="County", VLOOKUP(AI136,'[1]Service Volumes'!B:F,5,0),VLOOKUP(AI136,'[1]Service Volumes'!W:AA,5,0))</f>
        <v>677.6</v>
      </c>
      <c r="AI136" s="90" t="str">
        <f>INDEX('[1]Summary Table'!$O$4:$O$264,MATCH(A136,'[1]Summary Table'!$A$4:$A$264,0))</f>
        <v>C2T_2L_U_0L_0R</v>
      </c>
    </row>
    <row r="137" spans="1:35" s="91" customFormat="1" x14ac:dyDescent="0.3">
      <c r="A137" s="74" t="s">
        <v>65</v>
      </c>
      <c r="B137" s="75" t="str">
        <f>INDEX('[1]Summary Table'!$D$4:$D$264,MATCH(A137,'[1]Summary Table'!$A$4:$A$264,0))</f>
        <v>County</v>
      </c>
      <c r="C137" s="76" t="e">
        <f>INDEX('[1]Lake Co CMS'!$A$2:$A$456,MATCH(A137,'[1]Lake Co CMS'!$B$2:$B$456,0))</f>
        <v>#N/A</v>
      </c>
      <c r="D137" s="77" t="str">
        <f>IFERROR(VLOOKUP('[1]Summary Table'!$A135,'[1]Lake Co CMS'!$B:$I,6,FALSE), VLOOKUP(A137, '[1]Summary Table'!$A:$B, 2, FALSE))</f>
        <v>OLD 441</v>
      </c>
      <c r="E137" s="77" t="str">
        <f>IFERROR(VLOOKUP('[1]Summary Table'!$A135,'[1]Lake Co CMS'!$B:$I,7,FALSE), VLOOKUP(A137, '[1]Summary Table'!$A:$C, 3, FALSE))</f>
        <v>B/W HELMS RD &amp; LAKESHORE DR</v>
      </c>
      <c r="F137" s="77" t="e">
        <f>VLOOKUP('[1]Summary Table'!$A135,'[1]Lake Co CMS'!$B:$I,8,FALSE)</f>
        <v>#N/A</v>
      </c>
      <c r="G137" s="78" t="str">
        <f>LEFT(INDEX('[1]Summary Table'!$I$4:$I$264, MATCH(A137,'[1]Summary Table'!$A$4:$A$264, 0)), 1)</f>
        <v>U</v>
      </c>
      <c r="H137" s="92"/>
      <c r="I137" s="79">
        <f>INDEX('[1]Summary Table'!$E$4:$E$264,MATCH(A137,'[1]Summary Table'!$A$4:$A$264,0))</f>
        <v>35</v>
      </c>
      <c r="J137" s="79" t="str">
        <f>INDEX('[1]Summary Table'!$J$4:$J$264,MATCH(A137,'[1]Summary Table'!$A$4:$A$264,0))</f>
        <v>C2T</v>
      </c>
      <c r="K137" s="79" t="str">
        <f>INDEX('[1]Summary Table'!$H$4:$H$264,MATCH(A137,'[1]Summary Table'!$A$4:$A$264,0))</f>
        <v>2L</v>
      </c>
      <c r="L137" s="92"/>
      <c r="M137" s="79" t="str">
        <f>INDEX('[1]Summary Table'!$N$4:$N$264,MATCH(A137,'[1]Summary Table'!$A$4:$A$264,0))</f>
        <v>D</v>
      </c>
      <c r="N137" s="80">
        <f t="shared" si="12"/>
        <v>12960</v>
      </c>
      <c r="O137" s="80">
        <f t="shared" si="13"/>
        <v>676.80000000000007</v>
      </c>
      <c r="P137" s="92"/>
      <c r="Q137" s="92"/>
      <c r="R137" s="81">
        <f>INDEX('[1]Summary Table'!$P$4:$P$264,MATCH(A137,'[1]Summary Table'!$A$4:$A$264,0))</f>
        <v>10867.2768</v>
      </c>
      <c r="S137" s="82">
        <f t="shared" si="14"/>
        <v>0.84</v>
      </c>
      <c r="T137" s="81" t="str">
        <f t="shared" si="15"/>
        <v>D</v>
      </c>
      <c r="U137" s="83">
        <f>VLOOKUP('[1]Summary Table'!$A135,'[1]2025 Annual Counts'!$A:$AO,39,FALSE)</f>
        <v>515.82719999999995</v>
      </c>
      <c r="V137" s="83">
        <f>VLOOKUP('[1]Summary Table'!$A135,'[1]2025 Annual Counts'!$A:$AO,40,FALSE)</f>
        <v>462.49919999999997</v>
      </c>
      <c r="W137" s="84">
        <f t="shared" si="16"/>
        <v>0.76</v>
      </c>
      <c r="X137" s="83" t="str">
        <f t="shared" si="17"/>
        <v>C</v>
      </c>
      <c r="Y137" s="85">
        <f>INDEX('[1]2025 Annual Counts'!$AH$3:$AH$323,MATCH(A137,'[1]2025 Annual Counts'!$A$3:$A$323,0))</f>
        <v>0.11941044254482258</v>
      </c>
      <c r="AA137" s="87"/>
      <c r="AB137" s="83">
        <f>INDEX('[1]Summary Table'!$Q$4:$Q$264,MATCH(A137,'[1]Summary Table'!$A$4:$A$264,0))</f>
        <v>9936</v>
      </c>
      <c r="AC137" s="83">
        <f>INDEX('[1]Summary Table'!$R$4:$R$264,MATCH(A137,'[1]Summary Table'!$A$4:$A$264,0))</f>
        <v>12960</v>
      </c>
      <c r="AD137" s="83">
        <f>INDEX('[1]Summary Table'!$S$4:$S$264,MATCH(A137,'[1]Summary Table'!$A$4:$A$264,0))</f>
        <v>12960.720000000001</v>
      </c>
      <c r="AE137" s="83"/>
      <c r="AF137" s="88">
        <f>IF(B137="County", VLOOKUP(AI137,'[1]Service Volumes'!B:F,3,0),VLOOKUP(AI137,'[1]Service Volumes'!W:AA,3,0))</f>
        <v>518.4</v>
      </c>
      <c r="AG137" s="88">
        <f>IF(B137="County", VLOOKUP(AI137,'[1]Service Volumes'!B:F,4,0),VLOOKUP(AI137,'[1]Service Volumes'!W:AA,4,0))</f>
        <v>676.80000000000007</v>
      </c>
      <c r="AH137" s="89">
        <f>IF(B137="County", VLOOKUP(AI137,'[1]Service Volumes'!B:F,5,0),VLOOKUP(AI137,'[1]Service Volumes'!W:AA,5,0))</f>
        <v>677.6</v>
      </c>
      <c r="AI137" s="90" t="str">
        <f>INDEX('[1]Summary Table'!$O$4:$O$264,MATCH(A137,'[1]Summary Table'!$A$4:$A$264,0))</f>
        <v>C2T_2L_U_0L_0R</v>
      </c>
    </row>
    <row r="138" spans="1:35" s="91" customFormat="1" x14ac:dyDescent="0.3">
      <c r="A138" s="74">
        <v>416</v>
      </c>
      <c r="B138" s="75" t="str">
        <f>INDEX('[1]Summary Table'!$D$4:$D$264,MATCH(A138,'[1]Summary Table'!$A$4:$A$264,0))</f>
        <v>County</v>
      </c>
      <c r="C138" s="76">
        <f>INDEX('[1]Lake Co CMS'!$A$2:$A$456,MATCH(A138,'[1]Lake Co CMS'!$B$2:$B$456,0))</f>
        <v>80</v>
      </c>
      <c r="D138" s="77" t="str">
        <f>IFERROR(VLOOKUP('[1]Summary Table'!$A136,'[1]Lake Co CMS'!$B:$I,6,FALSE), VLOOKUP(A138, '[1]Summary Table'!$A:$B, 2, FALSE))</f>
        <v>BAY RD</v>
      </c>
      <c r="E138" s="77" t="str">
        <f>IFERROR(VLOOKUP('[1]Summary Table'!$A136,'[1]Lake Co CMS'!$B:$I,7,FALSE), VLOOKUP(A138, '[1]Summary Table'!$A:$C, 3, FALSE))</f>
        <v>BAY RD / CR 19A</v>
      </c>
      <c r="F138" s="77" t="str">
        <f>VLOOKUP('[1]Summary Table'!$A136,'[1]Lake Co CMS'!$B:$I,8,FALSE)</f>
        <v>OLD US 441/ CR 500A</v>
      </c>
      <c r="G138" s="78" t="str">
        <f>LEFT(INDEX('[1]Summary Table'!$I$4:$I$264, MATCH(A138,'[1]Summary Table'!$A$4:$A$264, 0)), 1)</f>
        <v>U</v>
      </c>
      <c r="H138" s="92"/>
      <c r="I138" s="79">
        <f>INDEX('[1]Summary Table'!$E$4:$E$264,MATCH(A138,'[1]Summary Table'!$A$4:$A$264,0))</f>
        <v>35</v>
      </c>
      <c r="J138" s="79" t="str">
        <f>INDEX('[1]Summary Table'!$J$4:$J$264,MATCH(A138,'[1]Summary Table'!$A$4:$A$264,0))</f>
        <v>C3R</v>
      </c>
      <c r="K138" s="79" t="str">
        <f>INDEX('[1]Summary Table'!$H$4:$H$264,MATCH(A138,'[1]Summary Table'!$A$4:$A$264,0))</f>
        <v>2L</v>
      </c>
      <c r="L138" s="92"/>
      <c r="M138" s="79" t="str">
        <f>INDEX('[1]Summary Table'!$N$4:$N$264,MATCH(A138,'[1]Summary Table'!$A$4:$A$264,0))</f>
        <v>D</v>
      </c>
      <c r="N138" s="80">
        <f t="shared" si="12"/>
        <v>16128</v>
      </c>
      <c r="O138" s="80">
        <f t="shared" si="13"/>
        <v>799.2</v>
      </c>
      <c r="P138" s="92"/>
      <c r="Q138" s="92"/>
      <c r="R138" s="81">
        <f>INDEX('[1]Summary Table'!$P$4:$P$264,MATCH(A138,'[1]Summary Table'!$A$4:$A$264,0))</f>
        <v>2987.3375999999998</v>
      </c>
      <c r="S138" s="82">
        <f t="shared" si="14"/>
        <v>0.19</v>
      </c>
      <c r="T138" s="81" t="str">
        <f t="shared" si="15"/>
        <v>C</v>
      </c>
      <c r="U138" s="83">
        <f>VLOOKUP('[1]Summary Table'!$A136,'[1]2025 Annual Counts'!$A:$AO,39,FALSE)</f>
        <v>124.1088</v>
      </c>
      <c r="V138" s="83">
        <f>VLOOKUP('[1]Summary Table'!$A136,'[1]2025 Annual Counts'!$A:$AO,40,FALSE)</f>
        <v>154.16639999999998</v>
      </c>
      <c r="W138" s="84">
        <f t="shared" si="16"/>
        <v>0.19</v>
      </c>
      <c r="X138" s="83" t="str">
        <f t="shared" si="17"/>
        <v>C</v>
      </c>
      <c r="Y138" s="85">
        <f>INDEX('[1]2025 Annual Counts'!$AH$3:$AH$323,MATCH(A138,'[1]2025 Annual Counts'!$A$3:$A$323,0))</f>
        <v>-0.13538638677064418</v>
      </c>
      <c r="AA138" s="87"/>
      <c r="AB138" s="83">
        <f>INDEX('[1]Summary Table'!$Q$4:$Q$264,MATCH(A138,'[1]Summary Table'!$A$4:$A$264,0))</f>
        <v>14112</v>
      </c>
      <c r="AC138" s="83">
        <f>INDEX('[1]Summary Table'!$R$4:$R$264,MATCH(A138,'[1]Summary Table'!$A$4:$A$264,0))</f>
        <v>16128</v>
      </c>
      <c r="AD138" s="83">
        <f>INDEX('[1]Summary Table'!$S$4:$S$264,MATCH(A138,'[1]Summary Table'!$A$4:$A$264,0))</f>
        <v>16128.720000000001</v>
      </c>
      <c r="AE138" s="83"/>
      <c r="AF138" s="88">
        <f>IF(B138="County", VLOOKUP(AI138,'[1]Service Volumes'!B:F,3,0),VLOOKUP(AI138,'[1]Service Volumes'!W:AA,3,0))</f>
        <v>698.40000000000009</v>
      </c>
      <c r="AG138" s="88">
        <f>IF(B138="County", VLOOKUP(AI138,'[1]Service Volumes'!B:F,4,0),VLOOKUP(AI138,'[1]Service Volumes'!W:AA,4,0))</f>
        <v>799.2</v>
      </c>
      <c r="AH138" s="89">
        <f>IF(B138="County", VLOOKUP(AI138,'[1]Service Volumes'!B:F,5,0),VLOOKUP(AI138,'[1]Service Volumes'!W:AA,5,0))</f>
        <v>800</v>
      </c>
      <c r="AI138" s="90" t="str">
        <f>INDEX('[1]Summary Table'!$O$4:$O$264,MATCH(A138,'[1]Summary Table'!$A$4:$A$264,0))</f>
        <v>C3R_2L_U_0L_0R</v>
      </c>
    </row>
    <row r="139" spans="1:35" s="91" customFormat="1" x14ac:dyDescent="0.3">
      <c r="A139" s="74">
        <v>417</v>
      </c>
      <c r="B139" s="75" t="str">
        <f>INDEX('[1]Summary Table'!$D$4:$D$264,MATCH(A139,'[1]Summary Table'!$A$4:$A$264,0))</f>
        <v>County</v>
      </c>
      <c r="C139" s="76">
        <f>INDEX('[1]Lake Co CMS'!$A$2:$A$456,MATCH(A139,'[1]Lake Co CMS'!$B$2:$B$456,0))</f>
        <v>1320</v>
      </c>
      <c r="D139" s="77" t="str">
        <f>IFERROR(VLOOKUP('[1]Summary Table'!$A137,'[1]Lake Co CMS'!$B:$I,6,FALSE), VLOOKUP(A139, '[1]Summary Table'!$A:$B, 2, FALSE))</f>
        <v>CR 500A/ OLD 441</v>
      </c>
      <c r="E139" s="77" t="str">
        <f>IFERROR(VLOOKUP('[1]Summary Table'!$A137,'[1]Lake Co CMS'!$B:$I,7,FALSE), VLOOKUP(A139, '[1]Summary Table'!$A:$C, 3, FALSE))</f>
        <v>SR 19</v>
      </c>
      <c r="F139" s="77" t="str">
        <f>VLOOKUP('[1]Summary Table'!$A137,'[1]Lake Co CMS'!$B:$I,8,FALSE)</f>
        <v>DORA AVE</v>
      </c>
      <c r="G139" s="78" t="str">
        <f>LEFT(INDEX('[1]Summary Table'!$I$4:$I$264, MATCH(A139,'[1]Summary Table'!$A$4:$A$264, 0)), 1)</f>
        <v>U</v>
      </c>
      <c r="H139" s="92"/>
      <c r="I139" s="79">
        <f>INDEX('[1]Summary Table'!$E$4:$E$264,MATCH(A139,'[1]Summary Table'!$A$4:$A$264,0))</f>
        <v>35</v>
      </c>
      <c r="J139" s="79" t="str">
        <f>INDEX('[1]Summary Table'!$J$4:$J$264,MATCH(A139,'[1]Summary Table'!$A$4:$A$264,0))</f>
        <v>C3C</v>
      </c>
      <c r="K139" s="79" t="str">
        <f>INDEX('[1]Summary Table'!$H$4:$H$264,MATCH(A139,'[1]Summary Table'!$A$4:$A$264,0))</f>
        <v>2L</v>
      </c>
      <c r="L139" s="92"/>
      <c r="M139" s="79" t="str">
        <f>INDEX('[1]Summary Table'!$N$4:$N$264,MATCH(A139,'[1]Summary Table'!$A$4:$A$264,0))</f>
        <v>D</v>
      </c>
      <c r="N139" s="80">
        <f t="shared" si="12"/>
        <v>20506.5</v>
      </c>
      <c r="O139" s="80">
        <f t="shared" si="13"/>
        <v>1011.1500000000001</v>
      </c>
      <c r="P139" s="92"/>
      <c r="Q139" s="92"/>
      <c r="R139" s="81">
        <f>INDEX('[1]Summary Table'!$P$4:$P$264,MATCH(A139,'[1]Summary Table'!$A$4:$A$264,0))</f>
        <v>9130.7232000000004</v>
      </c>
      <c r="S139" s="82">
        <f t="shared" si="14"/>
        <v>0.45</v>
      </c>
      <c r="T139" s="81" t="str">
        <f t="shared" si="15"/>
        <v>C</v>
      </c>
      <c r="U139" s="83">
        <f>VLOOKUP('[1]Summary Table'!$A137,'[1]2025 Annual Counts'!$A:$AO,39,FALSE)</f>
        <v>514.85760000000005</v>
      </c>
      <c r="V139" s="83">
        <f>VLOOKUP('[1]Summary Table'!$A137,'[1]2025 Annual Counts'!$A:$AO,40,FALSE)</f>
        <v>315.12</v>
      </c>
      <c r="W139" s="84">
        <f t="shared" si="16"/>
        <v>0.51</v>
      </c>
      <c r="X139" s="83" t="str">
        <f t="shared" si="17"/>
        <v>C</v>
      </c>
      <c r="Y139" s="85">
        <f>INDEX('[1]2025 Annual Counts'!$AH$3:$AH$323,MATCH(A139,'[1]2025 Annual Counts'!$A$3:$A$323,0))</f>
        <v>8.1100936570218884E-2</v>
      </c>
      <c r="AA139" s="87"/>
      <c r="AB139" s="83">
        <f>INDEX('[1]Summary Table'!$Q$4:$Q$264,MATCH(A139,'[1]Summary Table'!$A$4:$A$264,0))</f>
        <v>14458.5</v>
      </c>
      <c r="AC139" s="83">
        <f>INDEX('[1]Summary Table'!$R$4:$R$264,MATCH(A139,'[1]Summary Table'!$A$4:$A$264,0))</f>
        <v>20506.5</v>
      </c>
      <c r="AD139" s="83">
        <f>INDEX('[1]Summary Table'!$S$4:$S$264,MATCH(A139,'[1]Summary Table'!$A$4:$A$264,0))</f>
        <v>20507.445000000003</v>
      </c>
      <c r="AE139" s="83"/>
      <c r="AF139" s="88">
        <f>IF(B139="County", VLOOKUP(AI139,'[1]Service Volumes'!B:F,3,0),VLOOKUP(AI139,'[1]Service Volumes'!W:AA,3,0))</f>
        <v>718.2</v>
      </c>
      <c r="AG139" s="88">
        <f>IF(B139="County", VLOOKUP(AI139,'[1]Service Volumes'!B:F,4,0),VLOOKUP(AI139,'[1]Service Volumes'!W:AA,4,0))</f>
        <v>1011.1500000000001</v>
      </c>
      <c r="AH139" s="89">
        <f>IF(B139="County", VLOOKUP(AI139,'[1]Service Volumes'!B:F,5,0),VLOOKUP(AI139,'[1]Service Volumes'!W:AA,5,0))</f>
        <v>1012.2</v>
      </c>
      <c r="AI139" s="90" t="str">
        <f>INDEX('[1]Summary Table'!$O$4:$O$264,MATCH(A139,'[1]Summary Table'!$A$4:$A$264,0))</f>
        <v>C3C_2L_D_WL_0R</v>
      </c>
    </row>
    <row r="140" spans="1:35" s="91" customFormat="1" x14ac:dyDescent="0.3">
      <c r="A140" s="74">
        <v>419</v>
      </c>
      <c r="B140" s="75" t="str">
        <f>INDEX('[1]Summary Table'!$D$4:$D$264,MATCH(A140,'[1]Summary Table'!$A$4:$A$264,0))</f>
        <v>County</v>
      </c>
      <c r="C140" s="76">
        <f>INDEX('[1]Lake Co CMS'!$A$2:$A$456,MATCH(A140,'[1]Lake Co CMS'!$B$2:$B$456,0))</f>
        <v>940</v>
      </c>
      <c r="D140" s="77" t="str">
        <f>IFERROR(VLOOKUP('[1]Summary Table'!$A138,'[1]Lake Co CMS'!$B:$I,6,FALSE), VLOOKUP(A140, '[1]Summary Table'!$A:$B, 2, FALSE))</f>
        <v>CR 452 (LAKESHORE DR)</v>
      </c>
      <c r="E140" s="77" t="str">
        <f>IFERROR(VLOOKUP('[1]Summary Table'!$A138,'[1]Lake Co CMS'!$B:$I,7,FALSE), VLOOKUP(A140, '[1]Summary Table'!$A:$C, 3, FALSE))</f>
        <v>OLD US 441 / CR 500A</v>
      </c>
      <c r="F140" s="77" t="str">
        <f>VLOOKUP('[1]Summary Table'!$A138,'[1]Lake Co CMS'!$B:$I,8,FALSE)</f>
        <v>11TH AVE</v>
      </c>
      <c r="G140" s="78" t="str">
        <f>LEFT(INDEX('[1]Summary Table'!$I$4:$I$264, MATCH(A140,'[1]Summary Table'!$A$4:$A$264, 0)), 1)</f>
        <v>U</v>
      </c>
      <c r="H140" s="92"/>
      <c r="I140" s="79">
        <f>INDEX('[1]Summary Table'!$E$4:$E$264,MATCH(A140,'[1]Summary Table'!$A$4:$A$264,0))</f>
        <v>25</v>
      </c>
      <c r="J140" s="79" t="str">
        <f>INDEX('[1]Summary Table'!$J$4:$J$264,MATCH(A140,'[1]Summary Table'!$A$4:$A$264,0))</f>
        <v>C3R</v>
      </c>
      <c r="K140" s="79" t="str">
        <f>INDEX('[1]Summary Table'!$H$4:$H$264,MATCH(A140,'[1]Summary Table'!$A$4:$A$264,0))</f>
        <v>2L</v>
      </c>
      <c r="L140" s="92"/>
      <c r="M140" s="79" t="str">
        <f>INDEX('[1]Summary Table'!$N$4:$N$264,MATCH(A140,'[1]Summary Table'!$A$4:$A$264,0))</f>
        <v>D</v>
      </c>
      <c r="N140" s="80">
        <f t="shared" si="12"/>
        <v>16128</v>
      </c>
      <c r="O140" s="80">
        <f t="shared" si="13"/>
        <v>799.2</v>
      </c>
      <c r="P140" s="92"/>
      <c r="Q140" s="92"/>
      <c r="R140" s="81">
        <f>INDEX('[1]Summary Table'!$P$4:$P$264,MATCH(A140,'[1]Summary Table'!$A$4:$A$264,0))</f>
        <v>729.13919999999996</v>
      </c>
      <c r="S140" s="82">
        <f t="shared" si="14"/>
        <v>0.05</v>
      </c>
      <c r="T140" s="81" t="str">
        <f t="shared" si="15"/>
        <v>C</v>
      </c>
      <c r="U140" s="83">
        <f>VLOOKUP('[1]Summary Table'!$A138,'[1]2025 Annual Counts'!$A:$AO,39,FALSE)</f>
        <v>34.9056</v>
      </c>
      <c r="V140" s="83">
        <f>VLOOKUP('[1]Summary Table'!$A138,'[1]2025 Annual Counts'!$A:$AO,40,FALSE)</f>
        <v>49.449600000000004</v>
      </c>
      <c r="W140" s="84">
        <f t="shared" si="16"/>
        <v>0.06</v>
      </c>
      <c r="X140" s="83" t="str">
        <f t="shared" si="17"/>
        <v>C</v>
      </c>
      <c r="Y140" s="85">
        <f>INDEX('[1]2025 Annual Counts'!$AH$3:$AH$323,MATCH(A140,'[1]2025 Annual Counts'!$A$3:$A$323,0))</f>
        <v>-0.34788033373722926</v>
      </c>
      <c r="AA140" s="87"/>
      <c r="AB140" s="83">
        <f>INDEX('[1]Summary Table'!$Q$4:$Q$264,MATCH(A140,'[1]Summary Table'!$A$4:$A$264,0))</f>
        <v>14112</v>
      </c>
      <c r="AC140" s="83">
        <f>INDEX('[1]Summary Table'!$R$4:$R$264,MATCH(A140,'[1]Summary Table'!$A$4:$A$264,0))</f>
        <v>16128</v>
      </c>
      <c r="AD140" s="83">
        <f>INDEX('[1]Summary Table'!$S$4:$S$264,MATCH(A140,'[1]Summary Table'!$A$4:$A$264,0))</f>
        <v>16128.720000000001</v>
      </c>
      <c r="AE140" s="83"/>
      <c r="AF140" s="88">
        <f>IF(B140="County", VLOOKUP(AI140,'[1]Service Volumes'!B:F,3,0),VLOOKUP(AI140,'[1]Service Volumes'!W:AA,3,0))</f>
        <v>698.40000000000009</v>
      </c>
      <c r="AG140" s="88">
        <f>IF(B140="County", VLOOKUP(AI140,'[1]Service Volumes'!B:F,4,0),VLOOKUP(AI140,'[1]Service Volumes'!W:AA,4,0))</f>
        <v>799.2</v>
      </c>
      <c r="AH140" s="89">
        <f>IF(B140="County", VLOOKUP(AI140,'[1]Service Volumes'!B:F,5,0),VLOOKUP(AI140,'[1]Service Volumes'!W:AA,5,0))</f>
        <v>800</v>
      </c>
      <c r="AI140" s="90" t="str">
        <f>INDEX('[1]Summary Table'!$O$4:$O$264,MATCH(A140,'[1]Summary Table'!$A$4:$A$264,0))</f>
        <v>C3R_2L_U_0L_0R</v>
      </c>
    </row>
    <row r="141" spans="1:35" s="91" customFormat="1" x14ac:dyDescent="0.3">
      <c r="A141" s="74">
        <v>420</v>
      </c>
      <c r="B141" s="75" t="str">
        <f>INDEX('[1]Summary Table'!$D$4:$D$264,MATCH(A141,'[1]Summary Table'!$A$4:$A$264,0))</f>
        <v>County</v>
      </c>
      <c r="C141" s="76">
        <f>INDEX('[1]Lake Co CMS'!$A$2:$A$456,MATCH(A141,'[1]Lake Co CMS'!$B$2:$B$456,0))</f>
        <v>1340</v>
      </c>
      <c r="D141" s="77" t="str">
        <f>IFERROR(VLOOKUP('[1]Summary Table'!$A139,'[1]Lake Co CMS'!$B:$I,6,FALSE), VLOOKUP(A141, '[1]Summary Table'!$A:$B, 2, FALSE))</f>
        <v>CR 500A/OLD 441</v>
      </c>
      <c r="E141" s="77" t="str">
        <f>IFERROR(VLOOKUP('[1]Summary Table'!$A139,'[1]Lake Co CMS'!$B:$I,7,FALSE), VLOOKUP(A141, '[1]Summary Table'!$A:$C, 3, FALSE))</f>
        <v>BAY RD</v>
      </c>
      <c r="F141" s="77" t="str">
        <f>VLOOKUP('[1]Summary Table'!$A139,'[1]Lake Co CMS'!$B:$I,8,FALSE)</f>
        <v>CR 44C / EUDORA AVE</v>
      </c>
      <c r="G141" s="78" t="str">
        <f>LEFT(INDEX('[1]Summary Table'!$I$4:$I$264, MATCH(A141,'[1]Summary Table'!$A$4:$A$264, 0)), 1)</f>
        <v>U</v>
      </c>
      <c r="H141" s="92"/>
      <c r="I141" s="79">
        <f>INDEX('[1]Summary Table'!$E$4:$E$264,MATCH(A141,'[1]Summary Table'!$A$4:$A$264,0))</f>
        <v>35</v>
      </c>
      <c r="J141" s="79" t="str">
        <f>INDEX('[1]Summary Table'!$J$4:$J$264,MATCH(A141,'[1]Summary Table'!$A$4:$A$264,0))</f>
        <v>C3R</v>
      </c>
      <c r="K141" s="79" t="str">
        <f>INDEX('[1]Summary Table'!$H$4:$H$264,MATCH(A141,'[1]Summary Table'!$A$4:$A$264,0))</f>
        <v>2L</v>
      </c>
      <c r="L141" s="92"/>
      <c r="M141" s="79" t="str">
        <f>INDEX('[1]Summary Table'!$N$4:$N$264,MATCH(A141,'[1]Summary Table'!$A$4:$A$264,0))</f>
        <v>D</v>
      </c>
      <c r="N141" s="80">
        <f t="shared" si="12"/>
        <v>16128</v>
      </c>
      <c r="O141" s="80">
        <f t="shared" si="13"/>
        <v>799.2</v>
      </c>
      <c r="P141" s="92"/>
      <c r="Q141" s="92"/>
      <c r="R141" s="81">
        <f>INDEX('[1]Summary Table'!$P$4:$P$264,MATCH(A141,'[1]Summary Table'!$A$4:$A$264,0))</f>
        <v>10085.779200000001</v>
      </c>
      <c r="S141" s="82">
        <f t="shared" si="14"/>
        <v>0.63</v>
      </c>
      <c r="T141" s="81" t="str">
        <f t="shared" si="15"/>
        <v>C</v>
      </c>
      <c r="U141" s="83">
        <f>VLOOKUP('[1]Summary Table'!$A139,'[1]2025 Annual Counts'!$A:$AO,39,FALSE)</f>
        <v>443.10719999999998</v>
      </c>
      <c r="V141" s="83">
        <f>VLOOKUP('[1]Summary Table'!$A139,'[1]2025 Annual Counts'!$A:$AO,40,FALSE)</f>
        <v>511.94880000000001</v>
      </c>
      <c r="W141" s="84">
        <f t="shared" si="16"/>
        <v>0.64</v>
      </c>
      <c r="X141" s="83" t="str">
        <f t="shared" si="17"/>
        <v>C</v>
      </c>
      <c r="Y141" s="85">
        <f>INDEX('[1]2025 Annual Counts'!$AH$3:$AH$323,MATCH(A141,'[1]2025 Annual Counts'!$A$3:$A$323,0))</f>
        <v>0.10282626153786745</v>
      </c>
      <c r="AA141" s="87"/>
      <c r="AB141" s="83">
        <f>INDEX('[1]Summary Table'!$Q$4:$Q$264,MATCH(A141,'[1]Summary Table'!$A$4:$A$264,0))</f>
        <v>14112</v>
      </c>
      <c r="AC141" s="83">
        <f>INDEX('[1]Summary Table'!$R$4:$R$264,MATCH(A141,'[1]Summary Table'!$A$4:$A$264,0))</f>
        <v>16128</v>
      </c>
      <c r="AD141" s="83">
        <f>INDEX('[1]Summary Table'!$S$4:$S$264,MATCH(A141,'[1]Summary Table'!$A$4:$A$264,0))</f>
        <v>16128.720000000001</v>
      </c>
      <c r="AE141" s="83"/>
      <c r="AF141" s="88">
        <f>IF(B141="County", VLOOKUP(AI141,'[1]Service Volumes'!B:F,3,0),VLOOKUP(AI141,'[1]Service Volumes'!W:AA,3,0))</f>
        <v>698.40000000000009</v>
      </c>
      <c r="AG141" s="88">
        <f>IF(B141="County", VLOOKUP(AI141,'[1]Service Volumes'!B:F,4,0),VLOOKUP(AI141,'[1]Service Volumes'!W:AA,4,0))</f>
        <v>799.2</v>
      </c>
      <c r="AH141" s="89">
        <f>IF(B141="County", VLOOKUP(AI141,'[1]Service Volumes'!B:F,5,0),VLOOKUP(AI141,'[1]Service Volumes'!W:AA,5,0))</f>
        <v>800</v>
      </c>
      <c r="AI141" s="90" t="str">
        <f>INDEX('[1]Summary Table'!$O$4:$O$264,MATCH(A141,'[1]Summary Table'!$A$4:$A$264,0))</f>
        <v>C3R_2L_U_0L_0R</v>
      </c>
    </row>
    <row r="142" spans="1:35" s="91" customFormat="1" x14ac:dyDescent="0.3">
      <c r="A142" s="74">
        <v>421</v>
      </c>
      <c r="B142" s="75" t="str">
        <f>INDEX('[1]Summary Table'!$D$4:$D$264,MATCH(A142,'[1]Summary Table'!$A$4:$A$264,0))</f>
        <v>County</v>
      </c>
      <c r="C142" s="76">
        <f>INDEX('[1]Lake Co CMS'!$A$2:$A$456,MATCH(A142,'[1]Lake Co CMS'!$B$2:$B$456,0))</f>
        <v>1350</v>
      </c>
      <c r="D142" s="77" t="str">
        <f>IFERROR(VLOOKUP('[1]Summary Table'!$A140,'[1]Lake Co CMS'!$B:$I,6,FALSE), VLOOKUP(A142, '[1]Summary Table'!$A:$B, 2, FALSE))</f>
        <v>CR 500A/OLD 441</v>
      </c>
      <c r="E142" s="77" t="str">
        <f>IFERROR(VLOOKUP('[1]Summary Table'!$A140,'[1]Lake Co CMS'!$B:$I,7,FALSE), VLOOKUP(A142, '[1]Summary Table'!$A:$C, 3, FALSE))</f>
        <v>CR 44C / EUDORA DR</v>
      </c>
      <c r="F142" s="77" t="str">
        <f>VLOOKUP('[1]Summary Table'!$A140,'[1]Lake Co CMS'!$B:$I,8,FALSE)</f>
        <v>LAKESHORE DR</v>
      </c>
      <c r="G142" s="78" t="str">
        <f>LEFT(INDEX('[1]Summary Table'!$I$4:$I$264, MATCH(A142,'[1]Summary Table'!$A$4:$A$264, 0)), 1)</f>
        <v>U</v>
      </c>
      <c r="H142" s="92"/>
      <c r="I142" s="79">
        <f>INDEX('[1]Summary Table'!$E$4:$E$264,MATCH(A142,'[1]Summary Table'!$A$4:$A$264,0))</f>
        <v>35</v>
      </c>
      <c r="J142" s="79" t="str">
        <f>INDEX('[1]Summary Table'!$J$4:$J$264,MATCH(A142,'[1]Summary Table'!$A$4:$A$264,0))</f>
        <v>C3R</v>
      </c>
      <c r="K142" s="79" t="str">
        <f>INDEX('[1]Summary Table'!$H$4:$H$264,MATCH(A142,'[1]Summary Table'!$A$4:$A$264,0))</f>
        <v>2L</v>
      </c>
      <c r="L142" s="92"/>
      <c r="M142" s="79" t="str">
        <f>INDEX('[1]Summary Table'!$N$4:$N$264,MATCH(A142,'[1]Summary Table'!$A$4:$A$264,0))</f>
        <v>D</v>
      </c>
      <c r="N142" s="80">
        <f t="shared" si="12"/>
        <v>22226.400000000001</v>
      </c>
      <c r="O142" s="80">
        <f t="shared" si="13"/>
        <v>1101.3975</v>
      </c>
      <c r="P142" s="92"/>
      <c r="Q142" s="92"/>
      <c r="R142" s="81">
        <f>INDEX('[1]Summary Table'!$P$4:$P$264,MATCH(A142,'[1]Summary Table'!$A$4:$A$264,0))</f>
        <v>14719.497600000001</v>
      </c>
      <c r="S142" s="82">
        <f t="shared" si="14"/>
        <v>0.66</v>
      </c>
      <c r="T142" s="81" t="str">
        <f t="shared" si="15"/>
        <v>C</v>
      </c>
      <c r="U142" s="83">
        <f>VLOOKUP('[1]Summary Table'!$A140,'[1]2025 Annual Counts'!$A:$AO,39,FALSE)</f>
        <v>643.81439999999998</v>
      </c>
      <c r="V142" s="83">
        <f>VLOOKUP('[1]Summary Table'!$A140,'[1]2025 Annual Counts'!$A:$AO,40,FALSE)</f>
        <v>685.50720000000001</v>
      </c>
      <c r="W142" s="84">
        <f t="shared" si="16"/>
        <v>0.62</v>
      </c>
      <c r="X142" s="83" t="str">
        <f t="shared" si="17"/>
        <v>C</v>
      </c>
      <c r="Y142" s="85">
        <f>INDEX('[1]2025 Annual Counts'!$AH$3:$AH$323,MATCH(A142,'[1]2025 Annual Counts'!$A$3:$A$323,0))</f>
        <v>0.18944346768211839</v>
      </c>
      <c r="AA142" s="87"/>
      <c r="AB142" s="83">
        <f>INDEX('[1]Summary Table'!$Q$4:$Q$264,MATCH(A142,'[1]Summary Table'!$A$4:$A$264,0))</f>
        <v>19448.100000000002</v>
      </c>
      <c r="AC142" s="83">
        <f>INDEX('[1]Summary Table'!$R$4:$R$264,MATCH(A142,'[1]Summary Table'!$A$4:$A$264,0))</f>
        <v>22226.400000000001</v>
      </c>
      <c r="AD142" s="83">
        <f>INDEX('[1]Summary Table'!$S$4:$S$264,MATCH(A142,'[1]Summary Table'!$A$4:$A$264,0))</f>
        <v>22227.392250000004</v>
      </c>
      <c r="AE142" s="83"/>
      <c r="AF142" s="88">
        <f>IF(B142="County", VLOOKUP(AI142,'[1]Service Volumes'!B:F,3,0),VLOOKUP(AI142,'[1]Service Volumes'!W:AA,3,0))</f>
        <v>962.48250000000019</v>
      </c>
      <c r="AG142" s="88">
        <f>IF(B142="County", VLOOKUP(AI142,'[1]Service Volumes'!B:F,4,0),VLOOKUP(AI142,'[1]Service Volumes'!W:AA,4,0))</f>
        <v>1101.3975</v>
      </c>
      <c r="AH142" s="89">
        <f>IF(B142="County", VLOOKUP(AI142,'[1]Service Volumes'!B:F,5,0),VLOOKUP(AI142,'[1]Service Volumes'!W:AA,5,0))</f>
        <v>1102.5</v>
      </c>
      <c r="AI142" s="90" t="str">
        <f>INDEX('[1]Summary Table'!$O$4:$O$264,MATCH(A142,'[1]Summary Table'!$A$4:$A$264,0))</f>
        <v>C3R_2L_D_WL_WR</v>
      </c>
    </row>
    <row r="143" spans="1:35" s="91" customFormat="1" x14ac:dyDescent="0.3">
      <c r="A143" s="74">
        <v>422</v>
      </c>
      <c r="B143" s="75" t="str">
        <f>INDEX('[1]Summary Table'!$D$4:$D$264,MATCH(A143,'[1]Summary Table'!$A$4:$A$264,0))</f>
        <v>County</v>
      </c>
      <c r="C143" s="76">
        <f>INDEX('[1]Lake Co CMS'!$A$2:$A$456,MATCH(A143,'[1]Lake Co CMS'!$B$2:$B$456,0))</f>
        <v>2590</v>
      </c>
      <c r="D143" s="77" t="str">
        <f>IFERROR(VLOOKUP('[1]Summary Table'!$A141,'[1]Lake Co CMS'!$B:$I,6,FALSE), VLOOKUP(A143, '[1]Summary Table'!$A:$B, 2, FALSE))</f>
        <v>MORNINGSIDE DR (MOUNT DORA)</v>
      </c>
      <c r="E143" s="77" t="str">
        <f>IFERROR(VLOOKUP('[1]Summary Table'!$A141,'[1]Lake Co CMS'!$B:$I,7,FALSE), VLOOKUP(A143, '[1]Summary Table'!$A:$C, 3, FALSE))</f>
        <v>US 441</v>
      </c>
      <c r="F143" s="77" t="str">
        <f>VLOOKUP('[1]Summary Table'!$A141,'[1]Lake Co CMS'!$B:$I,8,FALSE)</f>
        <v>CR 500A</v>
      </c>
      <c r="G143" s="78" t="str">
        <f>LEFT(INDEX('[1]Summary Table'!$I$4:$I$264, MATCH(A143,'[1]Summary Table'!$A$4:$A$264, 0)), 1)</f>
        <v>U</v>
      </c>
      <c r="H143" s="92"/>
      <c r="I143" s="79">
        <f>INDEX('[1]Summary Table'!$E$4:$E$264,MATCH(A143,'[1]Summary Table'!$A$4:$A$264,0))</f>
        <v>25</v>
      </c>
      <c r="J143" s="79" t="str">
        <f>INDEX('[1]Summary Table'!$J$4:$J$264,MATCH(A143,'[1]Summary Table'!$A$4:$A$264,0))</f>
        <v>C2T</v>
      </c>
      <c r="K143" s="79" t="str">
        <f>INDEX('[1]Summary Table'!$H$4:$H$264,MATCH(A143,'[1]Summary Table'!$A$4:$A$264,0))</f>
        <v>2L</v>
      </c>
      <c r="L143" s="92"/>
      <c r="M143" s="79" t="str">
        <f>INDEX('[1]Summary Table'!$N$4:$N$264,MATCH(A143,'[1]Summary Table'!$A$4:$A$264,0))</f>
        <v>D</v>
      </c>
      <c r="N143" s="80">
        <f t="shared" si="12"/>
        <v>12960</v>
      </c>
      <c r="O143" s="80">
        <f t="shared" si="13"/>
        <v>676.80000000000007</v>
      </c>
      <c r="P143" s="92"/>
      <c r="Q143" s="92"/>
      <c r="R143" s="81">
        <f>INDEX('[1]Summary Table'!$P$4:$P$264,MATCH(A143,'[1]Summary Table'!$A$4:$A$264,0))</f>
        <v>2064.2784000000001</v>
      </c>
      <c r="S143" s="82">
        <f t="shared" si="14"/>
        <v>0.16</v>
      </c>
      <c r="T143" s="81" t="str">
        <f t="shared" si="15"/>
        <v>C</v>
      </c>
      <c r="U143" s="83">
        <f>VLOOKUP('[1]Summary Table'!$A141,'[1]2025 Annual Counts'!$A:$AO,39,FALSE)</f>
        <v>92.112000000000009</v>
      </c>
      <c r="V143" s="83">
        <f>VLOOKUP('[1]Summary Table'!$A141,'[1]2025 Annual Counts'!$A:$AO,40,FALSE)</f>
        <v>103.74720000000001</v>
      </c>
      <c r="W143" s="84">
        <f t="shared" si="16"/>
        <v>0.15</v>
      </c>
      <c r="X143" s="83" t="str">
        <f t="shared" si="17"/>
        <v>C</v>
      </c>
      <c r="Y143" s="85">
        <f>INDEX('[1]2025 Annual Counts'!$AH$3:$AH$323,MATCH(A143,'[1]2025 Annual Counts'!$A$3:$A$323,0))</f>
        <v>-0.19699386783451278</v>
      </c>
      <c r="AA143" s="87"/>
      <c r="AB143" s="83">
        <f>INDEX('[1]Summary Table'!$Q$4:$Q$264,MATCH(A143,'[1]Summary Table'!$A$4:$A$264,0))</f>
        <v>9936</v>
      </c>
      <c r="AC143" s="83">
        <f>INDEX('[1]Summary Table'!$R$4:$R$264,MATCH(A143,'[1]Summary Table'!$A$4:$A$264,0))</f>
        <v>12960</v>
      </c>
      <c r="AD143" s="83">
        <f>INDEX('[1]Summary Table'!$S$4:$S$264,MATCH(A143,'[1]Summary Table'!$A$4:$A$264,0))</f>
        <v>12960.720000000001</v>
      </c>
      <c r="AE143" s="83"/>
      <c r="AF143" s="88">
        <f>IF(B143="County", VLOOKUP(AI143,'[1]Service Volumes'!B:F,3,0),VLOOKUP(AI143,'[1]Service Volumes'!W:AA,3,0))</f>
        <v>518.4</v>
      </c>
      <c r="AG143" s="88">
        <f>IF(B143="County", VLOOKUP(AI143,'[1]Service Volumes'!B:F,4,0),VLOOKUP(AI143,'[1]Service Volumes'!W:AA,4,0))</f>
        <v>676.80000000000007</v>
      </c>
      <c r="AH143" s="89">
        <f>IF(B143="County", VLOOKUP(AI143,'[1]Service Volumes'!B:F,5,0),VLOOKUP(AI143,'[1]Service Volumes'!W:AA,5,0))</f>
        <v>677.6</v>
      </c>
      <c r="AI143" s="90" t="str">
        <f>INDEX('[1]Summary Table'!$O$4:$O$264,MATCH(A143,'[1]Summary Table'!$A$4:$A$264,0))</f>
        <v>C2T_2L_U_0L_0R</v>
      </c>
    </row>
    <row r="144" spans="1:35" s="91" customFormat="1" x14ac:dyDescent="0.3">
      <c r="A144" s="74">
        <v>423</v>
      </c>
      <c r="B144" s="75" t="str">
        <f>INDEX('[1]Summary Table'!$D$4:$D$264,MATCH(A144,'[1]Summary Table'!$A$4:$A$264,0))</f>
        <v>County</v>
      </c>
      <c r="C144" s="76">
        <f>INDEX('[1]Lake Co CMS'!$A$2:$A$456,MATCH(A144,'[1]Lake Co CMS'!$B$2:$B$456,0))</f>
        <v>3580</v>
      </c>
      <c r="D144" s="77" t="str">
        <f>IFERROR(VLOOKUP('[1]Summary Table'!$A142,'[1]Lake Co CMS'!$B:$I,6,FALSE), VLOOKUP(A144, '[1]Summary Table'!$A:$B, 2, FALSE))</f>
        <v>SUNNYSIDE DR</v>
      </c>
      <c r="E144" s="77" t="str">
        <f>IFERROR(VLOOKUP('[1]Summary Table'!$A142,'[1]Lake Co CMS'!$B:$I,7,FALSE), VLOOKUP(A144, '[1]Summary Table'!$A:$C, 3, FALSE))</f>
        <v>SLEEPY HOLLOW RD</v>
      </c>
      <c r="F144" s="77" t="str">
        <f>VLOOKUP('[1]Summary Table'!$A142,'[1]Lake Co CMS'!$B:$I,8,FALSE)</f>
        <v>BRIDGEWATER CT</v>
      </c>
      <c r="G144" s="78" t="str">
        <f>LEFT(INDEX('[1]Summary Table'!$I$4:$I$264, MATCH(A144,'[1]Summary Table'!$A$4:$A$264, 0)), 1)</f>
        <v>U</v>
      </c>
      <c r="H144" s="92"/>
      <c r="I144" s="79">
        <f>INDEX('[1]Summary Table'!$E$4:$E$264,MATCH(A144,'[1]Summary Table'!$A$4:$A$264,0))</f>
        <v>35</v>
      </c>
      <c r="J144" s="79" t="str">
        <f>INDEX('[1]Summary Table'!$J$4:$J$264,MATCH(A144,'[1]Summary Table'!$A$4:$A$264,0))</f>
        <v>C2T</v>
      </c>
      <c r="K144" s="79" t="str">
        <f>INDEX('[1]Summary Table'!$H$4:$H$264,MATCH(A144,'[1]Summary Table'!$A$4:$A$264,0))</f>
        <v>2L</v>
      </c>
      <c r="L144" s="92"/>
      <c r="M144" s="79" t="str">
        <f>INDEX('[1]Summary Table'!$N$4:$N$264,MATCH(A144,'[1]Summary Table'!$A$4:$A$264,0))</f>
        <v>D</v>
      </c>
      <c r="N144" s="80">
        <f t="shared" si="12"/>
        <v>12960</v>
      </c>
      <c r="O144" s="80">
        <f t="shared" si="13"/>
        <v>676.80000000000007</v>
      </c>
      <c r="P144" s="92"/>
      <c r="Q144" s="92"/>
      <c r="R144" s="81">
        <f>INDEX('[1]Summary Table'!$P$4:$P$264,MATCH(A144,'[1]Summary Table'!$A$4:$A$264,0))</f>
        <v>2483.712</v>
      </c>
      <c r="S144" s="82">
        <f t="shared" si="14"/>
        <v>0.19</v>
      </c>
      <c r="T144" s="81" t="str">
        <f t="shared" si="15"/>
        <v>C</v>
      </c>
      <c r="U144" s="83">
        <f>VLOOKUP('[1]Summary Table'!$A142,'[1]2025 Annual Counts'!$A:$AO,39,FALSE)</f>
        <v>168.33600000000001</v>
      </c>
      <c r="V144" s="83">
        <f>VLOOKUP('[1]Summary Table'!$A142,'[1]2025 Annual Counts'!$A:$AO,40,FALSE)</f>
        <v>96.768000000000001</v>
      </c>
      <c r="W144" s="84">
        <f t="shared" si="16"/>
        <v>0.25</v>
      </c>
      <c r="X144" s="83" t="str">
        <f t="shared" si="17"/>
        <v>C</v>
      </c>
      <c r="Y144" s="85">
        <f>INDEX('[1]2025 Annual Counts'!$AH$3:$AH$323,MATCH(A144,'[1]2025 Annual Counts'!$A$3:$A$323,0))</f>
        <v>-0.16673055845525986</v>
      </c>
      <c r="AA144" s="87"/>
      <c r="AB144" s="83">
        <f>INDEX('[1]Summary Table'!$Q$4:$Q$264,MATCH(A144,'[1]Summary Table'!$A$4:$A$264,0))</f>
        <v>9936</v>
      </c>
      <c r="AC144" s="83">
        <f>INDEX('[1]Summary Table'!$R$4:$R$264,MATCH(A144,'[1]Summary Table'!$A$4:$A$264,0))</f>
        <v>12960</v>
      </c>
      <c r="AD144" s="83">
        <f>INDEX('[1]Summary Table'!$S$4:$S$264,MATCH(A144,'[1]Summary Table'!$A$4:$A$264,0))</f>
        <v>12960.720000000001</v>
      </c>
      <c r="AE144" s="83"/>
      <c r="AF144" s="88">
        <f>IF(B144="County", VLOOKUP(AI144,'[1]Service Volumes'!B:F,3,0),VLOOKUP(AI144,'[1]Service Volumes'!W:AA,3,0))</f>
        <v>518.4</v>
      </c>
      <c r="AG144" s="88">
        <f>IF(B144="County", VLOOKUP(AI144,'[1]Service Volumes'!B:F,4,0),VLOOKUP(AI144,'[1]Service Volumes'!W:AA,4,0))</f>
        <v>676.80000000000007</v>
      </c>
      <c r="AH144" s="89">
        <f>IF(B144="County", VLOOKUP(AI144,'[1]Service Volumes'!B:F,5,0),VLOOKUP(AI144,'[1]Service Volumes'!W:AA,5,0))</f>
        <v>677.6</v>
      </c>
      <c r="AI144" s="90" t="str">
        <f>INDEX('[1]Summary Table'!$O$4:$O$264,MATCH(A144,'[1]Summary Table'!$A$4:$A$264,0))</f>
        <v>C2T_2L_U_0L_0R</v>
      </c>
    </row>
    <row r="145" spans="1:35" s="91" customFormat="1" x14ac:dyDescent="0.3">
      <c r="A145" s="74">
        <v>424</v>
      </c>
      <c r="B145" s="75" t="str">
        <f>INDEX('[1]Summary Table'!$D$4:$D$264,MATCH(A145,'[1]Summary Table'!$A$4:$A$264,0))</f>
        <v>County</v>
      </c>
      <c r="C145" s="76">
        <f>INDEX('[1]Lake Co CMS'!$A$2:$A$456,MATCH(A145,'[1]Lake Co CMS'!$B$2:$B$456,0))</f>
        <v>200</v>
      </c>
      <c r="D145" s="77" t="str">
        <f>IFERROR(VLOOKUP('[1]Summary Table'!$A143,'[1]Lake Co CMS'!$B:$I,6,FALSE), VLOOKUP(A145, '[1]Summary Table'!$A:$B, 2, FALSE))</f>
        <v>CR 19A</v>
      </c>
      <c r="E145" s="77" t="str">
        <f>IFERROR(VLOOKUP('[1]Summary Table'!$A143,'[1]Lake Co CMS'!$B:$I,7,FALSE), VLOOKUP(A145, '[1]Summary Table'!$A:$C, 3, FALSE))</f>
        <v>BAY RD / CR 19A</v>
      </c>
      <c r="F145" s="77" t="str">
        <f>VLOOKUP('[1]Summary Table'!$A143,'[1]Lake Co CMS'!$B:$I,8,FALSE)</f>
        <v>CR 44C/ CR 500A</v>
      </c>
      <c r="G145" s="78" t="str">
        <f>LEFT(INDEX('[1]Summary Table'!$I$4:$I$264, MATCH(A145,'[1]Summary Table'!$A$4:$A$264, 0)), 1)</f>
        <v>U</v>
      </c>
      <c r="H145" s="92"/>
      <c r="I145" s="79">
        <f>INDEX('[1]Summary Table'!$E$4:$E$264,MATCH(A145,'[1]Summary Table'!$A$4:$A$264,0))</f>
        <v>45</v>
      </c>
      <c r="J145" s="79" t="str">
        <f>INDEX('[1]Summary Table'!$J$4:$J$264,MATCH(A145,'[1]Summary Table'!$A$4:$A$264,0))</f>
        <v>C3R</v>
      </c>
      <c r="K145" s="79" t="str">
        <f>INDEX('[1]Summary Table'!$H$4:$H$264,MATCH(A145,'[1]Summary Table'!$A$4:$A$264,0))</f>
        <v>2L</v>
      </c>
      <c r="L145" s="92"/>
      <c r="M145" s="79" t="str">
        <f>INDEX('[1]Summary Table'!$N$4:$N$264,MATCH(A145,'[1]Summary Table'!$A$4:$A$264,0))</f>
        <v>D</v>
      </c>
      <c r="N145" s="80">
        <f t="shared" si="12"/>
        <v>21168</v>
      </c>
      <c r="O145" s="80">
        <f t="shared" si="13"/>
        <v>1048.95</v>
      </c>
      <c r="P145" s="92"/>
      <c r="Q145" s="92"/>
      <c r="R145" s="81">
        <f>INDEX('[1]Summary Table'!$P$4:$P$264,MATCH(A145,'[1]Summary Table'!$A$4:$A$264,0))</f>
        <v>8084.5247999999992</v>
      </c>
      <c r="S145" s="82">
        <f t="shared" si="14"/>
        <v>0.38</v>
      </c>
      <c r="T145" s="81" t="str">
        <f t="shared" si="15"/>
        <v>C</v>
      </c>
      <c r="U145" s="83">
        <f>VLOOKUP('[1]Summary Table'!$A143,'[1]2025 Annual Counts'!$A:$AO,39,FALSE)</f>
        <v>329.66399999999999</v>
      </c>
      <c r="V145" s="83">
        <f>VLOOKUP('[1]Summary Table'!$A143,'[1]2025 Annual Counts'!$A:$AO,40,FALSE)</f>
        <v>367.47839999999997</v>
      </c>
      <c r="W145" s="84">
        <f t="shared" si="16"/>
        <v>0.35</v>
      </c>
      <c r="X145" s="83" t="str">
        <f t="shared" si="17"/>
        <v>C</v>
      </c>
      <c r="Y145" s="85">
        <f>INDEX('[1]2025 Annual Counts'!$AH$3:$AH$323,MATCH(A145,'[1]2025 Annual Counts'!$A$3:$A$323,0))</f>
        <v>5.5106036295784033E-2</v>
      </c>
      <c r="AA145" s="87"/>
      <c r="AB145" s="83">
        <f>INDEX('[1]Summary Table'!$Q$4:$Q$264,MATCH(A145,'[1]Summary Table'!$A$4:$A$264,0))</f>
        <v>18522</v>
      </c>
      <c r="AC145" s="83">
        <f>INDEX('[1]Summary Table'!$R$4:$R$264,MATCH(A145,'[1]Summary Table'!$A$4:$A$264,0))</f>
        <v>21168</v>
      </c>
      <c r="AD145" s="83">
        <f>INDEX('[1]Summary Table'!$S$4:$S$264,MATCH(A145,'[1]Summary Table'!$A$4:$A$264,0))</f>
        <v>21168.945000000003</v>
      </c>
      <c r="AE145" s="83"/>
      <c r="AF145" s="88">
        <f>IF(B145="County", VLOOKUP(AI145,'[1]Service Volumes'!B:F,3,0),VLOOKUP(AI145,'[1]Service Volumes'!W:AA,3,0))</f>
        <v>916.65000000000009</v>
      </c>
      <c r="AG145" s="88">
        <f>IF(B145="County", VLOOKUP(AI145,'[1]Service Volumes'!B:F,4,0),VLOOKUP(AI145,'[1]Service Volumes'!W:AA,4,0))</f>
        <v>1048.95</v>
      </c>
      <c r="AH145" s="89">
        <f>IF(B145="County", VLOOKUP(AI145,'[1]Service Volumes'!B:F,5,0),VLOOKUP(AI145,'[1]Service Volumes'!W:AA,5,0))</f>
        <v>1050</v>
      </c>
      <c r="AI145" s="90" t="str">
        <f>INDEX('[1]Summary Table'!$O$4:$O$264,MATCH(A145,'[1]Summary Table'!$A$4:$A$264,0))</f>
        <v>C3R_2L_U_WL_WR</v>
      </c>
    </row>
    <row r="146" spans="1:35" s="91" customFormat="1" x14ac:dyDescent="0.3">
      <c r="A146" s="74">
        <v>429</v>
      </c>
      <c r="B146" s="75" t="str">
        <f>INDEX('[1]Summary Table'!$D$4:$D$264,MATCH(A146,'[1]Summary Table'!$A$4:$A$264,0))</f>
        <v>County</v>
      </c>
      <c r="C146" s="76">
        <f>INDEX('[1]Lake Co CMS'!$A$2:$A$456,MATCH(A146,'[1]Lake Co CMS'!$B$2:$B$456,0))</f>
        <v>3570</v>
      </c>
      <c r="D146" s="77" t="str">
        <f>IFERROR(VLOOKUP('[1]Summary Table'!$A144,'[1]Lake Co CMS'!$B:$I,6,FALSE), VLOOKUP(A146, '[1]Summary Table'!$A:$B, 2, FALSE))</f>
        <v>SUNNYSIDE DR</v>
      </c>
      <c r="E146" s="77" t="str">
        <f>IFERROR(VLOOKUP('[1]Summary Table'!$A144,'[1]Lake Co CMS'!$B:$I,7,FALSE), VLOOKUP(A146, '[1]Summary Table'!$A:$C, 3, FALSE))</f>
        <v>MAIN ST/DR NICHOLS DR</v>
      </c>
      <c r="F146" s="77" t="str">
        <f>VLOOKUP('[1]Summary Table'!$A144,'[1]Lake Co CMS'!$B:$I,8,FALSE)</f>
        <v>SLEEPY HOLLOW RD</v>
      </c>
      <c r="G146" s="78" t="str">
        <f>LEFT(INDEX('[1]Summary Table'!$I$4:$I$264, MATCH(A146,'[1]Summary Table'!$A$4:$A$264, 0)), 1)</f>
        <v>U</v>
      </c>
      <c r="H146" s="92"/>
      <c r="I146" s="79">
        <f>INDEX('[1]Summary Table'!$E$4:$E$264,MATCH(A146,'[1]Summary Table'!$A$4:$A$264,0))</f>
        <v>20</v>
      </c>
      <c r="J146" s="79" t="str">
        <f>INDEX('[1]Summary Table'!$J$4:$J$264,MATCH(A146,'[1]Summary Table'!$A$4:$A$264,0))</f>
        <v>C2T</v>
      </c>
      <c r="K146" s="79" t="str">
        <f>INDEX('[1]Summary Table'!$H$4:$H$264,MATCH(A146,'[1]Summary Table'!$A$4:$A$264,0))</f>
        <v>2L</v>
      </c>
      <c r="L146" s="92"/>
      <c r="M146" s="79" t="str">
        <f>INDEX('[1]Summary Table'!$N$4:$N$264,MATCH(A146,'[1]Summary Table'!$A$4:$A$264,0))</f>
        <v>D</v>
      </c>
      <c r="N146" s="80">
        <f t="shared" si="12"/>
        <v>13608</v>
      </c>
      <c r="O146" s="80">
        <f t="shared" si="13"/>
        <v>710.6400000000001</v>
      </c>
      <c r="P146" s="92"/>
      <c r="Q146" s="92"/>
      <c r="R146" s="81">
        <f>INDEX('[1]Summary Table'!$P$4:$P$264,MATCH(A146,'[1]Summary Table'!$A$4:$A$264,0))</f>
        <v>4208.4000000000005</v>
      </c>
      <c r="S146" s="82">
        <f t="shared" si="14"/>
        <v>0.31</v>
      </c>
      <c r="T146" s="81" t="str">
        <f t="shared" si="15"/>
        <v>C</v>
      </c>
      <c r="U146" s="83">
        <f>VLOOKUP('[1]Summary Table'!$A144,'[1]2025 Annual Counts'!$A:$AO,39,FALSE)</f>
        <v>258.048</v>
      </c>
      <c r="V146" s="83">
        <f>VLOOKUP('[1]Summary Table'!$A144,'[1]2025 Annual Counts'!$A:$AO,40,FALSE)</f>
        <v>135.072</v>
      </c>
      <c r="W146" s="84">
        <f t="shared" si="16"/>
        <v>0.36</v>
      </c>
      <c r="X146" s="83" t="str">
        <f t="shared" si="17"/>
        <v>C</v>
      </c>
      <c r="Y146" s="85">
        <f>INDEX('[1]2025 Annual Counts'!$AH$3:$AH$323,MATCH(A146,'[1]2025 Annual Counts'!$A$3:$A$323,0))</f>
        <v>-7.4047709084956392E-2</v>
      </c>
      <c r="AA146" s="87"/>
      <c r="AB146" s="83">
        <f>INDEX('[1]Summary Table'!$Q$4:$Q$264,MATCH(A146,'[1]Summary Table'!$A$4:$A$264,0))</f>
        <v>10432.800000000001</v>
      </c>
      <c r="AC146" s="83">
        <f>INDEX('[1]Summary Table'!$R$4:$R$264,MATCH(A146,'[1]Summary Table'!$A$4:$A$264,0))</f>
        <v>13608</v>
      </c>
      <c r="AD146" s="83">
        <f>INDEX('[1]Summary Table'!$S$4:$S$264,MATCH(A146,'[1]Summary Table'!$A$4:$A$264,0))</f>
        <v>13608.756000000001</v>
      </c>
      <c r="AE146" s="83"/>
      <c r="AF146" s="88">
        <f>IF(B146="County", VLOOKUP(AI146,'[1]Service Volumes'!B:F,3,0),VLOOKUP(AI146,'[1]Service Volumes'!W:AA,3,0))</f>
        <v>544.32000000000005</v>
      </c>
      <c r="AG146" s="88">
        <f>IF(B146="County", VLOOKUP(AI146,'[1]Service Volumes'!B:F,4,0),VLOOKUP(AI146,'[1]Service Volumes'!W:AA,4,0))</f>
        <v>710.6400000000001</v>
      </c>
      <c r="AH146" s="89">
        <f>IF(B146="County", VLOOKUP(AI146,'[1]Service Volumes'!B:F,5,0),VLOOKUP(AI146,'[1]Service Volumes'!W:AA,5,0))</f>
        <v>711.48</v>
      </c>
      <c r="AI146" s="90" t="str">
        <f>INDEX('[1]Summary Table'!$O$4:$O$264,MATCH(A146,'[1]Summary Table'!$A$4:$A$264,0))</f>
        <v>C2T_2L_U_0L_WR</v>
      </c>
    </row>
    <row r="147" spans="1:35" s="91" customFormat="1" x14ac:dyDescent="0.3">
      <c r="A147" s="74">
        <v>430</v>
      </c>
      <c r="B147" s="75" t="str">
        <f>INDEX('[1]Summary Table'!$D$4:$D$264,MATCH(A147,'[1]Summary Table'!$A$4:$A$264,0))</f>
        <v>County</v>
      </c>
      <c r="C147" s="76">
        <f>INDEX('[1]Lake Co CMS'!$A$2:$A$456,MATCH(A147,'[1]Lake Co CMS'!$B$2:$B$456,0))</f>
        <v>2470</v>
      </c>
      <c r="D147" s="77" t="str">
        <f>IFERROR(VLOOKUP('[1]Summary Table'!$A145,'[1]Lake Co CMS'!$B:$I,6,FALSE), VLOOKUP(A147, '[1]Summary Table'!$A:$B, 2, FALSE))</f>
        <v>MAIN ST (LEESBURG)</v>
      </c>
      <c r="E147" s="77" t="str">
        <f>IFERROR(VLOOKUP('[1]Summary Table'!$A145,'[1]Lake Co CMS'!$B:$I,7,FALSE), VLOOKUP(A147, '[1]Summary Table'!$A:$C, 3, FALSE))</f>
        <v>CR 468</v>
      </c>
      <c r="F147" s="77" t="str">
        <f>VLOOKUP('[1]Summary Table'!$A145,'[1]Lake Co CMS'!$B:$I,8,FALSE)</f>
        <v>THOMAS AVE</v>
      </c>
      <c r="G147" s="78" t="str">
        <f>LEFT(INDEX('[1]Summary Table'!$I$4:$I$264, MATCH(A147,'[1]Summary Table'!$A$4:$A$264, 0)), 1)</f>
        <v>U</v>
      </c>
      <c r="H147" s="92"/>
      <c r="I147" s="79">
        <f>INDEX('[1]Summary Table'!$E$4:$E$264,MATCH(A147,'[1]Summary Table'!$A$4:$A$264,0))</f>
        <v>45</v>
      </c>
      <c r="J147" s="79" t="str">
        <f>INDEX('[1]Summary Table'!$J$4:$J$264,MATCH(A147,'[1]Summary Table'!$A$4:$A$264,0))</f>
        <v>C4</v>
      </c>
      <c r="K147" s="79" t="str">
        <f>INDEX('[1]Summary Table'!$H$4:$H$264,MATCH(A147,'[1]Summary Table'!$A$4:$A$264,0))</f>
        <v>2L</v>
      </c>
      <c r="L147" s="92"/>
      <c r="M147" s="79" t="str">
        <f>INDEX('[1]Summary Table'!$N$4:$N$264,MATCH(A147,'[1]Summary Table'!$A$4:$A$264,0))</f>
        <v>D</v>
      </c>
      <c r="N147" s="80">
        <f t="shared" si="12"/>
        <v>12672</v>
      </c>
      <c r="O147" s="80">
        <f t="shared" si="13"/>
        <v>626.40000000000009</v>
      </c>
      <c r="P147" s="92"/>
      <c r="Q147" s="92"/>
      <c r="R147" s="81">
        <f>INDEX('[1]Summary Table'!$P$4:$P$264,MATCH(A147,'[1]Summary Table'!$A$4:$A$264,0))</f>
        <v>9951.9840000000004</v>
      </c>
      <c r="S147" s="82">
        <f t="shared" si="14"/>
        <v>0.79</v>
      </c>
      <c r="T147" s="81" t="str">
        <f t="shared" si="15"/>
        <v>D</v>
      </c>
      <c r="U147" s="83">
        <f>VLOOKUP('[1]Summary Table'!$A145,'[1]2025 Annual Counts'!$A:$AO,39,FALSE)</f>
        <v>436.464</v>
      </c>
      <c r="V147" s="83">
        <f>VLOOKUP('[1]Summary Table'!$A145,'[1]2025 Annual Counts'!$A:$AO,40,FALSE)</f>
        <v>428.40000000000003</v>
      </c>
      <c r="W147" s="84">
        <f t="shared" si="16"/>
        <v>0.7</v>
      </c>
      <c r="X147" s="83" t="str">
        <f t="shared" si="17"/>
        <v>D</v>
      </c>
      <c r="Y147" s="85">
        <f>INDEX('[1]2025 Annual Counts'!$AH$3:$AH$323,MATCH(A147,'[1]2025 Annual Counts'!$A$3:$A$323,0))</f>
        <v>9.9884652246679195E-2</v>
      </c>
      <c r="AA147" s="87"/>
      <c r="AB147" s="83">
        <f>INDEX('[1]Summary Table'!$Q$4:$Q$264,MATCH(A147,'[1]Summary Table'!$A$4:$A$264,0))</f>
        <v>0</v>
      </c>
      <c r="AC147" s="83">
        <f>INDEX('[1]Summary Table'!$R$4:$R$264,MATCH(A147,'[1]Summary Table'!$A$4:$A$264,0))</f>
        <v>12672</v>
      </c>
      <c r="AD147" s="83">
        <f>INDEX('[1]Summary Table'!$S$4:$S$264,MATCH(A147,'[1]Summary Table'!$A$4:$A$264,0))</f>
        <v>17280</v>
      </c>
      <c r="AE147" s="83"/>
      <c r="AF147" s="88">
        <f>IF(B147="County", VLOOKUP(AI147,'[1]Service Volumes'!B:F,3,0),VLOOKUP(AI147,'[1]Service Volumes'!W:AA,3,0))</f>
        <v>0</v>
      </c>
      <c r="AG147" s="88">
        <f>IF(B147="County", VLOOKUP(AI147,'[1]Service Volumes'!B:F,4,0),VLOOKUP(AI147,'[1]Service Volumes'!W:AA,4,0))</f>
        <v>626.40000000000009</v>
      </c>
      <c r="AH147" s="89">
        <f>IF(B147="County", VLOOKUP(AI147,'[1]Service Volumes'!B:F,5,0),VLOOKUP(AI147,'[1]Service Volumes'!W:AA,5,0))</f>
        <v>856.80000000000007</v>
      </c>
      <c r="AI147" s="90" t="str">
        <f>INDEX('[1]Summary Table'!$O$4:$O$264,MATCH(A147,'[1]Summary Table'!$A$4:$A$264,0))</f>
        <v>C4_2L_U_0L_0R</v>
      </c>
    </row>
    <row r="148" spans="1:35" s="91" customFormat="1" x14ac:dyDescent="0.3">
      <c r="A148" s="74">
        <v>431</v>
      </c>
      <c r="B148" s="75" t="str">
        <f>INDEX('[1]Summary Table'!$D$4:$D$264,MATCH(A148,'[1]Summary Table'!$A$4:$A$264,0))</f>
        <v>County</v>
      </c>
      <c r="C148" s="76">
        <f>INDEX('[1]Lake Co CMS'!$A$2:$A$456,MATCH(A148,'[1]Lake Co CMS'!$B$2:$B$456,0))</f>
        <v>2490</v>
      </c>
      <c r="D148" s="77" t="str">
        <f>IFERROR(VLOOKUP('[1]Summary Table'!$A146,'[1]Lake Co CMS'!$B:$I,6,FALSE), VLOOKUP(A148, '[1]Summary Table'!$A:$B, 2, FALSE))</f>
        <v>MAIN ST (LEESBURG)</v>
      </c>
      <c r="E148" s="77" t="str">
        <f>IFERROR(VLOOKUP('[1]Summary Table'!$A146,'[1]Lake Co CMS'!$B:$I,7,FALSE), VLOOKUP(A148, '[1]Summary Table'!$A:$C, 3, FALSE))</f>
        <v>US 27</v>
      </c>
      <c r="F148" s="77" t="str">
        <f>VLOOKUP('[1]Summary Table'!$A146,'[1]Lake Co CMS'!$B:$I,8,FALSE)</f>
        <v>LEE ST</v>
      </c>
      <c r="G148" s="78" t="str">
        <f>LEFT(INDEX('[1]Summary Table'!$I$4:$I$264, MATCH(A148,'[1]Summary Table'!$A$4:$A$264, 0)), 1)</f>
        <v>U</v>
      </c>
      <c r="H148" s="92"/>
      <c r="I148" s="79">
        <f>INDEX('[1]Summary Table'!$E$4:$E$264,MATCH(A148,'[1]Summary Table'!$A$4:$A$264,0))</f>
        <v>35</v>
      </c>
      <c r="J148" s="79" t="str">
        <f>INDEX('[1]Summary Table'!$J$4:$J$264,MATCH(A148,'[1]Summary Table'!$A$4:$A$264,0))</f>
        <v>C4</v>
      </c>
      <c r="K148" s="79" t="str">
        <f>INDEX('[1]Summary Table'!$H$4:$H$264,MATCH(A148,'[1]Summary Table'!$A$4:$A$264,0))</f>
        <v>2L</v>
      </c>
      <c r="L148" s="92"/>
      <c r="M148" s="79" t="str">
        <f>INDEX('[1]Summary Table'!$N$4:$N$264,MATCH(A148,'[1]Summary Table'!$A$4:$A$264,0))</f>
        <v>D</v>
      </c>
      <c r="N148" s="80">
        <f t="shared" si="12"/>
        <v>12672</v>
      </c>
      <c r="O148" s="80">
        <f t="shared" si="13"/>
        <v>626.40000000000009</v>
      </c>
      <c r="P148" s="92"/>
      <c r="Q148" s="92"/>
      <c r="R148" s="81">
        <f>INDEX('[1]Summary Table'!$P$4:$P$264,MATCH(A148,'[1]Summary Table'!$A$4:$A$264,0))</f>
        <v>8559.9359999999997</v>
      </c>
      <c r="S148" s="82">
        <f t="shared" si="14"/>
        <v>0.68</v>
      </c>
      <c r="T148" s="81" t="str">
        <f t="shared" si="15"/>
        <v>D</v>
      </c>
      <c r="U148" s="83">
        <f>VLOOKUP('[1]Summary Table'!$A146,'[1]2025 Annual Counts'!$A:$AO,39,FALSE)</f>
        <v>322.56</v>
      </c>
      <c r="V148" s="83">
        <f>VLOOKUP('[1]Summary Table'!$A146,'[1]2025 Annual Counts'!$A:$AO,40,FALSE)</f>
        <v>404.20799999999997</v>
      </c>
      <c r="W148" s="84">
        <f t="shared" si="16"/>
        <v>0.65</v>
      </c>
      <c r="X148" s="83" t="str">
        <f t="shared" si="17"/>
        <v>D</v>
      </c>
      <c r="Y148" s="85">
        <f>INDEX('[1]2025 Annual Counts'!$AH$3:$AH$323,MATCH(A148,'[1]2025 Annual Counts'!$A$3:$A$323,0))</f>
        <v>6.7233162234634936E-2</v>
      </c>
      <c r="AA148" s="87"/>
      <c r="AB148" s="83">
        <f>INDEX('[1]Summary Table'!$Q$4:$Q$264,MATCH(A148,'[1]Summary Table'!$A$4:$A$264,0))</f>
        <v>0</v>
      </c>
      <c r="AC148" s="83">
        <f>INDEX('[1]Summary Table'!$R$4:$R$264,MATCH(A148,'[1]Summary Table'!$A$4:$A$264,0))</f>
        <v>12672</v>
      </c>
      <c r="AD148" s="83">
        <f>INDEX('[1]Summary Table'!$S$4:$S$264,MATCH(A148,'[1]Summary Table'!$A$4:$A$264,0))</f>
        <v>17280</v>
      </c>
      <c r="AE148" s="83"/>
      <c r="AF148" s="88">
        <f>IF(B148="County", VLOOKUP(AI148,'[1]Service Volumes'!B:F,3,0),VLOOKUP(AI148,'[1]Service Volumes'!W:AA,3,0))</f>
        <v>0</v>
      </c>
      <c r="AG148" s="88">
        <f>IF(B148="County", VLOOKUP(AI148,'[1]Service Volumes'!B:F,4,0),VLOOKUP(AI148,'[1]Service Volumes'!W:AA,4,0))</f>
        <v>626.40000000000009</v>
      </c>
      <c r="AH148" s="89">
        <f>IF(B148="County", VLOOKUP(AI148,'[1]Service Volumes'!B:F,5,0),VLOOKUP(AI148,'[1]Service Volumes'!W:AA,5,0))</f>
        <v>856.80000000000007</v>
      </c>
      <c r="AI148" s="90" t="str">
        <f>INDEX('[1]Summary Table'!$O$4:$O$264,MATCH(A148,'[1]Summary Table'!$A$4:$A$264,0))</f>
        <v>C4_2L_U_0L_0R</v>
      </c>
    </row>
    <row r="149" spans="1:35" s="91" customFormat="1" x14ac:dyDescent="0.3">
      <c r="A149" s="74">
        <v>432</v>
      </c>
      <c r="B149" s="75" t="str">
        <f>INDEX('[1]Summary Table'!$D$4:$D$264,MATCH(A149,'[1]Summary Table'!$A$4:$A$264,0))</f>
        <v>County</v>
      </c>
      <c r="C149" s="76">
        <f>INDEX('[1]Lake Co CMS'!$A$2:$A$456,MATCH(A149,'[1]Lake Co CMS'!$B$2:$B$456,0))</f>
        <v>2530</v>
      </c>
      <c r="D149" s="77" t="str">
        <f>IFERROR(VLOOKUP('[1]Summary Table'!$A147,'[1]Lake Co CMS'!$B:$I,6,FALSE), VLOOKUP(A149, '[1]Summary Table'!$A:$B, 2, FALSE))</f>
        <v>MAIN ST (LEESBURG)</v>
      </c>
      <c r="E149" s="77" t="str">
        <f>IFERROR(VLOOKUP('[1]Summary Table'!$A147,'[1]Lake Co CMS'!$B:$I,7,FALSE), VLOOKUP(A149, '[1]Summary Table'!$A:$C, 3, FALSE))</f>
        <v>DIXIE AVE / SR 44</v>
      </c>
      <c r="F149" s="77" t="str">
        <f>VLOOKUP('[1]Summary Table'!$A147,'[1]Lake Co CMS'!$B:$I,8,FALSE)</f>
        <v>NICHOLS DR / SUNNYSIDE DR</v>
      </c>
      <c r="G149" s="78" t="str">
        <f>LEFT(INDEX('[1]Summary Table'!$I$4:$I$264, MATCH(A149,'[1]Summary Table'!$A$4:$A$264, 0)), 1)</f>
        <v>U</v>
      </c>
      <c r="H149" s="92"/>
      <c r="I149" s="79">
        <f>INDEX('[1]Summary Table'!$E$4:$E$264,MATCH(A149,'[1]Summary Table'!$A$4:$A$264,0))</f>
        <v>35</v>
      </c>
      <c r="J149" s="79" t="str">
        <f>INDEX('[1]Summary Table'!$J$4:$J$264,MATCH(A149,'[1]Summary Table'!$A$4:$A$264,0))</f>
        <v>C3R</v>
      </c>
      <c r="K149" s="79" t="str">
        <f>INDEX('[1]Summary Table'!$H$4:$H$264,MATCH(A149,'[1]Summary Table'!$A$4:$A$264,0))</f>
        <v>2L</v>
      </c>
      <c r="L149" s="92"/>
      <c r="M149" s="79" t="str">
        <f>INDEX('[1]Summary Table'!$N$4:$N$264,MATCH(A149,'[1]Summary Table'!$A$4:$A$264,0))</f>
        <v>D</v>
      </c>
      <c r="N149" s="80">
        <f t="shared" si="12"/>
        <v>16128</v>
      </c>
      <c r="O149" s="80">
        <f t="shared" si="13"/>
        <v>799.2</v>
      </c>
      <c r="P149" s="92"/>
      <c r="Q149" s="92"/>
      <c r="R149" s="81">
        <f>INDEX('[1]Summary Table'!$P$4:$P$264,MATCH(A149,'[1]Summary Table'!$A$4:$A$264,0))</f>
        <v>4793.04</v>
      </c>
      <c r="S149" s="82">
        <f t="shared" si="14"/>
        <v>0.3</v>
      </c>
      <c r="T149" s="81" t="str">
        <f t="shared" si="15"/>
        <v>C</v>
      </c>
      <c r="U149" s="83">
        <f>VLOOKUP('[1]Summary Table'!$A147,'[1]2025 Annual Counts'!$A:$AO,39,FALSE)</f>
        <v>264.096</v>
      </c>
      <c r="V149" s="83">
        <f>VLOOKUP('[1]Summary Table'!$A147,'[1]2025 Annual Counts'!$A:$AO,40,FALSE)</f>
        <v>145.15200000000002</v>
      </c>
      <c r="W149" s="84">
        <f t="shared" si="16"/>
        <v>0.33</v>
      </c>
      <c r="X149" s="83" t="str">
        <f t="shared" si="17"/>
        <v>C</v>
      </c>
      <c r="Y149" s="85">
        <f>INDEX('[1]2025 Annual Counts'!$AH$3:$AH$323,MATCH(A149,'[1]2025 Annual Counts'!$A$3:$A$323,0))</f>
        <v>-4.9641597565988183E-2</v>
      </c>
      <c r="AA149" s="87"/>
      <c r="AB149" s="83">
        <f>INDEX('[1]Summary Table'!$Q$4:$Q$264,MATCH(A149,'[1]Summary Table'!$A$4:$A$264,0))</f>
        <v>14112</v>
      </c>
      <c r="AC149" s="83">
        <f>INDEX('[1]Summary Table'!$R$4:$R$264,MATCH(A149,'[1]Summary Table'!$A$4:$A$264,0))</f>
        <v>16128</v>
      </c>
      <c r="AD149" s="83">
        <f>INDEX('[1]Summary Table'!$S$4:$S$264,MATCH(A149,'[1]Summary Table'!$A$4:$A$264,0))</f>
        <v>16128.720000000001</v>
      </c>
      <c r="AE149" s="83"/>
      <c r="AF149" s="88">
        <f>IF(B149="County", VLOOKUP(AI149,'[1]Service Volumes'!B:F,3,0),VLOOKUP(AI149,'[1]Service Volumes'!W:AA,3,0))</f>
        <v>698.40000000000009</v>
      </c>
      <c r="AG149" s="88">
        <f>IF(B149="County", VLOOKUP(AI149,'[1]Service Volumes'!B:F,4,0),VLOOKUP(AI149,'[1]Service Volumes'!W:AA,4,0))</f>
        <v>799.2</v>
      </c>
      <c r="AH149" s="89">
        <f>IF(B149="County", VLOOKUP(AI149,'[1]Service Volumes'!B:F,5,0),VLOOKUP(AI149,'[1]Service Volumes'!W:AA,5,0))</f>
        <v>800</v>
      </c>
      <c r="AI149" s="90" t="str">
        <f>INDEX('[1]Summary Table'!$O$4:$O$264,MATCH(A149,'[1]Summary Table'!$A$4:$A$264,0))</f>
        <v>C3R_2L_U_0L_0R</v>
      </c>
    </row>
    <row r="150" spans="1:35" s="91" customFormat="1" x14ac:dyDescent="0.3">
      <c r="A150" s="74">
        <v>436</v>
      </c>
      <c r="B150" s="75" t="str">
        <f>INDEX('[1]Summary Table'!$D$4:$D$264,MATCH(A150,'[1]Summary Table'!$A$4:$A$264,0))</f>
        <v>County</v>
      </c>
      <c r="C150" s="76">
        <f>INDEX('[1]Lake Co CMS'!$A$2:$A$456,MATCH(A150,'[1]Lake Co CMS'!$B$2:$B$456,0))</f>
        <v>1130</v>
      </c>
      <c r="D150" s="77" t="str">
        <f>IFERROR(VLOOKUP('[1]Summary Table'!$A148,'[1]Lake Co CMS'!$B:$I,6,FALSE), VLOOKUP(A150, '[1]Summary Table'!$A:$B, 2, FALSE))</f>
        <v>CR 468</v>
      </c>
      <c r="E150" s="77" t="str">
        <f>IFERROR(VLOOKUP('[1]Summary Table'!$A148,'[1]Lake Co CMS'!$B:$I,7,FALSE), VLOOKUP(A150, '[1]Summary Table'!$A:$C, 3, FALSE))</f>
        <v>GRIFFIN RD</v>
      </c>
      <c r="F150" s="77" t="str">
        <f>VLOOKUP('[1]Summary Table'!$A148,'[1]Lake Co CMS'!$B:$I,8,FALSE)</f>
        <v>SR 44</v>
      </c>
      <c r="G150" s="78" t="str">
        <f>LEFT(INDEX('[1]Summary Table'!$I$4:$I$264, MATCH(A150,'[1]Summary Table'!$A$4:$A$264, 0)), 1)</f>
        <v>U</v>
      </c>
      <c r="H150" s="92"/>
      <c r="I150" s="79">
        <f>INDEX('[1]Summary Table'!$E$4:$E$264,MATCH(A150,'[1]Summary Table'!$A$4:$A$264,0))</f>
        <v>45</v>
      </c>
      <c r="J150" s="79" t="str">
        <f>INDEX('[1]Summary Table'!$J$4:$J$264,MATCH(A150,'[1]Summary Table'!$A$4:$A$264,0))</f>
        <v>C3R</v>
      </c>
      <c r="K150" s="79" t="str">
        <f>INDEX('[1]Summary Table'!$H$4:$H$264,MATCH(A150,'[1]Summary Table'!$A$4:$A$264,0))</f>
        <v>2L</v>
      </c>
      <c r="L150" s="92"/>
      <c r="M150" s="79" t="str">
        <f>INDEX('[1]Summary Table'!$N$4:$N$264,MATCH(A150,'[1]Summary Table'!$A$4:$A$264,0))</f>
        <v>D</v>
      </c>
      <c r="N150" s="80">
        <f t="shared" si="12"/>
        <v>16128</v>
      </c>
      <c r="O150" s="80">
        <f t="shared" si="13"/>
        <v>799.2</v>
      </c>
      <c r="P150" s="92"/>
      <c r="Q150" s="92"/>
      <c r="R150" s="81">
        <f>INDEX('[1]Summary Table'!$P$4:$P$264,MATCH(A150,'[1]Summary Table'!$A$4:$A$264,0))</f>
        <v>7385.3471999999992</v>
      </c>
      <c r="S150" s="82">
        <f t="shared" si="14"/>
        <v>0.46</v>
      </c>
      <c r="T150" s="81" t="str">
        <f t="shared" si="15"/>
        <v>C</v>
      </c>
      <c r="U150" s="83">
        <f>VLOOKUP('[1]Summary Table'!$A148,'[1]2025 Annual Counts'!$A:$AO,39,FALSE)</f>
        <v>307.29599999999999</v>
      </c>
      <c r="V150" s="83">
        <f>VLOOKUP('[1]Summary Table'!$A148,'[1]2025 Annual Counts'!$A:$AO,40,FALSE)</f>
        <v>314.74559999999997</v>
      </c>
      <c r="W150" s="84">
        <f t="shared" si="16"/>
        <v>0.39</v>
      </c>
      <c r="X150" s="83" t="str">
        <f t="shared" si="17"/>
        <v>C</v>
      </c>
      <c r="Y150" s="85">
        <f>INDEX('[1]2025 Annual Counts'!$AH$3:$AH$323,MATCH(A150,'[1]2025 Annual Counts'!$A$3:$A$323,0))</f>
        <v>3.618998774207105E-2</v>
      </c>
      <c r="AA150" s="87"/>
      <c r="AB150" s="83">
        <f>INDEX('[1]Summary Table'!$Q$4:$Q$264,MATCH(A150,'[1]Summary Table'!$A$4:$A$264,0))</f>
        <v>14112</v>
      </c>
      <c r="AC150" s="83">
        <f>INDEX('[1]Summary Table'!$R$4:$R$264,MATCH(A150,'[1]Summary Table'!$A$4:$A$264,0))</f>
        <v>16128</v>
      </c>
      <c r="AD150" s="83">
        <f>INDEX('[1]Summary Table'!$S$4:$S$264,MATCH(A150,'[1]Summary Table'!$A$4:$A$264,0))</f>
        <v>16128.720000000001</v>
      </c>
      <c r="AE150" s="83"/>
      <c r="AF150" s="88">
        <f>IF(B150="County", VLOOKUP(AI150,'[1]Service Volumes'!B:F,3,0),VLOOKUP(AI150,'[1]Service Volumes'!W:AA,3,0))</f>
        <v>698.40000000000009</v>
      </c>
      <c r="AG150" s="88">
        <f>IF(B150="County", VLOOKUP(AI150,'[1]Service Volumes'!B:F,4,0),VLOOKUP(AI150,'[1]Service Volumes'!W:AA,4,0))</f>
        <v>799.2</v>
      </c>
      <c r="AH150" s="89">
        <f>IF(B150="County", VLOOKUP(AI150,'[1]Service Volumes'!B:F,5,0),VLOOKUP(AI150,'[1]Service Volumes'!W:AA,5,0))</f>
        <v>800</v>
      </c>
      <c r="AI150" s="90" t="str">
        <f>INDEX('[1]Summary Table'!$O$4:$O$264,MATCH(A150,'[1]Summary Table'!$A$4:$A$264,0))</f>
        <v>C3R_2L_U_0L_0R</v>
      </c>
    </row>
    <row r="151" spans="1:35" s="91" customFormat="1" x14ac:dyDescent="0.3">
      <c r="A151" s="74">
        <v>437</v>
      </c>
      <c r="B151" s="75" t="str">
        <f>INDEX('[1]Summary Table'!$D$4:$D$264,MATCH(A151,'[1]Summary Table'!$A$4:$A$264,0))</f>
        <v>County</v>
      </c>
      <c r="C151" s="76">
        <f>INDEX('[1]Lake Co CMS'!$A$2:$A$456,MATCH(A151,'[1]Lake Co CMS'!$B$2:$B$456,0))</f>
        <v>150</v>
      </c>
      <c r="D151" s="77" t="str">
        <f>IFERROR(VLOOKUP('[1]Summary Table'!$A149,'[1]Lake Co CMS'!$B:$I,6,FALSE), VLOOKUP(A151, '[1]Summary Table'!$A:$B, 2, FALSE))</f>
        <v>CR 19A (DORA AVE)</v>
      </c>
      <c r="E151" s="77" t="str">
        <f>IFERROR(VLOOKUP('[1]Summary Table'!$A149,'[1]Lake Co CMS'!$B:$I,7,FALSE), VLOOKUP(A151, '[1]Summary Table'!$A:$C, 3, FALSE))</f>
        <v>CR 500A/ OLD 441</v>
      </c>
      <c r="F151" s="77" t="str">
        <f>VLOOKUP('[1]Summary Table'!$A149,'[1]Lake Co CMS'!$B:$I,8,FALSE)</f>
        <v>DAVID WALKER RD</v>
      </c>
      <c r="G151" s="78" t="str">
        <f>LEFT(INDEX('[1]Summary Table'!$I$4:$I$264, MATCH(A151,'[1]Summary Table'!$A$4:$A$264, 0)), 1)</f>
        <v>U</v>
      </c>
      <c r="H151" s="92"/>
      <c r="I151" s="79">
        <f>INDEX('[1]Summary Table'!$E$4:$E$264,MATCH(A151,'[1]Summary Table'!$A$4:$A$264,0))</f>
        <v>35</v>
      </c>
      <c r="J151" s="79" t="str">
        <f>INDEX('[1]Summary Table'!$J$4:$J$264,MATCH(A151,'[1]Summary Table'!$A$4:$A$264,0))</f>
        <v>C3R</v>
      </c>
      <c r="K151" s="79" t="str">
        <f>INDEX('[1]Summary Table'!$H$4:$H$264,MATCH(A151,'[1]Summary Table'!$A$4:$A$264,0))</f>
        <v>2L</v>
      </c>
      <c r="L151" s="92"/>
      <c r="M151" s="79" t="str">
        <f>INDEX('[1]Summary Table'!$N$4:$N$264,MATCH(A151,'[1]Summary Table'!$A$4:$A$264,0))</f>
        <v>D</v>
      </c>
      <c r="N151" s="80">
        <f t="shared" si="12"/>
        <v>21168</v>
      </c>
      <c r="O151" s="80">
        <f t="shared" si="13"/>
        <v>1048.95</v>
      </c>
      <c r="P151" s="92"/>
      <c r="Q151" s="92"/>
      <c r="R151" s="81">
        <f>INDEX('[1]Summary Table'!$P$4:$P$264,MATCH(A151,'[1]Summary Table'!$A$4:$A$264,0))</f>
        <v>4389.8975999999993</v>
      </c>
      <c r="S151" s="82">
        <f t="shared" si="14"/>
        <v>0.21</v>
      </c>
      <c r="T151" s="81" t="str">
        <f t="shared" si="15"/>
        <v>C</v>
      </c>
      <c r="U151" s="83">
        <f>VLOOKUP('[1]Summary Table'!$A149,'[1]2025 Annual Counts'!$A:$AO,39,FALSE)</f>
        <v>188.17919999999998</v>
      </c>
      <c r="V151" s="83">
        <f>VLOOKUP('[1]Summary Table'!$A149,'[1]2025 Annual Counts'!$A:$AO,40,FALSE)</f>
        <v>205.28639999999999</v>
      </c>
      <c r="W151" s="84">
        <f t="shared" si="16"/>
        <v>0.2</v>
      </c>
      <c r="X151" s="83" t="str">
        <f t="shared" si="17"/>
        <v>C</v>
      </c>
      <c r="Y151" s="85">
        <f>INDEX('[1]2025 Annual Counts'!$AH$3:$AH$323,MATCH(A151,'[1]2025 Annual Counts'!$A$3:$A$323,0))</f>
        <v>-6.6195234137295444E-2</v>
      </c>
      <c r="AA151" s="87"/>
      <c r="AB151" s="83">
        <f>INDEX('[1]Summary Table'!$Q$4:$Q$264,MATCH(A151,'[1]Summary Table'!$A$4:$A$264,0))</f>
        <v>18522</v>
      </c>
      <c r="AC151" s="83">
        <f>INDEX('[1]Summary Table'!$R$4:$R$264,MATCH(A151,'[1]Summary Table'!$A$4:$A$264,0))</f>
        <v>21168</v>
      </c>
      <c r="AD151" s="83">
        <f>INDEX('[1]Summary Table'!$S$4:$S$264,MATCH(A151,'[1]Summary Table'!$A$4:$A$264,0))</f>
        <v>21168.945000000003</v>
      </c>
      <c r="AE151" s="83"/>
      <c r="AF151" s="88">
        <f>IF(B151="County", VLOOKUP(AI151,'[1]Service Volumes'!B:F,3,0),VLOOKUP(AI151,'[1]Service Volumes'!W:AA,3,0))</f>
        <v>916.65000000000009</v>
      </c>
      <c r="AG151" s="88">
        <f>IF(B151="County", VLOOKUP(AI151,'[1]Service Volumes'!B:F,4,0),VLOOKUP(AI151,'[1]Service Volumes'!W:AA,4,0))</f>
        <v>1048.95</v>
      </c>
      <c r="AH151" s="89">
        <f>IF(B151="County", VLOOKUP(AI151,'[1]Service Volumes'!B:F,5,0),VLOOKUP(AI151,'[1]Service Volumes'!W:AA,5,0))</f>
        <v>1050</v>
      </c>
      <c r="AI151" s="90" t="str">
        <f>INDEX('[1]Summary Table'!$O$4:$O$264,MATCH(A151,'[1]Summary Table'!$A$4:$A$264,0))</f>
        <v>C3R_2L_U_WL_WR</v>
      </c>
    </row>
    <row r="152" spans="1:35" s="91" customFormat="1" x14ac:dyDescent="0.3">
      <c r="A152" s="74">
        <v>439</v>
      </c>
      <c r="B152" s="75" t="str">
        <f>INDEX('[1]Summary Table'!$D$4:$D$264,MATCH(A152,'[1]Summary Table'!$A$4:$A$264,0))</f>
        <v>County</v>
      </c>
      <c r="C152" s="76">
        <f>INDEX('[1]Lake Co CMS'!$A$2:$A$456,MATCH(A152,'[1]Lake Co CMS'!$B$2:$B$456,0))</f>
        <v>190</v>
      </c>
      <c r="D152" s="77" t="str">
        <f>IFERROR(VLOOKUP('[1]Summary Table'!$A150,'[1]Lake Co CMS'!$B:$I,6,FALSE), VLOOKUP(A152, '[1]Summary Table'!$A:$B, 2, FALSE))</f>
        <v>CR 19A</v>
      </c>
      <c r="E152" s="77" t="str">
        <f>IFERROR(VLOOKUP('[1]Summary Table'!$A150,'[1]Lake Co CMS'!$B:$I,7,FALSE), VLOOKUP(A152, '[1]Summary Table'!$A:$C, 3, FALSE))</f>
        <v>US 441</v>
      </c>
      <c r="F152" s="77" t="str">
        <f>VLOOKUP('[1]Summary Table'!$A150,'[1]Lake Co CMS'!$B:$I,8,FALSE)</f>
        <v>BAY RD</v>
      </c>
      <c r="G152" s="78" t="str">
        <f>LEFT(INDEX('[1]Summary Table'!$I$4:$I$264, MATCH(A152,'[1]Summary Table'!$A$4:$A$264, 0)), 1)</f>
        <v>U</v>
      </c>
      <c r="H152" s="92"/>
      <c r="I152" s="79">
        <f>INDEX('[1]Summary Table'!$E$4:$E$264,MATCH(A152,'[1]Summary Table'!$A$4:$A$264,0))</f>
        <v>40</v>
      </c>
      <c r="J152" s="79" t="str">
        <f>INDEX('[1]Summary Table'!$J$4:$J$264,MATCH(A152,'[1]Summary Table'!$A$4:$A$264,0))</f>
        <v>C4</v>
      </c>
      <c r="K152" s="79" t="str">
        <f>INDEX('[1]Summary Table'!$H$4:$H$264,MATCH(A152,'[1]Summary Table'!$A$4:$A$264,0))</f>
        <v>2L</v>
      </c>
      <c r="L152" s="92"/>
      <c r="M152" s="79" t="str">
        <f>INDEX('[1]Summary Table'!$N$4:$N$264,MATCH(A152,'[1]Summary Table'!$A$4:$A$264,0))</f>
        <v>D</v>
      </c>
      <c r="N152" s="80">
        <f t="shared" si="12"/>
        <v>16632</v>
      </c>
      <c r="O152" s="80">
        <f t="shared" si="13"/>
        <v>822</v>
      </c>
      <c r="P152" s="92"/>
      <c r="Q152" s="92"/>
      <c r="R152" s="81">
        <f>INDEX('[1]Summary Table'!$P$4:$P$264,MATCH(A152,'[1]Summary Table'!$A$4:$A$264,0))</f>
        <v>12843.705599999999</v>
      </c>
      <c r="S152" s="82">
        <f t="shared" si="14"/>
        <v>0.77</v>
      </c>
      <c r="T152" s="81" t="str">
        <f t="shared" si="15"/>
        <v>D</v>
      </c>
      <c r="U152" s="83">
        <f>VLOOKUP('[1]Summary Table'!$A150,'[1]2025 Annual Counts'!$A:$AO,39,FALSE)</f>
        <v>625.36319999999989</v>
      </c>
      <c r="V152" s="83">
        <f>VLOOKUP('[1]Summary Table'!$A150,'[1]2025 Annual Counts'!$A:$AO,40,FALSE)</f>
        <v>540.77760000000001</v>
      </c>
      <c r="W152" s="84">
        <f t="shared" si="16"/>
        <v>0.76</v>
      </c>
      <c r="X152" s="83" t="str">
        <f t="shared" si="17"/>
        <v>D</v>
      </c>
      <c r="Y152" s="85">
        <f>INDEX('[1]2025 Annual Counts'!$AH$3:$AH$323,MATCH(A152,'[1]2025 Annual Counts'!$A$3:$A$323,0))</f>
        <v>0.15745276458027146</v>
      </c>
      <c r="AA152" s="87"/>
      <c r="AB152" s="83">
        <f>INDEX('[1]Summary Table'!$Q$4:$Q$264,MATCH(A152,'[1]Summary Table'!$A$4:$A$264,0))</f>
        <v>0</v>
      </c>
      <c r="AC152" s="83">
        <f>INDEX('[1]Summary Table'!$R$4:$R$264,MATCH(A152,'[1]Summary Table'!$A$4:$A$264,0))</f>
        <v>16632</v>
      </c>
      <c r="AD152" s="83">
        <f>INDEX('[1]Summary Table'!$S$4:$S$264,MATCH(A152,'[1]Summary Table'!$A$4:$A$264,0))</f>
        <v>22680</v>
      </c>
      <c r="AE152" s="83"/>
      <c r="AF152" s="88">
        <f>IF(B152="County", VLOOKUP(AI152,'[1]Service Volumes'!B:F,3,0),VLOOKUP(AI152,'[1]Service Volumes'!W:AA,3,0))</f>
        <v>0</v>
      </c>
      <c r="AG152" s="88">
        <f>IF(B152="County", VLOOKUP(AI152,'[1]Service Volumes'!B:F,4,0),VLOOKUP(AI152,'[1]Service Volumes'!W:AA,4,0))</f>
        <v>822</v>
      </c>
      <c r="AH152" s="89">
        <f>IF(B152="County", VLOOKUP(AI152,'[1]Service Volumes'!B:F,5,0),VLOOKUP(AI152,'[1]Service Volumes'!W:AA,5,0))</f>
        <v>1125</v>
      </c>
      <c r="AI152" s="90" t="str">
        <f>INDEX('[1]Summary Table'!$O$4:$O$264,MATCH(A152,'[1]Summary Table'!$A$4:$A$264,0))</f>
        <v>C4_2L_U_WL_WR</v>
      </c>
    </row>
    <row r="153" spans="1:35" s="91" customFormat="1" x14ac:dyDescent="0.3">
      <c r="A153" s="74">
        <v>440</v>
      </c>
      <c r="B153" s="75" t="str">
        <f>INDEX('[1]Summary Table'!$D$4:$D$264,MATCH(A153,'[1]Summary Table'!$A$4:$A$264,0))</f>
        <v>County</v>
      </c>
      <c r="C153" s="76">
        <f>INDEX('[1]Lake Co CMS'!$A$2:$A$456,MATCH(A153,'[1]Lake Co CMS'!$B$2:$B$456,0))</f>
        <v>760</v>
      </c>
      <c r="D153" s="77" t="str">
        <f>IFERROR(VLOOKUP('[1]Summary Table'!$A151,'[1]Lake Co CMS'!$B:$I,6,FALSE), VLOOKUP(A153, '[1]Summary Table'!$A:$B, 2, FALSE))</f>
        <v>CR 44C (EUDORA RD)</v>
      </c>
      <c r="E153" s="77" t="str">
        <f>IFERROR(VLOOKUP('[1]Summary Table'!$A151,'[1]Lake Co CMS'!$B:$I,7,FALSE), VLOOKUP(A153, '[1]Summary Table'!$A:$C, 3, FALSE))</f>
        <v>US 441</v>
      </c>
      <c r="F153" s="77" t="str">
        <f>VLOOKUP('[1]Summary Table'!$A151,'[1]Lake Co CMS'!$B:$I,8,FALSE)</f>
        <v>CR 500A</v>
      </c>
      <c r="G153" s="78" t="str">
        <f>LEFT(INDEX('[1]Summary Table'!$I$4:$I$264, MATCH(A153,'[1]Summary Table'!$A$4:$A$264, 0)), 1)</f>
        <v>U</v>
      </c>
      <c r="H153" s="92"/>
      <c r="I153" s="79">
        <f>INDEX('[1]Summary Table'!$E$4:$E$264,MATCH(A153,'[1]Summary Table'!$A$4:$A$264,0))</f>
        <v>25</v>
      </c>
      <c r="J153" s="79" t="str">
        <f>INDEX('[1]Summary Table'!$J$4:$J$264,MATCH(A153,'[1]Summary Table'!$A$4:$A$264,0))</f>
        <v>C4</v>
      </c>
      <c r="K153" s="79" t="str">
        <f>INDEX('[1]Summary Table'!$H$4:$H$264,MATCH(A153,'[1]Summary Table'!$A$4:$A$264,0))</f>
        <v>3L</v>
      </c>
      <c r="L153" s="92"/>
      <c r="M153" s="79" t="str">
        <f>INDEX('[1]Summary Table'!$N$4:$N$264,MATCH(A153,'[1]Summary Table'!$A$4:$A$264,0))</f>
        <v>D</v>
      </c>
      <c r="N153" s="80">
        <f t="shared" si="12"/>
        <v>23352.75</v>
      </c>
      <c r="O153" s="80">
        <f t="shared" si="13"/>
        <v>1061.7249999999999</v>
      </c>
      <c r="P153" s="92"/>
      <c r="Q153" s="92"/>
      <c r="R153" s="81">
        <f>INDEX('[1]Summary Table'!$P$4:$P$264,MATCH(A153,'[1]Summary Table'!$A$4:$A$264,0))</f>
        <v>9651.3984</v>
      </c>
      <c r="S153" s="82">
        <f t="shared" si="14"/>
        <v>0.41</v>
      </c>
      <c r="T153" s="81" t="str">
        <f t="shared" si="15"/>
        <v>C</v>
      </c>
      <c r="U153" s="83">
        <f>VLOOKUP('[1]Summary Table'!$A151,'[1]2025 Annual Counts'!$A:$AO,39,FALSE)</f>
        <v>453.77279999999996</v>
      </c>
      <c r="V153" s="83">
        <f>VLOOKUP('[1]Summary Table'!$A151,'[1]2025 Annual Counts'!$A:$AO,40,FALSE)</f>
        <v>372.32639999999998</v>
      </c>
      <c r="W153" s="84">
        <f t="shared" si="16"/>
        <v>0.43</v>
      </c>
      <c r="X153" s="83" t="str">
        <f t="shared" si="17"/>
        <v>C</v>
      </c>
      <c r="Y153" s="85">
        <f>INDEX('[1]2025 Annual Counts'!$AH$3:$AH$323,MATCH(A153,'[1]2025 Annual Counts'!$A$3:$A$323,0))</f>
        <v>9.3158803904192622E-2</v>
      </c>
      <c r="AA153" s="87"/>
      <c r="AB153" s="83">
        <f>INDEX('[1]Summary Table'!$Q$4:$Q$264,MATCH(A153,'[1]Summary Table'!$A$4:$A$264,0))</f>
        <v>10431</v>
      </c>
      <c r="AC153" s="83">
        <f>INDEX('[1]Summary Table'!$R$4:$R$264,MATCH(A153,'[1]Summary Table'!$A$4:$A$264,0))</f>
        <v>23352.75</v>
      </c>
      <c r="AD153" s="83">
        <f>INDEX('[1]Summary Table'!$S$4:$S$264,MATCH(A153,'[1]Summary Table'!$A$4:$A$264,0))</f>
        <v>28242</v>
      </c>
      <c r="AE153" s="83"/>
      <c r="AF153" s="88">
        <f>IF(B153="County", VLOOKUP(AI153,'[1]Service Volumes'!B:F,3,0),VLOOKUP(AI153,'[1]Service Volumes'!W:AA,3,0))</f>
        <v>517.27499999999998</v>
      </c>
      <c r="AG153" s="88">
        <f>IF(B153="County", VLOOKUP(AI153,'[1]Service Volumes'!B:F,4,0),VLOOKUP(AI153,'[1]Service Volumes'!W:AA,4,0))</f>
        <v>1061.7249999999999</v>
      </c>
      <c r="AH153" s="89">
        <f>IF(B153="County", VLOOKUP(AI153,'[1]Service Volumes'!B:F,5,0),VLOOKUP(AI153,'[1]Service Volumes'!W:AA,5,0))</f>
        <v>1399.05</v>
      </c>
      <c r="AI153" s="90" t="str">
        <f>INDEX('[1]Summary Table'!$O$4:$O$264,MATCH(A153,'[1]Summary Table'!$A$4:$A$264,0))</f>
        <v>C4_3L_U_WL_0R</v>
      </c>
    </row>
    <row r="154" spans="1:35" s="91" customFormat="1" x14ac:dyDescent="0.3">
      <c r="A154" s="74">
        <v>442</v>
      </c>
      <c r="B154" s="75" t="str">
        <f>INDEX('[1]Summary Table'!$D$4:$D$264,MATCH(A154,'[1]Summary Table'!$A$4:$A$264,0))</f>
        <v>County</v>
      </c>
      <c r="C154" s="76">
        <f>INDEX('[1]Lake Co CMS'!$A$2:$A$456,MATCH(A154,'[1]Lake Co CMS'!$B$2:$B$456,0))</f>
        <v>1700</v>
      </c>
      <c r="D154" s="77" t="str">
        <f>IFERROR(VLOOKUP('[1]Summary Table'!$A152,'[1]Lake Co CMS'!$B:$I,6,FALSE), VLOOKUP(A154, '[1]Summary Table'!$A:$B, 2, FALSE))</f>
        <v>DAVID WALKER DR</v>
      </c>
      <c r="E154" s="77" t="str">
        <f>IFERROR(VLOOKUP('[1]Summary Table'!$A152,'[1]Lake Co CMS'!$B:$I,7,FALSE), VLOOKUP(A154, '[1]Summary Table'!$A:$C, 3, FALSE))</f>
        <v>OLD US 441 / CR 500A</v>
      </c>
      <c r="F154" s="77" t="str">
        <f>VLOOKUP('[1]Summary Table'!$A152,'[1]Lake Co CMS'!$B:$I,8,FALSE)</f>
        <v>CR 19A</v>
      </c>
      <c r="G154" s="78" t="str">
        <f>LEFT(INDEX('[1]Summary Table'!$I$4:$I$264, MATCH(A154,'[1]Summary Table'!$A$4:$A$264, 0)), 1)</f>
        <v>U</v>
      </c>
      <c r="H154" s="92"/>
      <c r="I154" s="79">
        <f>INDEX('[1]Summary Table'!$E$4:$E$264,MATCH(A154,'[1]Summary Table'!$A$4:$A$264,0))</f>
        <v>35</v>
      </c>
      <c r="J154" s="79" t="str">
        <f>INDEX('[1]Summary Table'!$J$4:$J$264,MATCH(A154,'[1]Summary Table'!$A$4:$A$264,0))</f>
        <v>C4</v>
      </c>
      <c r="K154" s="79" t="str">
        <f>INDEX('[1]Summary Table'!$H$4:$H$264,MATCH(A154,'[1]Summary Table'!$A$4:$A$264,0))</f>
        <v>2L</v>
      </c>
      <c r="L154" s="92"/>
      <c r="M154" s="79" t="str">
        <f>INDEX('[1]Summary Table'!$N$4:$N$264,MATCH(A154,'[1]Summary Table'!$A$4:$A$264,0))</f>
        <v>D</v>
      </c>
      <c r="N154" s="80">
        <f t="shared" si="12"/>
        <v>16632</v>
      </c>
      <c r="O154" s="80">
        <f t="shared" si="13"/>
        <v>822</v>
      </c>
      <c r="P154" s="92"/>
      <c r="Q154" s="92"/>
      <c r="R154" s="81">
        <f>INDEX('[1]Summary Table'!$P$4:$P$264,MATCH(A154,'[1]Summary Table'!$A$4:$A$264,0))</f>
        <v>7502.4575999999997</v>
      </c>
      <c r="S154" s="82">
        <f t="shared" si="14"/>
        <v>0.45</v>
      </c>
      <c r="T154" s="81" t="str">
        <f t="shared" si="15"/>
        <v>D</v>
      </c>
      <c r="U154" s="83">
        <f>VLOOKUP('[1]Summary Table'!$A152,'[1]2025 Annual Counts'!$A:$AO,39,FALSE)</f>
        <v>317.43359999999996</v>
      </c>
      <c r="V154" s="83">
        <f>VLOOKUP('[1]Summary Table'!$A152,'[1]2025 Annual Counts'!$A:$AO,40,FALSE)</f>
        <v>303.17759999999998</v>
      </c>
      <c r="W154" s="84">
        <f t="shared" si="16"/>
        <v>0.39</v>
      </c>
      <c r="X154" s="83" t="str">
        <f t="shared" si="17"/>
        <v>D</v>
      </c>
      <c r="Y154" s="85">
        <f>INDEX('[1]2025 Annual Counts'!$AH$3:$AH$323,MATCH(A154,'[1]2025 Annual Counts'!$A$3:$A$323,0))</f>
        <v>3.9455539575116383E-2</v>
      </c>
      <c r="AA154" s="87"/>
      <c r="AB154" s="83">
        <f>INDEX('[1]Summary Table'!$Q$4:$Q$264,MATCH(A154,'[1]Summary Table'!$A$4:$A$264,0))</f>
        <v>0</v>
      </c>
      <c r="AC154" s="83">
        <f>INDEX('[1]Summary Table'!$R$4:$R$264,MATCH(A154,'[1]Summary Table'!$A$4:$A$264,0))</f>
        <v>16632</v>
      </c>
      <c r="AD154" s="83">
        <f>INDEX('[1]Summary Table'!$S$4:$S$264,MATCH(A154,'[1]Summary Table'!$A$4:$A$264,0))</f>
        <v>22680</v>
      </c>
      <c r="AE154" s="83"/>
      <c r="AF154" s="88">
        <f>IF(B154="County", VLOOKUP(AI154,'[1]Service Volumes'!B:F,3,0),VLOOKUP(AI154,'[1]Service Volumes'!W:AA,3,0))</f>
        <v>0</v>
      </c>
      <c r="AG154" s="88">
        <f>IF(B154="County", VLOOKUP(AI154,'[1]Service Volumes'!B:F,4,0),VLOOKUP(AI154,'[1]Service Volumes'!W:AA,4,0))</f>
        <v>822</v>
      </c>
      <c r="AH154" s="89">
        <f>IF(B154="County", VLOOKUP(AI154,'[1]Service Volumes'!B:F,5,0),VLOOKUP(AI154,'[1]Service Volumes'!W:AA,5,0))</f>
        <v>1125</v>
      </c>
      <c r="AI154" s="90" t="str">
        <f>INDEX('[1]Summary Table'!$O$4:$O$264,MATCH(A154,'[1]Summary Table'!$A$4:$A$264,0))</f>
        <v>C4_2L_U_WL_WR</v>
      </c>
    </row>
    <row r="155" spans="1:35" s="91" customFormat="1" x14ac:dyDescent="0.3">
      <c r="A155" s="74">
        <v>443</v>
      </c>
      <c r="B155" s="75" t="str">
        <f>INDEX('[1]Summary Table'!$D$4:$D$264,MATCH(A155,'[1]Summary Table'!$A$4:$A$264,0))</f>
        <v>County</v>
      </c>
      <c r="C155" s="76">
        <f>INDEX('[1]Lake Co CMS'!$A$2:$A$456,MATCH(A155,'[1]Lake Co CMS'!$B$2:$B$456,0))</f>
        <v>1180</v>
      </c>
      <c r="D155" s="77" t="str">
        <f>IFERROR(VLOOKUP('[1]Summary Table'!$A153,'[1]Lake Co CMS'!$B:$I,6,FALSE), VLOOKUP(A155, '[1]Summary Table'!$A:$B, 2, FALSE))</f>
        <v>CR 473</v>
      </c>
      <c r="E155" s="77" t="str">
        <f>IFERROR(VLOOKUP('[1]Summary Table'!$A153,'[1]Lake Co CMS'!$B:$I,7,FALSE), VLOOKUP(A155, '[1]Summary Table'!$A:$C, 3, FALSE))</f>
        <v>FOUNTAIN LAKE BLVD</v>
      </c>
      <c r="F155" s="77" t="str">
        <f>VLOOKUP('[1]Summary Table'!$A153,'[1]Lake Co CMS'!$B:$I,8,FALSE)</f>
        <v>US 441</v>
      </c>
      <c r="G155" s="78" t="str">
        <f>LEFT(INDEX('[1]Summary Table'!$I$4:$I$264, MATCH(A155,'[1]Summary Table'!$A$4:$A$264, 0)), 1)</f>
        <v>U</v>
      </c>
      <c r="H155" s="92"/>
      <c r="I155" s="79">
        <f>INDEX('[1]Summary Table'!$E$4:$E$264,MATCH(A155,'[1]Summary Table'!$A$4:$A$264,0))</f>
        <v>40</v>
      </c>
      <c r="J155" s="79" t="str">
        <f>INDEX('[1]Summary Table'!$J$4:$J$264,MATCH(A155,'[1]Summary Table'!$A$4:$A$264,0))</f>
        <v>C4</v>
      </c>
      <c r="K155" s="79" t="str">
        <f>INDEX('[1]Summary Table'!$H$4:$H$264,MATCH(A155,'[1]Summary Table'!$A$4:$A$264,0))</f>
        <v>4L</v>
      </c>
      <c r="L155" s="92"/>
      <c r="M155" s="79" t="str">
        <f>INDEX('[1]Summary Table'!$N$4:$N$264,MATCH(A155,'[1]Summary Table'!$A$4:$A$264,0))</f>
        <v>D</v>
      </c>
      <c r="N155" s="80">
        <f t="shared" si="12"/>
        <v>32490</v>
      </c>
      <c r="O155" s="80">
        <f t="shared" si="13"/>
        <v>1411</v>
      </c>
      <c r="P155" s="92"/>
      <c r="Q155" s="92"/>
      <c r="R155" s="81">
        <f>INDEX('[1]Summary Table'!$P$4:$P$264,MATCH(A155,'[1]Summary Table'!$A$4:$A$264,0))</f>
        <v>13858.992</v>
      </c>
      <c r="S155" s="82">
        <f t="shared" si="14"/>
        <v>0.43</v>
      </c>
      <c r="T155" s="81" t="str">
        <f t="shared" si="15"/>
        <v>C</v>
      </c>
      <c r="U155" s="83">
        <f>VLOOKUP('[1]Summary Table'!$A153,'[1]2025 Annual Counts'!$A:$AO,39,FALSE)</f>
        <v>757.00799999999992</v>
      </c>
      <c r="V155" s="83">
        <f>VLOOKUP('[1]Summary Table'!$A153,'[1]2025 Annual Counts'!$A:$AO,40,FALSE)</f>
        <v>457.63200000000001</v>
      </c>
      <c r="W155" s="84">
        <f t="shared" si="16"/>
        <v>0.54</v>
      </c>
      <c r="X155" s="83" t="str">
        <f t="shared" si="17"/>
        <v>C</v>
      </c>
      <c r="Y155" s="85">
        <f>INDEX('[1]2025 Annual Counts'!$AH$3:$AH$323,MATCH(A155,'[1]2025 Annual Counts'!$A$3:$A$323,0))</f>
        <v>0.17519933477548055</v>
      </c>
      <c r="AA155" s="87"/>
      <c r="AB155" s="83">
        <f>INDEX('[1]Summary Table'!$Q$4:$Q$264,MATCH(A155,'[1]Summary Table'!$A$4:$A$264,0))</f>
        <v>21960</v>
      </c>
      <c r="AC155" s="83">
        <f>INDEX('[1]Summary Table'!$R$4:$R$264,MATCH(A155,'[1]Summary Table'!$A$4:$A$264,0))</f>
        <v>32490</v>
      </c>
      <c r="AD155" s="83">
        <f>INDEX('[1]Summary Table'!$S$4:$S$264,MATCH(A155,'[1]Summary Table'!$A$4:$A$264,0))</f>
        <v>36720</v>
      </c>
      <c r="AE155" s="83"/>
      <c r="AF155" s="88">
        <f>IF(B155="County", VLOOKUP(AI155,'[1]Service Volumes'!B:F,3,0),VLOOKUP(AI155,'[1]Service Volumes'!W:AA,3,0))</f>
        <v>1089</v>
      </c>
      <c r="AG155" s="88">
        <f>IF(B155="County", VLOOKUP(AI155,'[1]Service Volumes'!B:F,4,0),VLOOKUP(AI155,'[1]Service Volumes'!W:AA,4,0))</f>
        <v>1411</v>
      </c>
      <c r="AH155" s="89">
        <f>IF(B155="County", VLOOKUP(AI155,'[1]Service Volumes'!B:F,5,0),VLOOKUP(AI155,'[1]Service Volumes'!W:AA,5,0))</f>
        <v>1818</v>
      </c>
      <c r="AI155" s="90" t="str">
        <f>INDEX('[1]Summary Table'!$O$4:$O$264,MATCH(A155,'[1]Summary Table'!$A$4:$A$264,0))</f>
        <v>C4_4L_D_WL_0R</v>
      </c>
    </row>
    <row r="156" spans="1:35" s="91" customFormat="1" x14ac:dyDescent="0.3">
      <c r="A156" s="74">
        <v>444</v>
      </c>
      <c r="B156" s="75" t="str">
        <f>INDEX('[1]Summary Table'!$D$4:$D$264,MATCH(A156,'[1]Summary Table'!$A$4:$A$264,0))</f>
        <v>County</v>
      </c>
      <c r="C156" s="76">
        <f>INDEX('[1]Lake Co CMS'!$A$2:$A$456,MATCH(A156,'[1]Lake Co CMS'!$B$2:$B$456,0))</f>
        <v>2600</v>
      </c>
      <c r="D156" s="77" t="str">
        <f>IFERROR(VLOOKUP('[1]Summary Table'!$A154,'[1]Lake Co CMS'!$B:$I,6,FALSE), VLOOKUP(A156, '[1]Summary Table'!$A:$B, 2, FALSE))</f>
        <v>MT HOMER RD</v>
      </c>
      <c r="E156" s="77" t="str">
        <f>IFERROR(VLOOKUP('[1]Summary Table'!$A154,'[1]Lake Co CMS'!$B:$I,7,FALSE), VLOOKUP(A156, '[1]Summary Table'!$A:$C, 3, FALSE))</f>
        <v>CR 19A</v>
      </c>
      <c r="F156" s="77" t="str">
        <f>VLOOKUP('[1]Summary Table'!$A154,'[1]Lake Co CMS'!$B:$I,8,FALSE)</f>
        <v>US 441</v>
      </c>
      <c r="G156" s="78" t="str">
        <f>LEFT(INDEX('[1]Summary Table'!$I$4:$I$264, MATCH(A156,'[1]Summary Table'!$A$4:$A$264, 0)), 1)</f>
        <v>U</v>
      </c>
      <c r="H156" s="92"/>
      <c r="I156" s="79">
        <f>INDEX('[1]Summary Table'!$E$4:$E$264,MATCH(A156,'[1]Summary Table'!$A$4:$A$264,0))</f>
        <v>35</v>
      </c>
      <c r="J156" s="79" t="str">
        <f>INDEX('[1]Summary Table'!$J$4:$J$264,MATCH(A156,'[1]Summary Table'!$A$4:$A$264,0))</f>
        <v>C3C</v>
      </c>
      <c r="K156" s="79" t="str">
        <f>INDEX('[1]Summary Table'!$H$4:$H$264,MATCH(A156,'[1]Summary Table'!$A$4:$A$264,0))</f>
        <v>2L</v>
      </c>
      <c r="L156" s="92"/>
      <c r="M156" s="79" t="str">
        <f>INDEX('[1]Summary Table'!$N$4:$N$264,MATCH(A156,'[1]Summary Table'!$A$4:$A$264,0))</f>
        <v>D</v>
      </c>
      <c r="N156" s="80">
        <f t="shared" si="12"/>
        <v>19530</v>
      </c>
      <c r="O156" s="80">
        <f t="shared" si="13"/>
        <v>963</v>
      </c>
      <c r="P156" s="92"/>
      <c r="Q156" s="92"/>
      <c r="R156" s="81">
        <f>INDEX('[1]Summary Table'!$P$4:$P$264,MATCH(A156,'[1]Summary Table'!$A$4:$A$264,0))</f>
        <v>277.40159999999997</v>
      </c>
      <c r="S156" s="82">
        <f t="shared" si="14"/>
        <v>0.01</v>
      </c>
      <c r="T156" s="81" t="str">
        <f t="shared" si="15"/>
        <v>C</v>
      </c>
      <c r="U156" s="83">
        <f>VLOOKUP('[1]Summary Table'!$A154,'[1]2025 Annual Counts'!$A:$AO,39,FALSE)</f>
        <v>36.863999999999997</v>
      </c>
      <c r="V156" s="83">
        <f>VLOOKUP('[1]Summary Table'!$A154,'[1]2025 Annual Counts'!$A:$AO,40,FALSE)</f>
        <v>5.5295999999999994</v>
      </c>
      <c r="W156" s="84">
        <f t="shared" si="16"/>
        <v>0.04</v>
      </c>
      <c r="X156" s="83" t="str">
        <f t="shared" si="17"/>
        <v>C</v>
      </c>
      <c r="Y156" s="85">
        <f>INDEX('[1]2025 Annual Counts'!$AH$3:$AH$323,MATCH(A156,'[1]2025 Annual Counts'!$A$3:$A$323,0))</f>
        <v>-0.46248944050350504</v>
      </c>
      <c r="AA156" s="87"/>
      <c r="AB156" s="83">
        <f>INDEX('[1]Summary Table'!$Q$4:$Q$264,MATCH(A156,'[1]Summary Table'!$A$4:$A$264,0))</f>
        <v>13770</v>
      </c>
      <c r="AC156" s="83">
        <f>INDEX('[1]Summary Table'!$R$4:$R$264,MATCH(A156,'[1]Summary Table'!$A$4:$A$264,0))</f>
        <v>19530</v>
      </c>
      <c r="AD156" s="83">
        <f>INDEX('[1]Summary Table'!$S$4:$S$264,MATCH(A156,'[1]Summary Table'!$A$4:$A$264,0))</f>
        <v>19530.900000000001</v>
      </c>
      <c r="AE156" s="83"/>
      <c r="AF156" s="88">
        <f>IF(B156="County", VLOOKUP(AI156,'[1]Service Volumes'!B:F,3,0),VLOOKUP(AI156,'[1]Service Volumes'!W:AA,3,0))</f>
        <v>684</v>
      </c>
      <c r="AG156" s="88">
        <f>IF(B156="County", VLOOKUP(AI156,'[1]Service Volumes'!B:F,4,0),VLOOKUP(AI156,'[1]Service Volumes'!W:AA,4,0))</f>
        <v>963</v>
      </c>
      <c r="AH156" s="89">
        <f>IF(B156="County", VLOOKUP(AI156,'[1]Service Volumes'!B:F,5,0),VLOOKUP(AI156,'[1]Service Volumes'!W:AA,5,0))</f>
        <v>964</v>
      </c>
      <c r="AI156" s="90" t="str">
        <f>INDEX('[1]Summary Table'!$O$4:$O$264,MATCH(A156,'[1]Summary Table'!$A$4:$A$264,0))</f>
        <v>C3C_2L_U_WL_0R</v>
      </c>
    </row>
    <row r="157" spans="1:35" s="91" customFormat="1" x14ac:dyDescent="0.3">
      <c r="A157" s="74">
        <v>445</v>
      </c>
      <c r="B157" s="75" t="str">
        <f>INDEX('[1]Summary Table'!$D$4:$D$264,MATCH(A157,'[1]Summary Table'!$A$4:$A$264,0))</f>
        <v>County</v>
      </c>
      <c r="C157" s="76">
        <f>INDEX('[1]Lake Co CMS'!$A$2:$A$456,MATCH(A157,'[1]Lake Co CMS'!$B$2:$B$456,0))</f>
        <v>160</v>
      </c>
      <c r="D157" s="77" t="str">
        <f>IFERROR(VLOOKUP('[1]Summary Table'!$A155,'[1]Lake Co CMS'!$B:$I,6,FALSE), VLOOKUP(A157, '[1]Summary Table'!$A:$B, 2, FALSE))</f>
        <v>CR 19A (DORA AVE)</v>
      </c>
      <c r="E157" s="77" t="str">
        <f>IFERROR(VLOOKUP('[1]Summary Table'!$A155,'[1]Lake Co CMS'!$B:$I,7,FALSE), VLOOKUP(A157, '[1]Summary Table'!$A:$C, 3, FALSE))</f>
        <v>DAVID WALKER RD</v>
      </c>
      <c r="F157" s="77" t="str">
        <f>VLOOKUP('[1]Summary Table'!$A155,'[1]Lake Co CMS'!$B:$I,8,FALSE)</f>
        <v>US 441</v>
      </c>
      <c r="G157" s="78" t="str">
        <f>LEFT(INDEX('[1]Summary Table'!$I$4:$I$264, MATCH(A157,'[1]Summary Table'!$A$4:$A$264, 0)), 1)</f>
        <v>U</v>
      </c>
      <c r="H157" s="92"/>
      <c r="I157" s="79">
        <f>INDEX('[1]Summary Table'!$E$4:$E$264,MATCH(A157,'[1]Summary Table'!$A$4:$A$264,0))</f>
        <v>35</v>
      </c>
      <c r="J157" s="79" t="str">
        <f>INDEX('[1]Summary Table'!$J$4:$J$264,MATCH(A157,'[1]Summary Table'!$A$4:$A$264,0))</f>
        <v>C3C</v>
      </c>
      <c r="K157" s="79" t="str">
        <f>INDEX('[1]Summary Table'!$H$4:$H$264,MATCH(A157,'[1]Summary Table'!$A$4:$A$264,0))</f>
        <v>2L</v>
      </c>
      <c r="L157" s="92"/>
      <c r="M157" s="79" t="str">
        <f>INDEX('[1]Summary Table'!$N$4:$N$264,MATCH(A157,'[1]Summary Table'!$A$4:$A$264,0))</f>
        <v>D</v>
      </c>
      <c r="N157" s="80">
        <f t="shared" si="12"/>
        <v>20506.5</v>
      </c>
      <c r="O157" s="80">
        <f t="shared" si="13"/>
        <v>1011.1500000000001</v>
      </c>
      <c r="P157" s="92"/>
      <c r="Q157" s="92"/>
      <c r="R157" s="81">
        <f>INDEX('[1]Summary Table'!$P$4:$P$264,MATCH(A157,'[1]Summary Table'!$A$4:$A$264,0))</f>
        <v>3128.7167999999997</v>
      </c>
      <c r="S157" s="82">
        <f t="shared" si="14"/>
        <v>0.15</v>
      </c>
      <c r="T157" s="81" t="str">
        <f t="shared" si="15"/>
        <v>C</v>
      </c>
      <c r="U157" s="83">
        <f>VLOOKUP('[1]Summary Table'!$A155,'[1]2025 Annual Counts'!$A:$AO,39,FALSE)</f>
        <v>142.56</v>
      </c>
      <c r="V157" s="83">
        <f>VLOOKUP('[1]Summary Table'!$A155,'[1]2025 Annual Counts'!$A:$AO,40,FALSE)</f>
        <v>144.46079999999998</v>
      </c>
      <c r="W157" s="84">
        <f t="shared" si="16"/>
        <v>0.14000000000000001</v>
      </c>
      <c r="X157" s="83" t="str">
        <f t="shared" si="17"/>
        <v>C</v>
      </c>
      <c r="Y157" s="85">
        <f>INDEX('[1]2025 Annual Counts'!$AH$3:$AH$323,MATCH(A157,'[1]2025 Annual Counts'!$A$3:$A$323,0))</f>
        <v>-0.12735328337798213</v>
      </c>
      <c r="AA157" s="87"/>
      <c r="AB157" s="83">
        <f>INDEX('[1]Summary Table'!$Q$4:$Q$264,MATCH(A157,'[1]Summary Table'!$A$4:$A$264,0))</f>
        <v>14458.5</v>
      </c>
      <c r="AC157" s="83">
        <f>INDEX('[1]Summary Table'!$R$4:$R$264,MATCH(A157,'[1]Summary Table'!$A$4:$A$264,0))</f>
        <v>20506.5</v>
      </c>
      <c r="AD157" s="83">
        <f>INDEX('[1]Summary Table'!$S$4:$S$264,MATCH(A157,'[1]Summary Table'!$A$4:$A$264,0))</f>
        <v>20507.445000000003</v>
      </c>
      <c r="AE157" s="83"/>
      <c r="AF157" s="88">
        <f>IF(B157="County", VLOOKUP(AI157,'[1]Service Volumes'!B:F,3,0),VLOOKUP(AI157,'[1]Service Volumes'!W:AA,3,0))</f>
        <v>718.2</v>
      </c>
      <c r="AG157" s="88">
        <f>IF(B157="County", VLOOKUP(AI157,'[1]Service Volumes'!B:F,4,0),VLOOKUP(AI157,'[1]Service Volumes'!W:AA,4,0))</f>
        <v>1011.1500000000001</v>
      </c>
      <c r="AH157" s="89">
        <f>IF(B157="County", VLOOKUP(AI157,'[1]Service Volumes'!B:F,5,0),VLOOKUP(AI157,'[1]Service Volumes'!W:AA,5,0))</f>
        <v>1012.2</v>
      </c>
      <c r="AI157" s="90" t="str">
        <f>INDEX('[1]Summary Table'!$O$4:$O$264,MATCH(A157,'[1]Summary Table'!$A$4:$A$264,0))</f>
        <v>C3C_2L_U_WL_WR</v>
      </c>
    </row>
    <row r="158" spans="1:35" s="91" customFormat="1" x14ac:dyDescent="0.3">
      <c r="A158" s="74">
        <v>446</v>
      </c>
      <c r="B158" s="75" t="str">
        <f>INDEX('[1]Summary Table'!$D$4:$D$264,MATCH(A158,'[1]Summary Table'!$A$4:$A$264,0))</f>
        <v>County</v>
      </c>
      <c r="C158" s="76">
        <f>INDEX('[1]Lake Co CMS'!$A$2:$A$456,MATCH(A158,'[1]Lake Co CMS'!$B$2:$B$456,0))</f>
        <v>2650</v>
      </c>
      <c r="D158" s="77" t="str">
        <f>IFERROR(VLOOKUP('[1]Summary Table'!$A156,'[1]Lake Co CMS'!$B:$I,6,FALSE), VLOOKUP(A158, '[1]Summary Table'!$A:$B, 2, FALSE))</f>
        <v>OLD EUSTIS RD</v>
      </c>
      <c r="E158" s="77" t="str">
        <f>IFERROR(VLOOKUP('[1]Summary Table'!$A156,'[1]Lake Co CMS'!$B:$I,7,FALSE), VLOOKUP(A158, '[1]Summary Table'!$A:$C, 3, FALSE))</f>
        <v>E CROOKED LAKE DR</v>
      </c>
      <c r="F158" s="77" t="str">
        <f>VLOOKUP('[1]Summary Table'!$A156,'[1]Lake Co CMS'!$B:$I,8,FALSE)</f>
        <v>DONNELLY ST</v>
      </c>
      <c r="G158" s="78" t="str">
        <f>LEFT(INDEX('[1]Summary Table'!$I$4:$I$264, MATCH(A158,'[1]Summary Table'!$A$4:$A$264, 0)), 1)</f>
        <v>U</v>
      </c>
      <c r="H158" s="92"/>
      <c r="I158" s="79">
        <f>INDEX('[1]Summary Table'!$E$4:$E$264,MATCH(A158,'[1]Summary Table'!$A$4:$A$264,0))</f>
        <v>25</v>
      </c>
      <c r="J158" s="79" t="str">
        <f>INDEX('[1]Summary Table'!$J$4:$J$264,MATCH(A158,'[1]Summary Table'!$A$4:$A$264,0))</f>
        <v>C3R</v>
      </c>
      <c r="K158" s="79" t="str">
        <f>INDEX('[1]Summary Table'!$H$4:$H$264,MATCH(A158,'[1]Summary Table'!$A$4:$A$264,0))</f>
        <v>2L</v>
      </c>
      <c r="L158" s="92"/>
      <c r="M158" s="79" t="str">
        <f>INDEX('[1]Summary Table'!$N$4:$N$264,MATCH(A158,'[1]Summary Table'!$A$4:$A$264,0))</f>
        <v>D</v>
      </c>
      <c r="N158" s="80">
        <f t="shared" si="12"/>
        <v>16128</v>
      </c>
      <c r="O158" s="80">
        <f t="shared" si="13"/>
        <v>799.2</v>
      </c>
      <c r="P158" s="92"/>
      <c r="Q158" s="92"/>
      <c r="R158" s="81">
        <f>INDEX('[1]Summary Table'!$P$4:$P$264,MATCH(A158,'[1]Summary Table'!$A$4:$A$264,0))</f>
        <v>2106.3744000000002</v>
      </c>
      <c r="S158" s="82">
        <f t="shared" si="14"/>
        <v>0.13</v>
      </c>
      <c r="T158" s="81" t="str">
        <f t="shared" si="15"/>
        <v>C</v>
      </c>
      <c r="U158" s="83">
        <f>VLOOKUP('[1]Summary Table'!$A156,'[1]2025 Annual Counts'!$A:$AO,39,FALSE)</f>
        <v>92.188799999999986</v>
      </c>
      <c r="V158" s="83">
        <f>VLOOKUP('[1]Summary Table'!$A156,'[1]2025 Annual Counts'!$A:$AO,40,FALSE)</f>
        <v>137.81759999999997</v>
      </c>
      <c r="W158" s="84">
        <f t="shared" si="16"/>
        <v>0.17</v>
      </c>
      <c r="X158" s="83" t="str">
        <f t="shared" si="17"/>
        <v>C</v>
      </c>
      <c r="Y158" s="85">
        <f>INDEX('[1]2025 Annual Counts'!$AH$3:$AH$323,MATCH(A158,'[1]2025 Annual Counts'!$A$3:$A$323,0))</f>
        <v>-0.19374518420092479</v>
      </c>
      <c r="AA158" s="87"/>
      <c r="AB158" s="83">
        <f>INDEX('[1]Summary Table'!$Q$4:$Q$264,MATCH(A158,'[1]Summary Table'!$A$4:$A$264,0))</f>
        <v>14112</v>
      </c>
      <c r="AC158" s="83">
        <f>INDEX('[1]Summary Table'!$R$4:$R$264,MATCH(A158,'[1]Summary Table'!$A$4:$A$264,0))</f>
        <v>16128</v>
      </c>
      <c r="AD158" s="83">
        <f>INDEX('[1]Summary Table'!$S$4:$S$264,MATCH(A158,'[1]Summary Table'!$A$4:$A$264,0))</f>
        <v>16128.720000000001</v>
      </c>
      <c r="AE158" s="83"/>
      <c r="AF158" s="88">
        <f>IF(B158="County", VLOOKUP(AI158,'[1]Service Volumes'!B:F,3,0),VLOOKUP(AI158,'[1]Service Volumes'!W:AA,3,0))</f>
        <v>698.40000000000009</v>
      </c>
      <c r="AG158" s="88">
        <f>IF(B158="County", VLOOKUP(AI158,'[1]Service Volumes'!B:F,4,0),VLOOKUP(AI158,'[1]Service Volumes'!W:AA,4,0))</f>
        <v>799.2</v>
      </c>
      <c r="AH158" s="89">
        <f>IF(B158="County", VLOOKUP(AI158,'[1]Service Volumes'!B:F,5,0),VLOOKUP(AI158,'[1]Service Volumes'!W:AA,5,0))</f>
        <v>800</v>
      </c>
      <c r="AI158" s="90" t="str">
        <f>INDEX('[1]Summary Table'!$O$4:$O$264,MATCH(A158,'[1]Summary Table'!$A$4:$A$264,0))</f>
        <v>C3R_2L_U_0L_0R</v>
      </c>
    </row>
    <row r="159" spans="1:35" s="91" customFormat="1" x14ac:dyDescent="0.3">
      <c r="A159" s="74">
        <v>448</v>
      </c>
      <c r="B159" s="75" t="str">
        <f>INDEX('[1]Summary Table'!$D$4:$D$264,MATCH(A159,'[1]Summary Table'!$A$4:$A$264,0))</f>
        <v>County</v>
      </c>
      <c r="C159" s="76">
        <f>INDEX('[1]Lake Co CMS'!$A$2:$A$456,MATCH(A159,'[1]Lake Co CMS'!$B$2:$B$456,0))</f>
        <v>2270</v>
      </c>
      <c r="D159" s="77" t="str">
        <f>IFERROR(VLOOKUP('[1]Summary Table'!$A157,'[1]Lake Co CMS'!$B:$I,6,FALSE), VLOOKUP(A159, '[1]Summary Table'!$A:$B, 2, FALSE))</f>
        <v>LAKE EUSTIS DR</v>
      </c>
      <c r="E159" s="77" t="str">
        <f>IFERROR(VLOOKUP('[1]Summary Table'!$A157,'[1]Lake Co CMS'!$B:$I,7,FALSE), VLOOKUP(A159, '[1]Summary Table'!$A:$C, 3, FALSE))</f>
        <v>US 441</v>
      </c>
      <c r="F159" s="77" t="str">
        <f>VLOOKUP('[1]Summary Table'!$A157,'[1]Lake Co CMS'!$B:$I,8,FALSE)</f>
        <v>CLAY BLVD</v>
      </c>
      <c r="G159" s="78" t="str">
        <f>LEFT(INDEX('[1]Summary Table'!$I$4:$I$264, MATCH(A159,'[1]Summary Table'!$A$4:$A$264, 0)), 1)</f>
        <v>U</v>
      </c>
      <c r="H159" s="92"/>
      <c r="I159" s="79">
        <f>INDEX('[1]Summary Table'!$E$4:$E$264,MATCH(A159,'[1]Summary Table'!$A$4:$A$264,0))</f>
        <v>30</v>
      </c>
      <c r="J159" s="79" t="str">
        <f>INDEX('[1]Summary Table'!$J$4:$J$264,MATCH(A159,'[1]Summary Table'!$A$4:$A$264,0))</f>
        <v>C3R</v>
      </c>
      <c r="K159" s="79" t="str">
        <f>INDEX('[1]Summary Table'!$H$4:$H$264,MATCH(A159,'[1]Summary Table'!$A$4:$A$264,0))</f>
        <v>2L</v>
      </c>
      <c r="L159" s="92"/>
      <c r="M159" s="79" t="str">
        <f>INDEX('[1]Summary Table'!$N$4:$N$264,MATCH(A159,'[1]Summary Table'!$A$4:$A$264,0))</f>
        <v>D</v>
      </c>
      <c r="N159" s="80">
        <f t="shared" si="12"/>
        <v>21168</v>
      </c>
      <c r="O159" s="80">
        <f t="shared" si="13"/>
        <v>1048.95</v>
      </c>
      <c r="P159" s="92"/>
      <c r="Q159" s="92"/>
      <c r="R159" s="81">
        <f>INDEX('[1]Summary Table'!$P$4:$P$264,MATCH(A159,'[1]Summary Table'!$A$4:$A$264,0))</f>
        <v>6596.8127999999988</v>
      </c>
      <c r="S159" s="82">
        <f t="shared" si="14"/>
        <v>0.31</v>
      </c>
      <c r="T159" s="81" t="str">
        <f t="shared" si="15"/>
        <v>C</v>
      </c>
      <c r="U159" s="83">
        <f>VLOOKUP('[1]Summary Table'!$A157,'[1]2025 Annual Counts'!$A:$AO,39,FALSE)</f>
        <v>305.0496</v>
      </c>
      <c r="V159" s="83">
        <f>VLOOKUP('[1]Summary Table'!$A157,'[1]2025 Annual Counts'!$A:$AO,40,FALSE)</f>
        <v>250.67519999999999</v>
      </c>
      <c r="W159" s="84">
        <f t="shared" si="16"/>
        <v>0.28999999999999998</v>
      </c>
      <c r="X159" s="83" t="str">
        <f t="shared" si="17"/>
        <v>C</v>
      </c>
      <c r="Y159" s="85">
        <f>INDEX('[1]2025 Annual Counts'!$AH$3:$AH$323,MATCH(A159,'[1]2025 Annual Counts'!$A$3:$A$323,0))</f>
        <v>1.3052704165305462E-2</v>
      </c>
      <c r="AA159" s="87"/>
      <c r="AB159" s="83">
        <f>INDEX('[1]Summary Table'!$Q$4:$Q$264,MATCH(A159,'[1]Summary Table'!$A$4:$A$264,0))</f>
        <v>18522</v>
      </c>
      <c r="AC159" s="83">
        <f>INDEX('[1]Summary Table'!$R$4:$R$264,MATCH(A159,'[1]Summary Table'!$A$4:$A$264,0))</f>
        <v>21168</v>
      </c>
      <c r="AD159" s="83">
        <f>INDEX('[1]Summary Table'!$S$4:$S$264,MATCH(A159,'[1]Summary Table'!$A$4:$A$264,0))</f>
        <v>21168.945000000003</v>
      </c>
      <c r="AE159" s="83"/>
      <c r="AF159" s="88">
        <f>IF(B159="County", VLOOKUP(AI159,'[1]Service Volumes'!B:F,3,0),VLOOKUP(AI159,'[1]Service Volumes'!W:AA,3,0))</f>
        <v>916.65000000000009</v>
      </c>
      <c r="AG159" s="88">
        <f>IF(B159="County", VLOOKUP(AI159,'[1]Service Volumes'!B:F,4,0),VLOOKUP(AI159,'[1]Service Volumes'!W:AA,4,0))</f>
        <v>1048.95</v>
      </c>
      <c r="AH159" s="89">
        <f>IF(B159="County", VLOOKUP(AI159,'[1]Service Volumes'!B:F,5,0),VLOOKUP(AI159,'[1]Service Volumes'!W:AA,5,0))</f>
        <v>1050</v>
      </c>
      <c r="AI159" s="90" t="str">
        <f>INDEX('[1]Summary Table'!$O$4:$O$264,MATCH(A159,'[1]Summary Table'!$A$4:$A$264,0))</f>
        <v>C3R_2L_U_WL_WR</v>
      </c>
    </row>
    <row r="160" spans="1:35" s="91" customFormat="1" x14ac:dyDescent="0.3">
      <c r="A160" s="74">
        <v>450</v>
      </c>
      <c r="B160" s="75" t="str">
        <f>INDEX('[1]Summary Table'!$D$4:$D$264,MATCH(A160,'[1]Summary Table'!$A$4:$A$264,0))</f>
        <v>County</v>
      </c>
      <c r="C160" s="76">
        <f>INDEX('[1]Lake Co CMS'!$A$2:$A$456,MATCH(A160,'[1]Lake Co CMS'!$B$2:$B$456,0))</f>
        <v>2610</v>
      </c>
      <c r="D160" s="77" t="str">
        <f>IFERROR(VLOOKUP('[1]Summary Table'!$A158,'[1]Lake Co CMS'!$B:$I,6,FALSE), VLOOKUP(A160, '[1]Summary Table'!$A:$B, 2, FALSE))</f>
        <v>MT HOMER RD</v>
      </c>
      <c r="E160" s="77" t="str">
        <f>IFERROR(VLOOKUP('[1]Summary Table'!$A158,'[1]Lake Co CMS'!$B:$I,7,FALSE), VLOOKUP(A160, '[1]Summary Table'!$A:$C, 3, FALSE))</f>
        <v>US 441</v>
      </c>
      <c r="F160" s="77" t="str">
        <f>VLOOKUP('[1]Summary Table'!$A158,'[1]Lake Co CMS'!$B:$I,8,FALSE)</f>
        <v>DAVID WALKER DR</v>
      </c>
      <c r="G160" s="78" t="str">
        <f>LEFT(INDEX('[1]Summary Table'!$I$4:$I$264, MATCH(A160,'[1]Summary Table'!$A$4:$A$264, 0)), 1)</f>
        <v>U</v>
      </c>
      <c r="H160" s="92"/>
      <c r="I160" s="79">
        <f>INDEX('[1]Summary Table'!$E$4:$E$264,MATCH(A160,'[1]Summary Table'!$A$4:$A$264,0))</f>
        <v>35</v>
      </c>
      <c r="J160" s="79" t="str">
        <f>INDEX('[1]Summary Table'!$J$4:$J$264,MATCH(A160,'[1]Summary Table'!$A$4:$A$264,0))</f>
        <v>C3R</v>
      </c>
      <c r="K160" s="79" t="str">
        <f>INDEX('[1]Summary Table'!$H$4:$H$264,MATCH(A160,'[1]Summary Table'!$A$4:$A$264,0))</f>
        <v>2L</v>
      </c>
      <c r="L160" s="92"/>
      <c r="M160" s="79" t="str">
        <f>INDEX('[1]Summary Table'!$N$4:$N$264,MATCH(A160,'[1]Summary Table'!$A$4:$A$264,0))</f>
        <v>D</v>
      </c>
      <c r="N160" s="80">
        <f t="shared" si="12"/>
        <v>16128</v>
      </c>
      <c r="O160" s="80">
        <f t="shared" si="13"/>
        <v>799.2</v>
      </c>
      <c r="P160" s="92"/>
      <c r="Q160" s="92"/>
      <c r="R160" s="81">
        <f>INDEX('[1]Summary Table'!$P$4:$P$264,MATCH(A160,'[1]Summary Table'!$A$4:$A$264,0))</f>
        <v>2056.6655999999998</v>
      </c>
      <c r="S160" s="82">
        <f t="shared" si="14"/>
        <v>0.13</v>
      </c>
      <c r="T160" s="81" t="str">
        <f t="shared" si="15"/>
        <v>C</v>
      </c>
      <c r="U160" s="83">
        <f>VLOOKUP('[1]Summary Table'!$A158,'[1]2025 Annual Counts'!$A:$AO,39,FALSE)</f>
        <v>110.24639999999999</v>
      </c>
      <c r="V160" s="83">
        <f>VLOOKUP('[1]Summary Table'!$A158,'[1]2025 Annual Counts'!$A:$AO,40,FALSE)</f>
        <v>79.833600000000004</v>
      </c>
      <c r="W160" s="84">
        <f t="shared" si="16"/>
        <v>0.14000000000000001</v>
      </c>
      <c r="X160" s="83" t="str">
        <f t="shared" si="17"/>
        <v>C</v>
      </c>
      <c r="Y160" s="85">
        <f>INDEX('[1]2025 Annual Counts'!$AH$3:$AH$323,MATCH(A160,'[1]2025 Annual Counts'!$A$3:$A$323,0))</f>
        <v>-0.19758702066352007</v>
      </c>
      <c r="AA160" s="87"/>
      <c r="AB160" s="83">
        <f>INDEX('[1]Summary Table'!$Q$4:$Q$264,MATCH(A160,'[1]Summary Table'!$A$4:$A$264,0))</f>
        <v>14112</v>
      </c>
      <c r="AC160" s="83">
        <f>INDEX('[1]Summary Table'!$R$4:$R$264,MATCH(A160,'[1]Summary Table'!$A$4:$A$264,0))</f>
        <v>16128</v>
      </c>
      <c r="AD160" s="83">
        <f>INDEX('[1]Summary Table'!$S$4:$S$264,MATCH(A160,'[1]Summary Table'!$A$4:$A$264,0))</f>
        <v>16128.720000000001</v>
      </c>
      <c r="AE160" s="83"/>
      <c r="AF160" s="88">
        <f>IF(B160="County", VLOOKUP(AI160,'[1]Service Volumes'!B:F,3,0),VLOOKUP(AI160,'[1]Service Volumes'!W:AA,3,0))</f>
        <v>698.40000000000009</v>
      </c>
      <c r="AG160" s="88">
        <f>IF(B160="County", VLOOKUP(AI160,'[1]Service Volumes'!B:F,4,0),VLOOKUP(AI160,'[1]Service Volumes'!W:AA,4,0))</f>
        <v>799.2</v>
      </c>
      <c r="AH160" s="89">
        <f>IF(B160="County", VLOOKUP(AI160,'[1]Service Volumes'!B:F,5,0),VLOOKUP(AI160,'[1]Service Volumes'!W:AA,5,0))</f>
        <v>800</v>
      </c>
      <c r="AI160" s="90" t="str">
        <f>INDEX('[1]Summary Table'!$O$4:$O$264,MATCH(A160,'[1]Summary Table'!$A$4:$A$264,0))</f>
        <v>C3R_2L_U_0L_0R</v>
      </c>
    </row>
    <row r="161" spans="1:35" s="91" customFormat="1" x14ac:dyDescent="0.3">
      <c r="A161" s="74">
        <v>451</v>
      </c>
      <c r="B161" s="75" t="str">
        <f>INDEX('[1]Summary Table'!$D$4:$D$264,MATCH(A161,'[1]Summary Table'!$A$4:$A$264,0))</f>
        <v>County</v>
      </c>
      <c r="C161" s="76">
        <f>INDEX('[1]Lake Co CMS'!$A$2:$A$456,MATCH(A161,'[1]Lake Co CMS'!$B$2:$B$456,0))</f>
        <v>2830</v>
      </c>
      <c r="D161" s="77" t="str">
        <f>IFERROR(VLOOKUP('[1]Summary Table'!$A159,'[1]Lake Co CMS'!$B:$I,6,FALSE), VLOOKUP(A161, '[1]Summary Table'!$A:$B, 2, FALSE))</f>
        <v>SLEEPY HOLLOW RD</v>
      </c>
      <c r="E161" s="77" t="str">
        <f>IFERROR(VLOOKUP('[1]Summary Table'!$A159,'[1]Lake Co CMS'!$B:$I,7,FALSE), VLOOKUP(A161, '[1]Summary Table'!$A:$C, 3, FALSE))</f>
        <v>US 441</v>
      </c>
      <c r="F161" s="77" t="str">
        <f>VLOOKUP('[1]Summary Table'!$A159,'[1]Lake Co CMS'!$B:$I,8,FALSE)</f>
        <v>SUNNYSIDE DR</v>
      </c>
      <c r="G161" s="78" t="str">
        <f>LEFT(INDEX('[1]Summary Table'!$I$4:$I$264, MATCH(A161,'[1]Summary Table'!$A$4:$A$264, 0)), 1)</f>
        <v>U</v>
      </c>
      <c r="H161" s="92"/>
      <c r="I161" s="79">
        <f>INDEX('[1]Summary Table'!$E$4:$E$264,MATCH(A161,'[1]Summary Table'!$A$4:$A$264,0))</f>
        <v>35</v>
      </c>
      <c r="J161" s="79" t="str">
        <f>INDEX('[1]Summary Table'!$J$4:$J$264,MATCH(A161,'[1]Summary Table'!$A$4:$A$264,0))</f>
        <v>C2T</v>
      </c>
      <c r="K161" s="79" t="str">
        <f>INDEX('[1]Summary Table'!$H$4:$H$264,MATCH(A161,'[1]Summary Table'!$A$4:$A$264,0))</f>
        <v>2L</v>
      </c>
      <c r="L161" s="92"/>
      <c r="M161" s="79" t="str">
        <f>INDEX('[1]Summary Table'!$N$4:$N$264,MATCH(A161,'[1]Summary Table'!$A$4:$A$264,0))</f>
        <v>D</v>
      </c>
      <c r="N161" s="80">
        <f t="shared" si="12"/>
        <v>17010</v>
      </c>
      <c r="O161" s="80">
        <f t="shared" si="13"/>
        <v>888</v>
      </c>
      <c r="P161" s="92"/>
      <c r="Q161" s="92"/>
      <c r="R161" s="81">
        <f>INDEX('[1]Summary Table'!$P$4:$P$264,MATCH(A161,'[1]Summary Table'!$A$4:$A$264,0))</f>
        <v>5062.9343999999992</v>
      </c>
      <c r="S161" s="82">
        <f t="shared" si="14"/>
        <v>0.3</v>
      </c>
      <c r="T161" s="81" t="str">
        <f t="shared" si="15"/>
        <v>C</v>
      </c>
      <c r="U161" s="83">
        <f>VLOOKUP('[1]Summary Table'!$A159,'[1]2025 Annual Counts'!$A:$AO,39,FALSE)</f>
        <v>216.0384</v>
      </c>
      <c r="V161" s="83">
        <f>VLOOKUP('[1]Summary Table'!$A159,'[1]2025 Annual Counts'!$A:$AO,40,FALSE)</f>
        <v>264.46080000000001</v>
      </c>
      <c r="W161" s="84">
        <f t="shared" si="16"/>
        <v>0.3</v>
      </c>
      <c r="X161" s="83" t="str">
        <f t="shared" si="17"/>
        <v>C</v>
      </c>
      <c r="Y161" s="85">
        <f>INDEX('[1]2025 Annual Counts'!$AH$3:$AH$323,MATCH(A161,'[1]2025 Annual Counts'!$A$3:$A$323,0))</f>
        <v>-3.9171961040588621E-2</v>
      </c>
      <c r="AA161" s="87"/>
      <c r="AB161" s="83">
        <f>INDEX('[1]Summary Table'!$Q$4:$Q$264,MATCH(A161,'[1]Summary Table'!$A$4:$A$264,0))</f>
        <v>13041</v>
      </c>
      <c r="AC161" s="83">
        <f>INDEX('[1]Summary Table'!$R$4:$R$264,MATCH(A161,'[1]Summary Table'!$A$4:$A$264,0))</f>
        <v>17010</v>
      </c>
      <c r="AD161" s="83">
        <f>INDEX('[1]Summary Table'!$S$4:$S$264,MATCH(A161,'[1]Summary Table'!$A$4:$A$264,0))</f>
        <v>17011</v>
      </c>
      <c r="AE161" s="83"/>
      <c r="AF161" s="88">
        <f>IF(B161="County", VLOOKUP(AI161,'[1]Service Volumes'!B:F,3,0),VLOOKUP(AI161,'[1]Service Volumes'!W:AA,3,0))</f>
        <v>680</v>
      </c>
      <c r="AG161" s="88">
        <f>IF(B161="County", VLOOKUP(AI161,'[1]Service Volumes'!B:F,4,0),VLOOKUP(AI161,'[1]Service Volumes'!W:AA,4,0))</f>
        <v>888</v>
      </c>
      <c r="AH161" s="89">
        <f>IF(B161="County", VLOOKUP(AI161,'[1]Service Volumes'!B:F,5,0),VLOOKUP(AI161,'[1]Service Volumes'!W:AA,5,0))</f>
        <v>889</v>
      </c>
      <c r="AI161" s="90" t="str">
        <f>INDEX('[1]Summary Table'!$O$4:$O$264,MATCH(A161,'[1]Summary Table'!$A$4:$A$264,0))</f>
        <v>C2T_2L_U_WL_WR</v>
      </c>
    </row>
    <row r="162" spans="1:35" s="91" customFormat="1" x14ac:dyDescent="0.3">
      <c r="A162" s="74">
        <v>453</v>
      </c>
      <c r="B162" s="75" t="str">
        <f>INDEX('[1]Summary Table'!$D$4:$D$264,MATCH(A162,'[1]Summary Table'!$A$4:$A$264,0))</f>
        <v>County</v>
      </c>
      <c r="C162" s="76">
        <f>INDEX('[1]Lake Co CMS'!$A$2:$A$456,MATCH(A162,'[1]Lake Co CMS'!$B$2:$B$456,0))</f>
        <v>2740</v>
      </c>
      <c r="D162" s="77" t="str">
        <f>IFERROR(VLOOKUP('[1]Summary Table'!$A160,'[1]Lake Co CMS'!$B:$I,6,FALSE), VLOOKUP(A162, '[1]Summary Table'!$A:$B, 2, FALSE))</f>
        <v>RADIO RD</v>
      </c>
      <c r="E162" s="77" t="str">
        <f>IFERROR(VLOOKUP('[1]Summary Table'!$A160,'[1]Lake Co CMS'!$B:$I,7,FALSE), VLOOKUP(A162, '[1]Summary Table'!$A:$C, 3, FALSE))</f>
        <v>MORNINGSIDE DR</v>
      </c>
      <c r="F162" s="77" t="str">
        <f>VLOOKUP('[1]Summary Table'!$A160,'[1]Lake Co CMS'!$B:$I,8,FALSE)</f>
        <v>US 441</v>
      </c>
      <c r="G162" s="78" t="str">
        <f>LEFT(INDEX('[1]Summary Table'!$I$4:$I$264, MATCH(A162,'[1]Summary Table'!$A$4:$A$264, 0)), 1)</f>
        <v>U</v>
      </c>
      <c r="H162" s="92"/>
      <c r="I162" s="79">
        <f>INDEX('[1]Summary Table'!$E$4:$E$264,MATCH(A162,'[1]Summary Table'!$A$4:$A$264,0))</f>
        <v>45</v>
      </c>
      <c r="J162" s="79" t="str">
        <f>INDEX('[1]Summary Table'!$J$4:$J$264,MATCH(A162,'[1]Summary Table'!$A$4:$A$264,0))</f>
        <v>C4</v>
      </c>
      <c r="K162" s="79" t="str">
        <f>INDEX('[1]Summary Table'!$H$4:$H$264,MATCH(A162,'[1]Summary Table'!$A$4:$A$264,0))</f>
        <v>4L</v>
      </c>
      <c r="L162" s="92"/>
      <c r="M162" s="79" t="str">
        <f>INDEX('[1]Summary Table'!$N$4:$N$264,MATCH(A162,'[1]Summary Table'!$A$4:$A$264,0))</f>
        <v>D</v>
      </c>
      <c r="N162" s="80">
        <f t="shared" si="12"/>
        <v>32408.775000000001</v>
      </c>
      <c r="O162" s="80">
        <f t="shared" si="13"/>
        <v>1407.4725000000001</v>
      </c>
      <c r="P162" s="92"/>
      <c r="Q162" s="92"/>
      <c r="R162" s="81">
        <f>INDEX('[1]Summary Table'!$P$4:$P$264,MATCH(A162,'[1]Summary Table'!$A$4:$A$264,0))</f>
        <v>7949.0879999999997</v>
      </c>
      <c r="S162" s="82">
        <f t="shared" si="14"/>
        <v>0.25</v>
      </c>
      <c r="T162" s="81" t="str">
        <f t="shared" si="15"/>
        <v>C</v>
      </c>
      <c r="U162" s="83">
        <f>VLOOKUP('[1]Summary Table'!$A160,'[1]2025 Annual Counts'!$A:$AO,39,FALSE)</f>
        <v>304.41600000000005</v>
      </c>
      <c r="V162" s="83">
        <f>VLOOKUP('[1]Summary Table'!$A160,'[1]2025 Annual Counts'!$A:$AO,40,FALSE)</f>
        <v>387.072</v>
      </c>
      <c r="W162" s="84">
        <f t="shared" si="16"/>
        <v>0.28000000000000003</v>
      </c>
      <c r="X162" s="83" t="str">
        <f t="shared" si="17"/>
        <v>C</v>
      </c>
      <c r="Y162" s="85">
        <f>INDEX('[1]2025 Annual Counts'!$AH$3:$AH$323,MATCH(A162,'[1]2025 Annual Counts'!$A$3:$A$323,0))</f>
        <v>5.1546952538602531E-2</v>
      </c>
      <c r="AA162" s="87"/>
      <c r="AB162" s="83">
        <f>INDEX('[1]Summary Table'!$Q$4:$Q$264,MATCH(A162,'[1]Summary Table'!$A$4:$A$264,0))</f>
        <v>21905.100000000002</v>
      </c>
      <c r="AC162" s="83">
        <f>INDEX('[1]Summary Table'!$R$4:$R$264,MATCH(A162,'[1]Summary Table'!$A$4:$A$264,0))</f>
        <v>32408.775000000001</v>
      </c>
      <c r="AD162" s="83">
        <f>INDEX('[1]Summary Table'!$S$4:$S$264,MATCH(A162,'[1]Summary Table'!$A$4:$A$264,0))</f>
        <v>36628.200000000004</v>
      </c>
      <c r="AE162" s="83"/>
      <c r="AF162" s="88">
        <f>IF(B162="County", VLOOKUP(AI162,'[1]Service Volumes'!B:F,3,0),VLOOKUP(AI162,'[1]Service Volumes'!W:AA,3,0))</f>
        <v>1086.2774999999999</v>
      </c>
      <c r="AG162" s="88">
        <f>IF(B162="County", VLOOKUP(AI162,'[1]Service Volumes'!B:F,4,0),VLOOKUP(AI162,'[1]Service Volumes'!W:AA,4,0))</f>
        <v>1407.4725000000001</v>
      </c>
      <c r="AH162" s="89">
        <f>IF(B162="County", VLOOKUP(AI162,'[1]Service Volumes'!B:F,5,0),VLOOKUP(AI162,'[1]Service Volumes'!W:AA,5,0))</f>
        <v>1813.4549999999999</v>
      </c>
      <c r="AI162" s="90" t="str">
        <f>INDEX('[1]Summary Table'!$O$4:$O$264,MATCH(A162,'[1]Summary Table'!$A$4:$A$264,0))</f>
        <v>C4_4L_U_WL_WR</v>
      </c>
    </row>
    <row r="163" spans="1:35" s="91" customFormat="1" x14ac:dyDescent="0.3">
      <c r="A163" s="74">
        <v>454</v>
      </c>
      <c r="B163" s="75" t="str">
        <f>INDEX('[1]Summary Table'!$D$4:$D$264,MATCH(A163,'[1]Summary Table'!$A$4:$A$264,0))</f>
        <v>County</v>
      </c>
      <c r="C163" s="76">
        <f>INDEX('[1]Lake Co CMS'!$A$2:$A$456,MATCH(A163,'[1]Lake Co CMS'!$B$2:$B$456,0))</f>
        <v>1800</v>
      </c>
      <c r="D163" s="77" t="str">
        <f>IFERROR(VLOOKUP('[1]Summary Table'!$A161,'[1]Lake Co CMS'!$B:$I,6,FALSE), VLOOKUP(A163, '[1]Summary Table'!$A:$B, 2, FALSE))</f>
        <v>EAST CROOKED LAKE RD</v>
      </c>
      <c r="E163" s="77" t="str">
        <f>IFERROR(VLOOKUP('[1]Summary Table'!$A161,'[1]Lake Co CMS'!$B:$I,7,FALSE), VLOOKUP(A163, '[1]Summary Table'!$A:$C, 3, FALSE))</f>
        <v>LAKEVIEW DR</v>
      </c>
      <c r="F163" s="77" t="str">
        <f>VLOOKUP('[1]Summary Table'!$A161,'[1]Lake Co CMS'!$B:$I,8,FALSE)</f>
        <v>BRDVIEW AVE</v>
      </c>
      <c r="G163" s="78" t="str">
        <f>LEFT(INDEX('[1]Summary Table'!$I$4:$I$264, MATCH(A163,'[1]Summary Table'!$A$4:$A$264, 0)), 1)</f>
        <v>U</v>
      </c>
      <c r="H163" s="92"/>
      <c r="I163" s="79">
        <f>INDEX('[1]Summary Table'!$E$4:$E$264,MATCH(A163,'[1]Summary Table'!$A$4:$A$264,0))</f>
        <v>25</v>
      </c>
      <c r="J163" s="79" t="str">
        <f>INDEX('[1]Summary Table'!$J$4:$J$264,MATCH(A163,'[1]Summary Table'!$A$4:$A$264,0))</f>
        <v>C3R</v>
      </c>
      <c r="K163" s="79" t="str">
        <f>INDEX('[1]Summary Table'!$H$4:$H$264,MATCH(A163,'[1]Summary Table'!$A$4:$A$264,0))</f>
        <v>2L</v>
      </c>
      <c r="L163" s="92"/>
      <c r="M163" s="79" t="str">
        <f>INDEX('[1]Summary Table'!$N$4:$N$264,MATCH(A163,'[1]Summary Table'!$A$4:$A$264,0))</f>
        <v>D</v>
      </c>
      <c r="N163" s="80">
        <f t="shared" si="12"/>
        <v>16128</v>
      </c>
      <c r="O163" s="80">
        <f t="shared" si="13"/>
        <v>799.2</v>
      </c>
      <c r="P163" s="92"/>
      <c r="Q163" s="92"/>
      <c r="R163" s="81">
        <f>INDEX('[1]Summary Table'!$P$4:$P$264,MATCH(A163,'[1]Summary Table'!$A$4:$A$264,0))</f>
        <v>4859.5967999999993</v>
      </c>
      <c r="S163" s="82">
        <f t="shared" si="14"/>
        <v>0.3</v>
      </c>
      <c r="T163" s="81" t="str">
        <f t="shared" si="15"/>
        <v>C</v>
      </c>
      <c r="U163" s="83">
        <f>VLOOKUP('[1]Summary Table'!$A161,'[1]2025 Annual Counts'!$A:$AO,39,FALSE)</f>
        <v>232.24319999999997</v>
      </c>
      <c r="V163" s="83">
        <f>VLOOKUP('[1]Summary Table'!$A161,'[1]2025 Annual Counts'!$A:$AO,40,FALSE)</f>
        <v>156.672</v>
      </c>
      <c r="W163" s="84">
        <f t="shared" si="16"/>
        <v>0.28999999999999998</v>
      </c>
      <c r="X163" s="83" t="str">
        <f t="shared" si="17"/>
        <v>C</v>
      </c>
      <c r="Y163" s="85">
        <f>INDEX('[1]2025 Annual Counts'!$AH$3:$AH$323,MATCH(A163,'[1]2025 Annual Counts'!$A$3:$A$323,0))</f>
        <v>-4.7016775810741929E-2</v>
      </c>
      <c r="AA163" s="87"/>
      <c r="AB163" s="83">
        <f>INDEX('[1]Summary Table'!$Q$4:$Q$264,MATCH(A163,'[1]Summary Table'!$A$4:$A$264,0))</f>
        <v>14112</v>
      </c>
      <c r="AC163" s="83">
        <f>INDEX('[1]Summary Table'!$R$4:$R$264,MATCH(A163,'[1]Summary Table'!$A$4:$A$264,0))</f>
        <v>16128</v>
      </c>
      <c r="AD163" s="83">
        <f>INDEX('[1]Summary Table'!$S$4:$S$264,MATCH(A163,'[1]Summary Table'!$A$4:$A$264,0))</f>
        <v>16128.720000000001</v>
      </c>
      <c r="AE163" s="83"/>
      <c r="AF163" s="88">
        <f>IF(B163="County", VLOOKUP(AI163,'[1]Service Volumes'!B:F,3,0),VLOOKUP(AI163,'[1]Service Volumes'!W:AA,3,0))</f>
        <v>698.40000000000009</v>
      </c>
      <c r="AG163" s="88">
        <f>IF(B163="County", VLOOKUP(AI163,'[1]Service Volumes'!B:F,4,0),VLOOKUP(AI163,'[1]Service Volumes'!W:AA,4,0))</f>
        <v>799.2</v>
      </c>
      <c r="AH163" s="89">
        <f>IF(B163="County", VLOOKUP(AI163,'[1]Service Volumes'!B:F,5,0),VLOOKUP(AI163,'[1]Service Volumes'!W:AA,5,0))</f>
        <v>800</v>
      </c>
      <c r="AI163" s="90" t="str">
        <f>INDEX('[1]Summary Table'!$O$4:$O$264,MATCH(A163,'[1]Summary Table'!$A$4:$A$264,0))</f>
        <v>C3R_2L_U_0L_0R</v>
      </c>
    </row>
    <row r="164" spans="1:35" s="91" customFormat="1" x14ac:dyDescent="0.3">
      <c r="A164" s="74">
        <v>458</v>
      </c>
      <c r="B164" s="75" t="str">
        <f>INDEX('[1]Summary Table'!$D$4:$D$264,MATCH(A164,'[1]Summary Table'!$A$4:$A$264,0))</f>
        <v>County</v>
      </c>
      <c r="C164" s="76">
        <f>INDEX('[1]Lake Co CMS'!$A$2:$A$456,MATCH(A164,'[1]Lake Co CMS'!$B$2:$B$456,0))</f>
        <v>460</v>
      </c>
      <c r="D164" s="77" t="str">
        <f>IFERROR(VLOOKUP('[1]Summary Table'!$A162,'[1]Lake Co CMS'!$B:$I,6,FALSE), VLOOKUP(A164, '[1]Summary Table'!$A:$B, 2, FALSE))</f>
        <v>CR 44</v>
      </c>
      <c r="E164" s="77" t="str">
        <f>IFERROR(VLOOKUP('[1]Summary Table'!$A162,'[1]Lake Co CMS'!$B:$I,7,FALSE), VLOOKUP(A164, '[1]Summary Table'!$A:$C, 3, FALSE))</f>
        <v>US 441</v>
      </c>
      <c r="F164" s="77" t="str">
        <f>VLOOKUP('[1]Summary Table'!$A162,'[1]Lake Co CMS'!$B:$I,8,FALSE)</f>
        <v>SILVER LAKE RD</v>
      </c>
      <c r="G164" s="78" t="str">
        <f>LEFT(INDEX('[1]Summary Table'!$I$4:$I$264, MATCH(A164,'[1]Summary Table'!$A$4:$A$264, 0)), 1)</f>
        <v>U</v>
      </c>
      <c r="H164" s="92"/>
      <c r="I164" s="79">
        <f>INDEX('[1]Summary Table'!$E$4:$E$264,MATCH(A164,'[1]Summary Table'!$A$4:$A$264,0))</f>
        <v>55</v>
      </c>
      <c r="J164" s="79" t="str">
        <f>INDEX('[1]Summary Table'!$J$4:$J$264,MATCH(A164,'[1]Summary Table'!$A$4:$A$264,0))</f>
        <v>C2T</v>
      </c>
      <c r="K164" s="79" t="str">
        <f>INDEX('[1]Summary Table'!$H$4:$H$264,MATCH(A164,'[1]Summary Table'!$A$4:$A$264,0))</f>
        <v>2L</v>
      </c>
      <c r="L164" s="92"/>
      <c r="M164" s="79" t="str">
        <f>INDEX('[1]Summary Table'!$N$4:$N$264,MATCH(A164,'[1]Summary Table'!$A$4:$A$264,0))</f>
        <v>D</v>
      </c>
      <c r="N164" s="80">
        <f t="shared" si="12"/>
        <v>17010</v>
      </c>
      <c r="O164" s="80">
        <f t="shared" si="13"/>
        <v>888</v>
      </c>
      <c r="P164" s="92"/>
      <c r="Q164" s="92"/>
      <c r="R164" s="81">
        <f>INDEX('[1]Summary Table'!$P$4:$P$264,MATCH(A164,'[1]Summary Table'!$A$4:$A$264,0))</f>
        <v>11728.463999999998</v>
      </c>
      <c r="S164" s="82">
        <f t="shared" si="14"/>
        <v>0.69</v>
      </c>
      <c r="T164" s="81" t="str">
        <f t="shared" si="15"/>
        <v>C</v>
      </c>
      <c r="U164" s="83">
        <f>VLOOKUP('[1]Summary Table'!$A162,'[1]2025 Annual Counts'!$A:$AO,39,FALSE)</f>
        <v>539.16480000000001</v>
      </c>
      <c r="V164" s="83">
        <f>VLOOKUP('[1]Summary Table'!$A162,'[1]2025 Annual Counts'!$A:$AO,40,FALSE)</f>
        <v>367.82399999999996</v>
      </c>
      <c r="W164" s="84">
        <f t="shared" si="16"/>
        <v>0.61</v>
      </c>
      <c r="X164" s="83" t="str">
        <f t="shared" si="17"/>
        <v>C</v>
      </c>
      <c r="Y164" s="85">
        <f>INDEX('[1]2025 Annual Counts'!$AH$3:$AH$323,MATCH(A164,'[1]2025 Annual Counts'!$A$3:$A$323,0))</f>
        <v>0.13661513817543836</v>
      </c>
      <c r="AA164" s="87"/>
      <c r="AB164" s="83">
        <f>INDEX('[1]Summary Table'!$Q$4:$Q$264,MATCH(A164,'[1]Summary Table'!$A$4:$A$264,0))</f>
        <v>13041</v>
      </c>
      <c r="AC164" s="83">
        <f>INDEX('[1]Summary Table'!$R$4:$R$264,MATCH(A164,'[1]Summary Table'!$A$4:$A$264,0))</f>
        <v>17010</v>
      </c>
      <c r="AD164" s="83">
        <f>INDEX('[1]Summary Table'!$S$4:$S$264,MATCH(A164,'[1]Summary Table'!$A$4:$A$264,0))</f>
        <v>17011</v>
      </c>
      <c r="AE164" s="83"/>
      <c r="AF164" s="88">
        <f>IF(B164="County", VLOOKUP(AI164,'[1]Service Volumes'!B:F,3,0),VLOOKUP(AI164,'[1]Service Volumes'!W:AA,3,0))</f>
        <v>680</v>
      </c>
      <c r="AG164" s="88">
        <f>IF(B164="County", VLOOKUP(AI164,'[1]Service Volumes'!B:F,4,0),VLOOKUP(AI164,'[1]Service Volumes'!W:AA,4,0))</f>
        <v>888</v>
      </c>
      <c r="AH164" s="89">
        <f>IF(B164="County", VLOOKUP(AI164,'[1]Service Volumes'!B:F,5,0),VLOOKUP(AI164,'[1]Service Volumes'!W:AA,5,0))</f>
        <v>889</v>
      </c>
      <c r="AI164" s="90" t="str">
        <f>INDEX('[1]Summary Table'!$O$4:$O$264,MATCH(A164,'[1]Summary Table'!$A$4:$A$264,0))</f>
        <v>C2T_2L_U_WL_WR</v>
      </c>
    </row>
    <row r="165" spans="1:35" s="91" customFormat="1" x14ac:dyDescent="0.3">
      <c r="A165" s="74">
        <v>459</v>
      </c>
      <c r="B165" s="75" t="str">
        <f>INDEX('[1]Summary Table'!$D$4:$D$264,MATCH(A165,'[1]Summary Table'!$A$4:$A$264,0))</f>
        <v>County</v>
      </c>
      <c r="C165" s="76">
        <f>INDEX('[1]Lake Co CMS'!$A$2:$A$456,MATCH(A165,'[1]Lake Co CMS'!$B$2:$B$456,0))</f>
        <v>2660</v>
      </c>
      <c r="D165" s="77" t="str">
        <f>IFERROR(VLOOKUP('[1]Summary Table'!$A163,'[1]Lake Co CMS'!$B:$I,6,FALSE), VLOOKUP(A165, '[1]Summary Table'!$A:$B, 2, FALSE))</f>
        <v>OLD MOUNT DORA RD</v>
      </c>
      <c r="E165" s="77" t="str">
        <f>IFERROR(VLOOKUP('[1]Summary Table'!$A163,'[1]Lake Co CMS'!$B:$I,7,FALSE), VLOOKUP(A165, '[1]Summary Table'!$A:$C, 3, FALSE))</f>
        <v>SR 19</v>
      </c>
      <c r="F165" s="77" t="str">
        <f>VLOOKUP('[1]Summary Table'!$A163,'[1]Lake Co CMS'!$B:$I,8,FALSE)</f>
        <v>EUDORA RD</v>
      </c>
      <c r="G165" s="78" t="str">
        <f>LEFT(INDEX('[1]Summary Table'!$I$4:$I$264, MATCH(A165,'[1]Summary Table'!$A$4:$A$264, 0)), 1)</f>
        <v>U</v>
      </c>
      <c r="H165" s="92"/>
      <c r="I165" s="79">
        <f>INDEX('[1]Summary Table'!$E$4:$E$264,MATCH(A165,'[1]Summary Table'!$A$4:$A$264,0))</f>
        <v>25</v>
      </c>
      <c r="J165" s="79" t="str">
        <f>INDEX('[1]Summary Table'!$J$4:$J$264,MATCH(A165,'[1]Summary Table'!$A$4:$A$264,0))</f>
        <v>C2T</v>
      </c>
      <c r="K165" s="79" t="str">
        <f>INDEX('[1]Summary Table'!$H$4:$H$264,MATCH(A165,'[1]Summary Table'!$A$4:$A$264,0))</f>
        <v>2L</v>
      </c>
      <c r="L165" s="92"/>
      <c r="M165" s="79" t="str">
        <f>INDEX('[1]Summary Table'!$N$4:$N$264,MATCH(A165,'[1]Summary Table'!$A$4:$A$264,0))</f>
        <v>D</v>
      </c>
      <c r="N165" s="80">
        <f t="shared" si="12"/>
        <v>12960</v>
      </c>
      <c r="O165" s="80">
        <f t="shared" si="13"/>
        <v>676.80000000000007</v>
      </c>
      <c r="P165" s="92"/>
      <c r="Q165" s="92"/>
      <c r="R165" s="81">
        <f>INDEX('[1]Summary Table'!$P$4:$P$264,MATCH(A165,'[1]Summary Table'!$A$4:$A$264,0))</f>
        <v>4720.4351999999999</v>
      </c>
      <c r="S165" s="82">
        <f t="shared" si="14"/>
        <v>0.36</v>
      </c>
      <c r="T165" s="81" t="str">
        <f t="shared" si="15"/>
        <v>C</v>
      </c>
      <c r="U165" s="83">
        <f>VLOOKUP('[1]Summary Table'!$A163,'[1]2025 Annual Counts'!$A:$AO,39,FALSE)</f>
        <v>206.43839999999997</v>
      </c>
      <c r="V165" s="83">
        <f>VLOOKUP('[1]Summary Table'!$A163,'[1]2025 Annual Counts'!$A:$AO,40,FALSE)</f>
        <v>217.49760000000001</v>
      </c>
      <c r="W165" s="84">
        <f t="shared" si="16"/>
        <v>0.32</v>
      </c>
      <c r="X165" s="83" t="str">
        <f t="shared" si="17"/>
        <v>C</v>
      </c>
      <c r="Y165" s="85">
        <f>INDEX('[1]2025 Annual Counts'!$AH$3:$AH$323,MATCH(A165,'[1]2025 Annual Counts'!$A$3:$A$323,0))</f>
        <v>-5.2538402506023596E-2</v>
      </c>
      <c r="AA165" s="87"/>
      <c r="AB165" s="83">
        <f>INDEX('[1]Summary Table'!$Q$4:$Q$264,MATCH(A165,'[1]Summary Table'!$A$4:$A$264,0))</f>
        <v>9936</v>
      </c>
      <c r="AC165" s="83">
        <f>INDEX('[1]Summary Table'!$R$4:$R$264,MATCH(A165,'[1]Summary Table'!$A$4:$A$264,0))</f>
        <v>12960</v>
      </c>
      <c r="AD165" s="83">
        <f>INDEX('[1]Summary Table'!$S$4:$S$264,MATCH(A165,'[1]Summary Table'!$A$4:$A$264,0))</f>
        <v>12960.720000000001</v>
      </c>
      <c r="AE165" s="83"/>
      <c r="AF165" s="88">
        <f>IF(B165="County", VLOOKUP(AI165,'[1]Service Volumes'!B:F,3,0),VLOOKUP(AI165,'[1]Service Volumes'!W:AA,3,0))</f>
        <v>518.4</v>
      </c>
      <c r="AG165" s="88">
        <f>IF(B165="County", VLOOKUP(AI165,'[1]Service Volumes'!B:F,4,0),VLOOKUP(AI165,'[1]Service Volumes'!W:AA,4,0))</f>
        <v>676.80000000000007</v>
      </c>
      <c r="AH165" s="89">
        <f>IF(B165="County", VLOOKUP(AI165,'[1]Service Volumes'!B:F,5,0),VLOOKUP(AI165,'[1]Service Volumes'!W:AA,5,0))</f>
        <v>677.6</v>
      </c>
      <c r="AI165" s="90" t="str">
        <f>INDEX('[1]Summary Table'!$O$4:$O$264,MATCH(A165,'[1]Summary Table'!$A$4:$A$264,0))</f>
        <v>C2T_2L_U_0L_0R</v>
      </c>
    </row>
    <row r="166" spans="1:35" s="91" customFormat="1" x14ac:dyDescent="0.3">
      <c r="A166" s="74">
        <v>460</v>
      </c>
      <c r="B166" s="75" t="str">
        <f>INDEX('[1]Summary Table'!$D$4:$D$264,MATCH(A166,'[1]Summary Table'!$A$4:$A$264,0))</f>
        <v>County</v>
      </c>
      <c r="C166" s="76">
        <f>INDEX('[1]Lake Co CMS'!$A$2:$A$456,MATCH(A166,'[1]Lake Co CMS'!$B$2:$B$456,0))</f>
        <v>690</v>
      </c>
      <c r="D166" s="77" t="str">
        <f>IFERROR(VLOOKUP('[1]Summary Table'!$A164,'[1]Lake Co CMS'!$B:$I,6,FALSE), VLOOKUP(A166, '[1]Summary Table'!$A:$B, 2, FALSE))</f>
        <v>CR 44A (GRIFFIN RD)</v>
      </c>
      <c r="E166" s="77" t="str">
        <f>IFERROR(VLOOKUP('[1]Summary Table'!$A164,'[1]Lake Co CMS'!$B:$I,7,FALSE), VLOOKUP(A166, '[1]Summary Table'!$A:$C, 3, FALSE))</f>
        <v>THOMAS RD</v>
      </c>
      <c r="F166" s="77" t="str">
        <f>VLOOKUP('[1]Summary Table'!$A164,'[1]Lake Co CMS'!$B:$I,8,FALSE)</f>
        <v>US 27/US 441</v>
      </c>
      <c r="G166" s="78" t="str">
        <f>LEFT(INDEX('[1]Summary Table'!$I$4:$I$264, MATCH(A166,'[1]Summary Table'!$A$4:$A$264, 0)), 1)</f>
        <v>U</v>
      </c>
      <c r="H166" s="92"/>
      <c r="I166" s="79">
        <f>INDEX('[1]Summary Table'!$E$4:$E$264,MATCH(A166,'[1]Summary Table'!$A$4:$A$264,0))</f>
        <v>35</v>
      </c>
      <c r="J166" s="79" t="str">
        <f>INDEX('[1]Summary Table'!$J$4:$J$264,MATCH(A166,'[1]Summary Table'!$A$4:$A$264,0))</f>
        <v>C4</v>
      </c>
      <c r="K166" s="79" t="str">
        <f>INDEX('[1]Summary Table'!$H$4:$H$264,MATCH(A166,'[1]Summary Table'!$A$4:$A$264,0))</f>
        <v>2L</v>
      </c>
      <c r="L166" s="92"/>
      <c r="M166" s="79" t="str">
        <f>INDEX('[1]Summary Table'!$N$4:$N$264,MATCH(A166,'[1]Summary Table'!$A$4:$A$264,0))</f>
        <v>D</v>
      </c>
      <c r="N166" s="80">
        <f t="shared" si="12"/>
        <v>15840</v>
      </c>
      <c r="O166" s="80">
        <f t="shared" si="13"/>
        <v>783</v>
      </c>
      <c r="P166" s="92"/>
      <c r="Q166" s="92"/>
      <c r="R166" s="81">
        <f>INDEX('[1]Summary Table'!$P$4:$P$264,MATCH(A166,'[1]Summary Table'!$A$4:$A$264,0))</f>
        <v>7488.7103999999999</v>
      </c>
      <c r="S166" s="82">
        <f t="shared" si="14"/>
        <v>0.47</v>
      </c>
      <c r="T166" s="81" t="str">
        <f t="shared" si="15"/>
        <v>D</v>
      </c>
      <c r="U166" s="83">
        <f>VLOOKUP('[1]Summary Table'!$A164,'[1]2025 Annual Counts'!$A:$AO,39,FALSE)</f>
        <v>239.3184</v>
      </c>
      <c r="V166" s="83">
        <f>VLOOKUP('[1]Summary Table'!$A164,'[1]2025 Annual Counts'!$A:$AO,40,FALSE)</f>
        <v>412.52159999999998</v>
      </c>
      <c r="W166" s="84">
        <f t="shared" si="16"/>
        <v>0.53</v>
      </c>
      <c r="X166" s="83" t="str">
        <f t="shared" si="17"/>
        <v>D</v>
      </c>
      <c r="Y166" s="85">
        <f>INDEX('[1]2025 Annual Counts'!$AH$3:$AH$323,MATCH(A166,'[1]2025 Annual Counts'!$A$3:$A$323,0))</f>
        <v>3.9074328804938219E-2</v>
      </c>
      <c r="AA166" s="87"/>
      <c r="AB166" s="83">
        <f>INDEX('[1]Summary Table'!$Q$4:$Q$264,MATCH(A166,'[1]Summary Table'!$A$4:$A$264,0))</f>
        <v>0</v>
      </c>
      <c r="AC166" s="83">
        <f>INDEX('[1]Summary Table'!$R$4:$R$264,MATCH(A166,'[1]Summary Table'!$A$4:$A$264,0))</f>
        <v>15840</v>
      </c>
      <c r="AD166" s="83">
        <f>INDEX('[1]Summary Table'!$S$4:$S$264,MATCH(A166,'[1]Summary Table'!$A$4:$A$264,0))</f>
        <v>21600</v>
      </c>
      <c r="AE166" s="83"/>
      <c r="AF166" s="88">
        <f>IF(B166="County", VLOOKUP(AI166,'[1]Service Volumes'!B:F,3,0),VLOOKUP(AI166,'[1]Service Volumes'!W:AA,3,0))</f>
        <v>0</v>
      </c>
      <c r="AG166" s="88">
        <f>IF(B166="County", VLOOKUP(AI166,'[1]Service Volumes'!B:F,4,0),VLOOKUP(AI166,'[1]Service Volumes'!W:AA,4,0))</f>
        <v>783</v>
      </c>
      <c r="AH166" s="89">
        <f>IF(B166="County", VLOOKUP(AI166,'[1]Service Volumes'!B:F,5,0),VLOOKUP(AI166,'[1]Service Volumes'!W:AA,5,0))</f>
        <v>1071</v>
      </c>
      <c r="AI166" s="90" t="str">
        <f>INDEX('[1]Summary Table'!$O$4:$O$264,MATCH(A166,'[1]Summary Table'!$A$4:$A$264,0))</f>
        <v>C4_2L_U_WL_0R</v>
      </c>
    </row>
    <row r="167" spans="1:35" s="91" customFormat="1" x14ac:dyDescent="0.3">
      <c r="A167" s="74">
        <v>461</v>
      </c>
      <c r="B167" s="75" t="str">
        <f>INDEX('[1]Summary Table'!$D$4:$D$264,MATCH(A167,'[1]Summary Table'!$A$4:$A$264,0))</f>
        <v>County</v>
      </c>
      <c r="C167" s="76">
        <f>INDEX('[1]Lake Co CMS'!$A$2:$A$456,MATCH(A167,'[1]Lake Co CMS'!$B$2:$B$456,0))</f>
        <v>770</v>
      </c>
      <c r="D167" s="77" t="str">
        <f>IFERROR(VLOOKUP('[1]Summary Table'!$A165,'[1]Lake Co CMS'!$B:$I,6,FALSE), VLOOKUP(A167, '[1]Summary Table'!$A:$B, 2, FALSE))</f>
        <v>CR 44C (GRIFFIN RD)</v>
      </c>
      <c r="E167" s="77" t="str">
        <f>IFERROR(VLOOKUP('[1]Summary Table'!$A165,'[1]Lake Co CMS'!$B:$I,7,FALSE), VLOOKUP(A167, '[1]Summary Table'!$A:$C, 3, FALSE))</f>
        <v>CR 468</v>
      </c>
      <c r="F167" s="77" t="str">
        <f>VLOOKUP('[1]Summary Table'!$A165,'[1]Lake Co CMS'!$B:$I,8,FALSE)</f>
        <v>THOMAS RD</v>
      </c>
      <c r="G167" s="78" t="str">
        <f>LEFT(INDEX('[1]Summary Table'!$I$4:$I$264, MATCH(A167,'[1]Summary Table'!$A$4:$A$264, 0)), 1)</f>
        <v>U</v>
      </c>
      <c r="H167" s="92"/>
      <c r="I167" s="79">
        <f>INDEX('[1]Summary Table'!$E$4:$E$264,MATCH(A167,'[1]Summary Table'!$A$4:$A$264,0))</f>
        <v>35</v>
      </c>
      <c r="J167" s="79" t="str">
        <f>INDEX('[1]Summary Table'!$J$4:$J$264,MATCH(A167,'[1]Summary Table'!$A$4:$A$264,0))</f>
        <v>C2T</v>
      </c>
      <c r="K167" s="79" t="str">
        <f>INDEX('[1]Summary Table'!$H$4:$H$264,MATCH(A167,'[1]Summary Table'!$A$4:$A$264,0))</f>
        <v>2L</v>
      </c>
      <c r="L167" s="92"/>
      <c r="M167" s="79" t="str">
        <f>INDEX('[1]Summary Table'!$N$4:$N$264,MATCH(A167,'[1]Summary Table'!$A$4:$A$264,0))</f>
        <v>D</v>
      </c>
      <c r="N167" s="80">
        <f t="shared" si="12"/>
        <v>16200</v>
      </c>
      <c r="O167" s="80">
        <f t="shared" si="13"/>
        <v>846</v>
      </c>
      <c r="P167" s="92"/>
      <c r="Q167" s="92"/>
      <c r="R167" s="81">
        <f>INDEX('[1]Summary Table'!$P$4:$P$264,MATCH(A167,'[1]Summary Table'!$A$4:$A$264,0))</f>
        <v>4850.380799999999</v>
      </c>
      <c r="S167" s="82">
        <f t="shared" si="14"/>
        <v>0.3</v>
      </c>
      <c r="T167" s="81" t="str">
        <f t="shared" si="15"/>
        <v>C</v>
      </c>
      <c r="U167" s="83">
        <f>VLOOKUP('[1]Summary Table'!$A165,'[1]2025 Annual Counts'!$A:$AO,39,FALSE)</f>
        <v>191.69280000000001</v>
      </c>
      <c r="V167" s="83">
        <f>VLOOKUP('[1]Summary Table'!$A165,'[1]2025 Annual Counts'!$A:$AO,40,FALSE)</f>
        <v>236.85119999999998</v>
      </c>
      <c r="W167" s="84">
        <f t="shared" si="16"/>
        <v>0.28000000000000003</v>
      </c>
      <c r="X167" s="83" t="str">
        <f t="shared" si="17"/>
        <v>C</v>
      </c>
      <c r="Y167" s="85">
        <f>INDEX('[1]2025 Annual Counts'!$AH$3:$AH$323,MATCH(A167,'[1]2025 Annual Counts'!$A$3:$A$323,0))</f>
        <v>-4.7378508017556498E-2</v>
      </c>
      <c r="AA167" s="87"/>
      <c r="AB167" s="83">
        <f>INDEX('[1]Summary Table'!$Q$4:$Q$264,MATCH(A167,'[1]Summary Table'!$A$4:$A$264,0))</f>
        <v>12420</v>
      </c>
      <c r="AC167" s="83">
        <f>INDEX('[1]Summary Table'!$R$4:$R$264,MATCH(A167,'[1]Summary Table'!$A$4:$A$264,0))</f>
        <v>16200</v>
      </c>
      <c r="AD167" s="83">
        <f>INDEX('[1]Summary Table'!$S$4:$S$264,MATCH(A167,'[1]Summary Table'!$A$4:$A$264,0))</f>
        <v>16200.9</v>
      </c>
      <c r="AE167" s="83"/>
      <c r="AF167" s="88">
        <f>IF(B167="County", VLOOKUP(AI167,'[1]Service Volumes'!B:F,3,0),VLOOKUP(AI167,'[1]Service Volumes'!W:AA,3,0))</f>
        <v>648</v>
      </c>
      <c r="AG167" s="88">
        <f>IF(B167="County", VLOOKUP(AI167,'[1]Service Volumes'!B:F,4,0),VLOOKUP(AI167,'[1]Service Volumes'!W:AA,4,0))</f>
        <v>846</v>
      </c>
      <c r="AH167" s="89">
        <f>IF(B167="County", VLOOKUP(AI167,'[1]Service Volumes'!B:F,5,0),VLOOKUP(AI167,'[1]Service Volumes'!W:AA,5,0))</f>
        <v>847</v>
      </c>
      <c r="AI167" s="90" t="str">
        <f>INDEX('[1]Summary Table'!$O$4:$O$264,MATCH(A167,'[1]Summary Table'!$A$4:$A$264,0))</f>
        <v>C2T_2L_U_WL_0R</v>
      </c>
    </row>
    <row r="168" spans="1:35" s="91" customFormat="1" x14ac:dyDescent="0.3">
      <c r="A168" s="74">
        <v>463</v>
      </c>
      <c r="B168" s="75" t="str">
        <f>INDEX('[1]Summary Table'!$D$4:$D$264,MATCH(A168,'[1]Summary Table'!$A$4:$A$264,0))</f>
        <v>County</v>
      </c>
      <c r="C168" s="76">
        <f>INDEX('[1]Lake Co CMS'!$A$2:$A$456,MATCH(A168,'[1]Lake Co CMS'!$B$2:$B$456,0))</f>
        <v>2620</v>
      </c>
      <c r="D168" s="77" t="str">
        <f>IFERROR(VLOOKUP('[1]Summary Table'!$A166,'[1]Lake Co CMS'!$B:$I,6,FALSE), VLOOKUP(A168, '[1]Summary Table'!$A:$B, 2, FALSE))</f>
        <v>MT HOMER RD</v>
      </c>
      <c r="E168" s="77" t="str">
        <f>IFERROR(VLOOKUP('[1]Summary Table'!$A166,'[1]Lake Co CMS'!$B:$I,7,FALSE), VLOOKUP(A168, '[1]Summary Table'!$A:$C, 3, FALSE))</f>
        <v>DAVID WALKER DR</v>
      </c>
      <c r="F168" s="77" t="str">
        <f>VLOOKUP('[1]Summary Table'!$A166,'[1]Lake Co CMS'!$B:$I,8,FALSE)</f>
        <v>KURT ST</v>
      </c>
      <c r="G168" s="78" t="str">
        <f>LEFT(INDEX('[1]Summary Table'!$I$4:$I$264, MATCH(A168,'[1]Summary Table'!$A$4:$A$264, 0)), 1)</f>
        <v>U</v>
      </c>
      <c r="H168" s="92"/>
      <c r="I168" s="79">
        <f>INDEX('[1]Summary Table'!$E$4:$E$264,MATCH(A168,'[1]Summary Table'!$A$4:$A$264,0))</f>
        <v>35</v>
      </c>
      <c r="J168" s="79" t="str">
        <f>INDEX('[1]Summary Table'!$J$4:$J$264,MATCH(A168,'[1]Summary Table'!$A$4:$A$264,0))</f>
        <v>C2T</v>
      </c>
      <c r="K168" s="79" t="str">
        <f>INDEX('[1]Summary Table'!$H$4:$H$264,MATCH(A168,'[1]Summary Table'!$A$4:$A$264,0))</f>
        <v>2L</v>
      </c>
      <c r="L168" s="92"/>
      <c r="M168" s="79" t="str">
        <f>INDEX('[1]Summary Table'!$N$4:$N$264,MATCH(A168,'[1]Summary Table'!$A$4:$A$264,0))</f>
        <v>D</v>
      </c>
      <c r="N168" s="80">
        <f t="shared" si="12"/>
        <v>12960</v>
      </c>
      <c r="O168" s="80">
        <f t="shared" si="13"/>
        <v>676.80000000000007</v>
      </c>
      <c r="P168" s="92"/>
      <c r="Q168" s="92"/>
      <c r="R168" s="81">
        <f>INDEX('[1]Summary Table'!$P$4:$P$264,MATCH(A168,'[1]Summary Table'!$A$4:$A$264,0))</f>
        <v>4062.96</v>
      </c>
      <c r="S168" s="82">
        <f t="shared" si="14"/>
        <v>0.31</v>
      </c>
      <c r="T168" s="81" t="str">
        <f t="shared" si="15"/>
        <v>C</v>
      </c>
      <c r="U168" s="83">
        <f>VLOOKUP('[1]Summary Table'!$A166,'[1]2025 Annual Counts'!$A:$AO,39,FALSE)</f>
        <v>254.70719999999997</v>
      </c>
      <c r="V168" s="83">
        <f>VLOOKUP('[1]Summary Table'!$A166,'[1]2025 Annual Counts'!$A:$AO,40,FALSE)</f>
        <v>166.32</v>
      </c>
      <c r="W168" s="84">
        <f t="shared" si="16"/>
        <v>0.38</v>
      </c>
      <c r="X168" s="83" t="str">
        <f t="shared" si="17"/>
        <v>C</v>
      </c>
      <c r="Y168" s="85">
        <f>INDEX('[1]2025 Annual Counts'!$AH$3:$AH$323,MATCH(A168,'[1]2025 Annual Counts'!$A$3:$A$323,0))</f>
        <v>-8.0538143381705729E-2</v>
      </c>
      <c r="AA168" s="87"/>
      <c r="AB168" s="83">
        <f>INDEX('[1]Summary Table'!$Q$4:$Q$264,MATCH(A168,'[1]Summary Table'!$A$4:$A$264,0))</f>
        <v>9936</v>
      </c>
      <c r="AC168" s="83">
        <f>INDEX('[1]Summary Table'!$R$4:$R$264,MATCH(A168,'[1]Summary Table'!$A$4:$A$264,0))</f>
        <v>12960</v>
      </c>
      <c r="AD168" s="83">
        <f>INDEX('[1]Summary Table'!$S$4:$S$264,MATCH(A168,'[1]Summary Table'!$A$4:$A$264,0))</f>
        <v>12960.720000000001</v>
      </c>
      <c r="AE168" s="83"/>
      <c r="AF168" s="88">
        <f>IF(B168="County", VLOOKUP(AI168,'[1]Service Volumes'!B:F,3,0),VLOOKUP(AI168,'[1]Service Volumes'!W:AA,3,0))</f>
        <v>518.4</v>
      </c>
      <c r="AG168" s="88">
        <f>IF(B168="County", VLOOKUP(AI168,'[1]Service Volumes'!B:F,4,0),VLOOKUP(AI168,'[1]Service Volumes'!W:AA,4,0))</f>
        <v>676.80000000000007</v>
      </c>
      <c r="AH168" s="89">
        <f>IF(B168="County", VLOOKUP(AI168,'[1]Service Volumes'!B:F,5,0),VLOOKUP(AI168,'[1]Service Volumes'!W:AA,5,0))</f>
        <v>677.6</v>
      </c>
      <c r="AI168" s="90" t="str">
        <f>INDEX('[1]Summary Table'!$O$4:$O$264,MATCH(A168,'[1]Summary Table'!$A$4:$A$264,0))</f>
        <v>C2T_2L_U_0L_0R</v>
      </c>
    </row>
    <row r="169" spans="1:35" s="91" customFormat="1" x14ac:dyDescent="0.3">
      <c r="A169" s="74">
        <v>466</v>
      </c>
      <c r="B169" s="75" t="str">
        <f>INDEX('[1]Summary Table'!$D$4:$D$264,MATCH(A169,'[1]Summary Table'!$A$4:$A$264,0))</f>
        <v>County</v>
      </c>
      <c r="C169" s="76">
        <f>INDEX('[1]Lake Co CMS'!$A$2:$A$456,MATCH(A169,'[1]Lake Co CMS'!$B$2:$B$456,0))</f>
        <v>3600</v>
      </c>
      <c r="D169" s="77" t="str">
        <f>IFERROR(VLOOKUP('[1]Summary Table'!$A167,'[1]Lake Co CMS'!$B:$I,6,FALSE), VLOOKUP(A169, '[1]Summary Table'!$A:$B, 2, FALSE))</f>
        <v>THOMAS AVE</v>
      </c>
      <c r="E169" s="77" t="str">
        <f>IFERROR(VLOOKUP('[1]Summary Table'!$A167,'[1]Lake Co CMS'!$B:$I,7,FALSE), VLOOKUP(A169, '[1]Summary Table'!$A:$C, 3, FALSE))</f>
        <v>CR 460</v>
      </c>
      <c r="F169" s="77" t="str">
        <f>VLOOKUP('[1]Summary Table'!$A167,'[1]Lake Co CMS'!$B:$I,8,FALSE)</f>
        <v>CR 44A</v>
      </c>
      <c r="G169" s="78" t="str">
        <f>LEFT(INDEX('[1]Summary Table'!$I$4:$I$264, MATCH(A169,'[1]Summary Table'!$A$4:$A$264, 0)), 1)</f>
        <v>U</v>
      </c>
      <c r="H169" s="92"/>
      <c r="I169" s="79">
        <f>INDEX('[1]Summary Table'!$E$4:$E$264,MATCH(A169,'[1]Summary Table'!$A$4:$A$264,0))</f>
        <v>35</v>
      </c>
      <c r="J169" s="79" t="str">
        <f>INDEX('[1]Summary Table'!$J$4:$J$264,MATCH(A169,'[1]Summary Table'!$A$4:$A$264,0))</f>
        <v>C3C</v>
      </c>
      <c r="K169" s="79" t="str">
        <f>INDEX('[1]Summary Table'!$H$4:$H$264,MATCH(A169,'[1]Summary Table'!$A$4:$A$264,0))</f>
        <v>2L</v>
      </c>
      <c r="L169" s="92"/>
      <c r="M169" s="79" t="str">
        <f>INDEX('[1]Summary Table'!$N$4:$N$264,MATCH(A169,'[1]Summary Table'!$A$4:$A$264,0))</f>
        <v>D</v>
      </c>
      <c r="N169" s="80">
        <f t="shared" si="12"/>
        <v>15624</v>
      </c>
      <c r="O169" s="80">
        <f t="shared" si="13"/>
        <v>770.40000000000009</v>
      </c>
      <c r="P169" s="92"/>
      <c r="Q169" s="92"/>
      <c r="R169" s="81">
        <f>INDEX('[1]Summary Table'!$P$4:$P$264,MATCH(A169,'[1]Summary Table'!$A$4:$A$264,0))</f>
        <v>8279.7119999999995</v>
      </c>
      <c r="S169" s="82">
        <f t="shared" si="14"/>
        <v>0.53</v>
      </c>
      <c r="T169" s="81" t="str">
        <f t="shared" si="15"/>
        <v>C</v>
      </c>
      <c r="U169" s="83">
        <f>VLOOKUP('[1]Summary Table'!$A167,'[1]2025 Annual Counts'!$A:$AO,39,FALSE)</f>
        <v>365.904</v>
      </c>
      <c r="V169" s="83">
        <f>VLOOKUP('[1]Summary Table'!$A167,'[1]2025 Annual Counts'!$A:$AO,40,FALSE)</f>
        <v>407.23199999999997</v>
      </c>
      <c r="W169" s="84">
        <f t="shared" si="16"/>
        <v>0.53</v>
      </c>
      <c r="X169" s="83" t="str">
        <f t="shared" si="17"/>
        <v>C</v>
      </c>
      <c r="Y169" s="85">
        <f>INDEX('[1]2025 Annual Counts'!$AH$3:$AH$323,MATCH(A169,'[1]2025 Annual Counts'!$A$3:$A$323,0))</f>
        <v>6.0152286265368504E-2</v>
      </c>
      <c r="AA169" s="87"/>
      <c r="AB169" s="83">
        <f>INDEX('[1]Summary Table'!$Q$4:$Q$264,MATCH(A169,'[1]Summary Table'!$A$4:$A$264,0))</f>
        <v>11016</v>
      </c>
      <c r="AC169" s="83">
        <f>INDEX('[1]Summary Table'!$R$4:$R$264,MATCH(A169,'[1]Summary Table'!$A$4:$A$264,0))</f>
        <v>15624</v>
      </c>
      <c r="AD169" s="83">
        <f>INDEX('[1]Summary Table'!$S$4:$S$264,MATCH(A169,'[1]Summary Table'!$A$4:$A$264,0))</f>
        <v>15624.720000000001</v>
      </c>
      <c r="AE169" s="83"/>
      <c r="AF169" s="88">
        <f>IF(B169="County", VLOOKUP(AI169,'[1]Service Volumes'!B:F,3,0),VLOOKUP(AI169,'[1]Service Volumes'!W:AA,3,0))</f>
        <v>547.20000000000005</v>
      </c>
      <c r="AG169" s="88">
        <f>IF(B169="County", VLOOKUP(AI169,'[1]Service Volumes'!B:F,4,0),VLOOKUP(AI169,'[1]Service Volumes'!W:AA,4,0))</f>
        <v>770.40000000000009</v>
      </c>
      <c r="AH169" s="89">
        <f>IF(B169="County", VLOOKUP(AI169,'[1]Service Volumes'!B:F,5,0),VLOOKUP(AI169,'[1]Service Volumes'!W:AA,5,0))</f>
        <v>771.2</v>
      </c>
      <c r="AI169" s="90" t="str">
        <f>INDEX('[1]Summary Table'!$O$4:$O$264,MATCH(A169,'[1]Summary Table'!$A$4:$A$264,0))</f>
        <v>C3C_2L_U_0L_0R</v>
      </c>
    </row>
    <row r="170" spans="1:35" s="91" customFormat="1" x14ac:dyDescent="0.3">
      <c r="A170" s="74">
        <v>467</v>
      </c>
      <c r="B170" s="75" t="str">
        <f>INDEX('[1]Summary Table'!$D$4:$D$264,MATCH(A170,'[1]Summary Table'!$A$4:$A$264,0))</f>
        <v>County</v>
      </c>
      <c r="C170" s="76">
        <f>INDEX('[1]Lake Co CMS'!$A$2:$A$456,MATCH(A170,'[1]Lake Co CMS'!$B$2:$B$456,0))</f>
        <v>540</v>
      </c>
      <c r="D170" s="77" t="str">
        <f>IFERROR(VLOOKUP('[1]Summary Table'!$A168,'[1]Lake Co CMS'!$B:$I,6,FALSE), VLOOKUP(A170, '[1]Summary Table'!$A:$B, 2, FALSE))</f>
        <v>CR 44 LEG A</v>
      </c>
      <c r="E170" s="77" t="str">
        <f>IFERROR(VLOOKUP('[1]Summary Table'!$A168,'[1]Lake Co CMS'!$B:$I,7,FALSE), VLOOKUP(A170, '[1]Summary Table'!$A:$C, 3, FALSE))</f>
        <v>CR 44</v>
      </c>
      <c r="F170" s="77" t="str">
        <f>VLOOKUP('[1]Summary Table'!$A168,'[1]Lake Co CMS'!$B:$I,8,FALSE)</f>
        <v>US 441</v>
      </c>
      <c r="G170" s="78" t="str">
        <f>LEFT(INDEX('[1]Summary Table'!$I$4:$I$264, MATCH(A170,'[1]Summary Table'!$A$4:$A$264, 0)), 1)</f>
        <v>U</v>
      </c>
      <c r="H170" s="92"/>
      <c r="I170" s="79">
        <f>INDEX('[1]Summary Table'!$E$4:$E$264,MATCH(A170,'[1]Summary Table'!$A$4:$A$264,0))</f>
        <v>45</v>
      </c>
      <c r="J170" s="79" t="str">
        <f>INDEX('[1]Summary Table'!$J$4:$J$264,MATCH(A170,'[1]Summary Table'!$A$4:$A$264,0))</f>
        <v>C2T</v>
      </c>
      <c r="K170" s="79" t="str">
        <f>INDEX('[1]Summary Table'!$H$4:$H$264,MATCH(A170,'[1]Summary Table'!$A$4:$A$264,0))</f>
        <v>2L</v>
      </c>
      <c r="L170" s="92"/>
      <c r="M170" s="79" t="str">
        <f>INDEX('[1]Summary Table'!$N$4:$N$264,MATCH(A170,'[1]Summary Table'!$A$4:$A$264,0))</f>
        <v>D</v>
      </c>
      <c r="N170" s="80">
        <f t="shared" si="12"/>
        <v>16200</v>
      </c>
      <c r="O170" s="80">
        <f t="shared" si="13"/>
        <v>846</v>
      </c>
      <c r="P170" s="92"/>
      <c r="Q170" s="92"/>
      <c r="R170" s="81">
        <f>INDEX('[1]Summary Table'!$P$4:$P$264,MATCH(A170,'[1]Summary Table'!$A$4:$A$264,0))</f>
        <v>1067.472</v>
      </c>
      <c r="S170" s="82">
        <f t="shared" si="14"/>
        <v>7.0000000000000007E-2</v>
      </c>
      <c r="T170" s="81" t="str">
        <f t="shared" si="15"/>
        <v>C</v>
      </c>
      <c r="U170" s="83">
        <f>VLOOKUP('[1]Summary Table'!$A168,'[1]2025 Annual Counts'!$A:$AO,39,FALSE)</f>
        <v>83.664000000000001</v>
      </c>
      <c r="V170" s="83">
        <f>VLOOKUP('[1]Summary Table'!$A168,'[1]2025 Annual Counts'!$A:$AO,40,FALSE)</f>
        <v>18.144000000000002</v>
      </c>
      <c r="W170" s="84">
        <f t="shared" si="16"/>
        <v>0.1</v>
      </c>
      <c r="X170" s="83" t="str">
        <f t="shared" si="17"/>
        <v>C</v>
      </c>
      <c r="Y170" s="85">
        <f>INDEX('[1]2025 Annual Counts'!$AH$3:$AH$323,MATCH(A170,'[1]2025 Annual Counts'!$A$3:$A$323,0))</f>
        <v>-0.29622067142520903</v>
      </c>
      <c r="AA170" s="87"/>
      <c r="AB170" s="83">
        <f>INDEX('[1]Summary Table'!$Q$4:$Q$264,MATCH(A170,'[1]Summary Table'!$A$4:$A$264,0))</f>
        <v>12420</v>
      </c>
      <c r="AC170" s="83">
        <f>INDEX('[1]Summary Table'!$R$4:$R$264,MATCH(A170,'[1]Summary Table'!$A$4:$A$264,0))</f>
        <v>16200</v>
      </c>
      <c r="AD170" s="83">
        <f>INDEX('[1]Summary Table'!$S$4:$S$264,MATCH(A170,'[1]Summary Table'!$A$4:$A$264,0))</f>
        <v>16200.9</v>
      </c>
      <c r="AE170" s="83"/>
      <c r="AF170" s="88">
        <f>IF(B170="County", VLOOKUP(AI170,'[1]Service Volumes'!B:F,3,0),VLOOKUP(AI170,'[1]Service Volumes'!W:AA,3,0))</f>
        <v>648</v>
      </c>
      <c r="AG170" s="88">
        <f>IF(B170="County", VLOOKUP(AI170,'[1]Service Volumes'!B:F,4,0),VLOOKUP(AI170,'[1]Service Volumes'!W:AA,4,0))</f>
        <v>846</v>
      </c>
      <c r="AH170" s="89">
        <f>IF(B170="County", VLOOKUP(AI170,'[1]Service Volumes'!B:F,5,0),VLOOKUP(AI170,'[1]Service Volumes'!W:AA,5,0))</f>
        <v>847</v>
      </c>
      <c r="AI170" s="90" t="str">
        <f>INDEX('[1]Summary Table'!$O$4:$O$264,MATCH(A170,'[1]Summary Table'!$A$4:$A$264,0))</f>
        <v>C2T_2L_U_WL_0R</v>
      </c>
    </row>
    <row r="171" spans="1:35" s="91" customFormat="1" x14ac:dyDescent="0.3">
      <c r="A171" s="74">
        <v>468</v>
      </c>
      <c r="B171" s="75" t="str">
        <f>INDEX('[1]Summary Table'!$D$4:$D$264,MATCH(A171,'[1]Summary Table'!$A$4:$A$264,0))</f>
        <v>County</v>
      </c>
      <c r="C171" s="76">
        <f>INDEX('[1]Lake Co CMS'!$A$2:$A$456,MATCH(A171,'[1]Lake Co CMS'!$B$2:$B$456,0))</f>
        <v>640</v>
      </c>
      <c r="D171" s="77" t="str">
        <f>IFERROR(VLOOKUP('[1]Summary Table'!$A169,'[1]Lake Co CMS'!$B:$I,6,FALSE), VLOOKUP(A171, '[1]Summary Table'!$A:$B, 2, FALSE))</f>
        <v>CR 449 (SILVER LAKE)</v>
      </c>
      <c r="E171" s="77" t="str">
        <f>IFERROR(VLOOKUP('[1]Summary Table'!$A169,'[1]Lake Co CMS'!$B:$I,7,FALSE), VLOOKUP(A171, '[1]Summary Table'!$A:$C, 3, FALSE))</f>
        <v>CR 44</v>
      </c>
      <c r="F171" s="77" t="str">
        <f>VLOOKUP('[1]Summary Table'!$A169,'[1]Lake Co CMS'!$B:$I,8,FALSE)</f>
        <v>MORNINGSIDE DR</v>
      </c>
      <c r="G171" s="78" t="str">
        <f>LEFT(INDEX('[1]Summary Table'!$I$4:$I$264, MATCH(A171,'[1]Summary Table'!$A$4:$A$264, 0)), 1)</f>
        <v>U</v>
      </c>
      <c r="H171" s="92"/>
      <c r="I171" s="79">
        <f>INDEX('[1]Summary Table'!$E$4:$E$264,MATCH(A171,'[1]Summary Table'!$A$4:$A$264,0))</f>
        <v>45</v>
      </c>
      <c r="J171" s="79" t="str">
        <f>INDEX('[1]Summary Table'!$J$4:$J$264,MATCH(A171,'[1]Summary Table'!$A$4:$A$264,0))</f>
        <v>C2T</v>
      </c>
      <c r="K171" s="79" t="str">
        <f>INDEX('[1]Summary Table'!$H$4:$H$264,MATCH(A171,'[1]Summary Table'!$A$4:$A$264,0))</f>
        <v>2L</v>
      </c>
      <c r="L171" s="92"/>
      <c r="M171" s="79" t="str">
        <f>INDEX('[1]Summary Table'!$N$4:$N$264,MATCH(A171,'[1]Summary Table'!$A$4:$A$264,0))</f>
        <v>D</v>
      </c>
      <c r="N171" s="80">
        <f t="shared" si="12"/>
        <v>12960</v>
      </c>
      <c r="O171" s="80">
        <f t="shared" si="13"/>
        <v>676.80000000000007</v>
      </c>
      <c r="P171" s="92"/>
      <c r="Q171" s="92"/>
      <c r="R171" s="81">
        <f>INDEX('[1]Summary Table'!$P$4:$P$264,MATCH(A171,'[1]Summary Table'!$A$4:$A$264,0))</f>
        <v>2095.6320000000001</v>
      </c>
      <c r="S171" s="82">
        <f t="shared" si="14"/>
        <v>0.16</v>
      </c>
      <c r="T171" s="81" t="str">
        <f t="shared" si="15"/>
        <v>C</v>
      </c>
      <c r="U171" s="83">
        <f>VLOOKUP('[1]Summary Table'!$A169,'[1]2025 Annual Counts'!$A:$AO,39,FALSE)</f>
        <v>178.416</v>
      </c>
      <c r="V171" s="83">
        <f>VLOOKUP('[1]Summary Table'!$A169,'[1]2025 Annual Counts'!$A:$AO,40,FALSE)</f>
        <v>48.384</v>
      </c>
      <c r="W171" s="84">
        <f t="shared" si="16"/>
        <v>0.26</v>
      </c>
      <c r="X171" s="83" t="str">
        <f t="shared" si="17"/>
        <v>C</v>
      </c>
      <c r="Y171" s="85">
        <f>INDEX('[1]2025 Annual Counts'!$AH$3:$AH$323,MATCH(A171,'[1]2025 Annual Counts'!$A$3:$A$323,0))</f>
        <v>-0.19456923850769559</v>
      </c>
      <c r="AA171" s="87"/>
      <c r="AB171" s="83">
        <f>INDEX('[1]Summary Table'!$Q$4:$Q$264,MATCH(A171,'[1]Summary Table'!$A$4:$A$264,0))</f>
        <v>9936</v>
      </c>
      <c r="AC171" s="83">
        <f>INDEX('[1]Summary Table'!$R$4:$R$264,MATCH(A171,'[1]Summary Table'!$A$4:$A$264,0))</f>
        <v>12960</v>
      </c>
      <c r="AD171" s="83">
        <f>INDEX('[1]Summary Table'!$S$4:$S$264,MATCH(A171,'[1]Summary Table'!$A$4:$A$264,0))</f>
        <v>12960.720000000001</v>
      </c>
      <c r="AE171" s="83"/>
      <c r="AF171" s="88">
        <f>IF(B171="County", VLOOKUP(AI171,'[1]Service Volumes'!B:F,3,0),VLOOKUP(AI171,'[1]Service Volumes'!W:AA,3,0))</f>
        <v>518.4</v>
      </c>
      <c r="AG171" s="88">
        <f>IF(B171="County", VLOOKUP(AI171,'[1]Service Volumes'!B:F,4,0),VLOOKUP(AI171,'[1]Service Volumes'!W:AA,4,0))</f>
        <v>676.80000000000007</v>
      </c>
      <c r="AH171" s="89">
        <f>IF(B171="County", VLOOKUP(AI171,'[1]Service Volumes'!B:F,5,0),VLOOKUP(AI171,'[1]Service Volumes'!W:AA,5,0))</f>
        <v>677.6</v>
      </c>
      <c r="AI171" s="90" t="str">
        <f>INDEX('[1]Summary Table'!$O$4:$O$264,MATCH(A171,'[1]Summary Table'!$A$4:$A$264,0))</f>
        <v>C2T_2L_U_0L_0R</v>
      </c>
    </row>
    <row r="172" spans="1:35" s="91" customFormat="1" x14ac:dyDescent="0.3">
      <c r="A172" s="74">
        <v>471</v>
      </c>
      <c r="B172" s="75" t="str">
        <f>INDEX('[1]Summary Table'!$D$4:$D$264,MATCH(A172,'[1]Summary Table'!$A$4:$A$264,0))</f>
        <v>County</v>
      </c>
      <c r="C172" s="76">
        <f>INDEX('[1]Lake Co CMS'!$A$2:$A$456,MATCH(A172,'[1]Lake Co CMS'!$B$2:$B$456,0))</f>
        <v>1730</v>
      </c>
      <c r="D172" s="77" t="str">
        <f>IFERROR(VLOOKUP('[1]Summary Table'!$A170,'[1]Lake Co CMS'!$B:$I,6,FALSE), VLOOKUP(A172, '[1]Summary Table'!$A:$B, 2, FALSE))</f>
        <v>DAVID WALKER DR</v>
      </c>
      <c r="E172" s="77" t="str">
        <f>IFERROR(VLOOKUP('[1]Summary Table'!$A170,'[1]Lake Co CMS'!$B:$I,7,FALSE), VLOOKUP(A172, '[1]Summary Table'!$A:$C, 3, FALSE))</f>
        <v>MOUNT HOMER RD</v>
      </c>
      <c r="F172" s="77" t="str">
        <f>VLOOKUP('[1]Summary Table'!$A170,'[1]Lake Co CMS'!$B:$I,8,FALSE)</f>
        <v>FLINKS AVE/KURT AVE</v>
      </c>
      <c r="G172" s="78" t="str">
        <f>LEFT(INDEX('[1]Summary Table'!$I$4:$I$264, MATCH(A172,'[1]Summary Table'!$A$4:$A$264, 0)), 1)</f>
        <v>U</v>
      </c>
      <c r="H172" s="92"/>
      <c r="I172" s="79">
        <f>INDEX('[1]Summary Table'!$E$4:$E$264,MATCH(A172,'[1]Summary Table'!$A$4:$A$264,0))</f>
        <v>20</v>
      </c>
      <c r="J172" s="79" t="str">
        <f>INDEX('[1]Summary Table'!$J$4:$J$264,MATCH(A172,'[1]Summary Table'!$A$4:$A$264,0))</f>
        <v>C3R</v>
      </c>
      <c r="K172" s="79" t="str">
        <f>INDEX('[1]Summary Table'!$H$4:$H$264,MATCH(A172,'[1]Summary Table'!$A$4:$A$264,0))</f>
        <v>2L</v>
      </c>
      <c r="L172" s="92"/>
      <c r="M172" s="79" t="str">
        <f>INDEX('[1]Summary Table'!$N$4:$N$264,MATCH(A172,'[1]Summary Table'!$A$4:$A$264,0))</f>
        <v>D</v>
      </c>
      <c r="N172" s="80">
        <f t="shared" si="12"/>
        <v>16128</v>
      </c>
      <c r="O172" s="80">
        <f t="shared" si="13"/>
        <v>799.2</v>
      </c>
      <c r="P172" s="92"/>
      <c r="Q172" s="92"/>
      <c r="R172" s="81">
        <f>INDEX('[1]Summary Table'!$P$4:$P$264,MATCH(A172,'[1]Summary Table'!$A$4:$A$264,0))</f>
        <v>5485.3631999999998</v>
      </c>
      <c r="S172" s="82">
        <f t="shared" si="14"/>
        <v>0.34</v>
      </c>
      <c r="T172" s="81" t="str">
        <f t="shared" si="15"/>
        <v>C</v>
      </c>
      <c r="U172" s="83">
        <f>VLOOKUP('[1]Summary Table'!$A170,'[1]2025 Annual Counts'!$A:$AO,39,FALSE)</f>
        <v>255.28319999999999</v>
      </c>
      <c r="V172" s="83">
        <f>VLOOKUP('[1]Summary Table'!$A170,'[1]2025 Annual Counts'!$A:$AO,40,FALSE)</f>
        <v>164.96639999999999</v>
      </c>
      <c r="W172" s="84">
        <f t="shared" si="16"/>
        <v>0.32</v>
      </c>
      <c r="X172" s="83" t="str">
        <f t="shared" si="17"/>
        <v>C</v>
      </c>
      <c r="Y172" s="85">
        <f>INDEX('[1]2025 Annual Counts'!$AH$3:$AH$323,MATCH(A172,'[1]2025 Annual Counts'!$A$3:$A$323,0))</f>
        <v>-2.3648302077031946E-2</v>
      </c>
      <c r="AA172" s="87"/>
      <c r="AB172" s="83">
        <f>INDEX('[1]Summary Table'!$Q$4:$Q$264,MATCH(A172,'[1]Summary Table'!$A$4:$A$264,0))</f>
        <v>14112</v>
      </c>
      <c r="AC172" s="83">
        <f>INDEX('[1]Summary Table'!$R$4:$R$264,MATCH(A172,'[1]Summary Table'!$A$4:$A$264,0))</f>
        <v>16128</v>
      </c>
      <c r="AD172" s="83">
        <f>INDEX('[1]Summary Table'!$S$4:$S$264,MATCH(A172,'[1]Summary Table'!$A$4:$A$264,0))</f>
        <v>16128.720000000001</v>
      </c>
      <c r="AE172" s="83"/>
      <c r="AF172" s="88">
        <f>IF(B172="County", VLOOKUP(AI172,'[1]Service Volumes'!B:F,3,0),VLOOKUP(AI172,'[1]Service Volumes'!W:AA,3,0))</f>
        <v>698.40000000000009</v>
      </c>
      <c r="AG172" s="88">
        <f>IF(B172="County", VLOOKUP(AI172,'[1]Service Volumes'!B:F,4,0),VLOOKUP(AI172,'[1]Service Volumes'!W:AA,4,0))</f>
        <v>799.2</v>
      </c>
      <c r="AH172" s="89">
        <f>IF(B172="County", VLOOKUP(AI172,'[1]Service Volumes'!B:F,5,0),VLOOKUP(AI172,'[1]Service Volumes'!W:AA,5,0))</f>
        <v>800</v>
      </c>
      <c r="AI172" s="90" t="str">
        <f>INDEX('[1]Summary Table'!$O$4:$O$264,MATCH(A172,'[1]Summary Table'!$A$4:$A$264,0))</f>
        <v>C3R_2L_U_0L_0R</v>
      </c>
    </row>
    <row r="173" spans="1:35" s="91" customFormat="1" x14ac:dyDescent="0.3">
      <c r="A173" s="74">
        <v>474</v>
      </c>
      <c r="B173" s="75" t="str">
        <f>INDEX('[1]Summary Table'!$D$4:$D$264,MATCH(A173,'[1]Summary Table'!$A$4:$A$264,0))</f>
        <v>County</v>
      </c>
      <c r="C173" s="76">
        <f>INDEX('[1]Lake Co CMS'!$A$2:$A$456,MATCH(A173,'[1]Lake Co CMS'!$B$2:$B$456,0))</f>
        <v>1080</v>
      </c>
      <c r="D173" s="77" t="str">
        <f>IFERROR(VLOOKUP('[1]Summary Table'!$A171,'[1]Lake Co CMS'!$B:$I,6,FALSE), VLOOKUP(A173, '[1]Summary Table'!$A:$B, 2, FALSE))</f>
        <v>CR 466A (PICCIOLA RD)</v>
      </c>
      <c r="E173" s="77" t="str">
        <f>IFERROR(VLOOKUP('[1]Summary Table'!$A171,'[1]Lake Co CMS'!$B:$I,7,FALSE), VLOOKUP(A173, '[1]Summary Table'!$A:$C, 3, FALSE))</f>
        <v>US 27</v>
      </c>
      <c r="F173" s="77" t="str">
        <f>VLOOKUP('[1]Summary Table'!$A171,'[1]Lake Co CMS'!$B:$I,8,FALSE)</f>
        <v>CR 466B</v>
      </c>
      <c r="G173" s="78" t="str">
        <f>LEFT(INDEX('[1]Summary Table'!$I$4:$I$264, MATCH(A173,'[1]Summary Table'!$A$4:$A$264, 0)), 1)</f>
        <v>U</v>
      </c>
      <c r="H173" s="92"/>
      <c r="I173" s="79">
        <f>INDEX('[1]Summary Table'!$E$4:$E$264,MATCH(A173,'[1]Summary Table'!$A$4:$A$264,0))</f>
        <v>40</v>
      </c>
      <c r="J173" s="79" t="str">
        <f>INDEX('[1]Summary Table'!$J$4:$J$264,MATCH(A173,'[1]Summary Table'!$A$4:$A$264,0))</f>
        <v>C2T</v>
      </c>
      <c r="K173" s="79" t="str">
        <f>INDEX('[1]Summary Table'!$H$4:$H$264,MATCH(A173,'[1]Summary Table'!$A$4:$A$264,0))</f>
        <v>2L</v>
      </c>
      <c r="L173" s="92"/>
      <c r="M173" s="79" t="str">
        <f>INDEX('[1]Summary Table'!$N$4:$N$264,MATCH(A173,'[1]Summary Table'!$A$4:$A$264,0))</f>
        <v>D</v>
      </c>
      <c r="N173" s="80">
        <f t="shared" si="12"/>
        <v>17010</v>
      </c>
      <c r="O173" s="80">
        <f t="shared" si="13"/>
        <v>888</v>
      </c>
      <c r="P173" s="92"/>
      <c r="Q173" s="92"/>
      <c r="R173" s="81">
        <f>INDEX('[1]Summary Table'!$P$4:$P$264,MATCH(A173,'[1]Summary Table'!$A$4:$A$264,0))</f>
        <v>6128.2272000000003</v>
      </c>
      <c r="S173" s="82">
        <f t="shared" si="14"/>
        <v>0.36</v>
      </c>
      <c r="T173" s="81" t="str">
        <f t="shared" si="15"/>
        <v>C</v>
      </c>
      <c r="U173" s="83">
        <f>VLOOKUP('[1]Summary Table'!$A171,'[1]2025 Annual Counts'!$A:$AO,39,FALSE)</f>
        <v>355.71839999999997</v>
      </c>
      <c r="V173" s="83">
        <f>VLOOKUP('[1]Summary Table'!$A171,'[1]2025 Annual Counts'!$A:$AO,40,FALSE)</f>
        <v>188.10239999999999</v>
      </c>
      <c r="W173" s="84">
        <f t="shared" si="16"/>
        <v>0.4</v>
      </c>
      <c r="X173" s="83" t="str">
        <f t="shared" si="17"/>
        <v>C</v>
      </c>
      <c r="Y173" s="85">
        <f>INDEX('[1]2025 Annual Counts'!$AH$3:$AH$323,MATCH(A173,'[1]2025 Annual Counts'!$A$3:$A$323,0))</f>
        <v>-1.7664095089594545E-3</v>
      </c>
      <c r="AA173" s="87"/>
      <c r="AB173" s="83">
        <f>INDEX('[1]Summary Table'!$Q$4:$Q$264,MATCH(A173,'[1]Summary Table'!$A$4:$A$264,0))</f>
        <v>13041</v>
      </c>
      <c r="AC173" s="83">
        <f>INDEX('[1]Summary Table'!$R$4:$R$264,MATCH(A173,'[1]Summary Table'!$A$4:$A$264,0))</f>
        <v>17010</v>
      </c>
      <c r="AD173" s="83">
        <f>INDEX('[1]Summary Table'!$S$4:$S$264,MATCH(A173,'[1]Summary Table'!$A$4:$A$264,0))</f>
        <v>17011</v>
      </c>
      <c r="AE173" s="83"/>
      <c r="AF173" s="88">
        <f>IF(B173="County", VLOOKUP(AI173,'[1]Service Volumes'!B:F,3,0),VLOOKUP(AI173,'[1]Service Volumes'!W:AA,3,0))</f>
        <v>680</v>
      </c>
      <c r="AG173" s="88">
        <f>IF(B173="County", VLOOKUP(AI173,'[1]Service Volumes'!B:F,4,0),VLOOKUP(AI173,'[1]Service Volumes'!W:AA,4,0))</f>
        <v>888</v>
      </c>
      <c r="AH173" s="89">
        <f>IF(B173="County", VLOOKUP(AI173,'[1]Service Volumes'!B:F,5,0),VLOOKUP(AI173,'[1]Service Volumes'!W:AA,5,0))</f>
        <v>889</v>
      </c>
      <c r="AI173" s="90" t="str">
        <f>INDEX('[1]Summary Table'!$O$4:$O$264,MATCH(A173,'[1]Summary Table'!$A$4:$A$264,0))</f>
        <v>C2T_2L_U_WL_WR</v>
      </c>
    </row>
    <row r="174" spans="1:35" s="91" customFormat="1" x14ac:dyDescent="0.3">
      <c r="A174" s="74">
        <v>475</v>
      </c>
      <c r="B174" s="75" t="str">
        <f>INDEX('[1]Summary Table'!$D$4:$D$264,MATCH(A174,'[1]Summary Table'!$A$4:$A$264,0))</f>
        <v>County</v>
      </c>
      <c r="C174" s="76">
        <f>INDEX('[1]Lake Co CMS'!$A$2:$A$456,MATCH(A174,'[1]Lake Co CMS'!$B$2:$B$456,0))</f>
        <v>1010</v>
      </c>
      <c r="D174" s="77" t="str">
        <f>IFERROR(VLOOKUP('[1]Summary Table'!$A172,'[1]Lake Co CMS'!$B:$I,6,FALSE), VLOOKUP(A174, '[1]Summary Table'!$A:$B, 2, FALSE))</f>
        <v>CR 460 (MARTIN LUTHER KING BLVD</v>
      </c>
      <c r="E174" s="77" t="str">
        <f>IFERROR(VLOOKUP('[1]Summary Table'!$A172,'[1]Lake Co CMS'!$B:$I,7,FALSE), VLOOKUP(A174, '[1]Summary Table'!$A:$C, 3, FALSE))</f>
        <v>THOMAS RD</v>
      </c>
      <c r="F174" s="77" t="str">
        <f>VLOOKUP('[1]Summary Table'!$A172,'[1]Lake Co CMS'!$B:$I,8,FALSE)</f>
        <v>US 27</v>
      </c>
      <c r="G174" s="78" t="str">
        <f>LEFT(INDEX('[1]Summary Table'!$I$4:$I$264, MATCH(A174,'[1]Summary Table'!$A$4:$A$264, 0)), 1)</f>
        <v>U</v>
      </c>
      <c r="H174" s="92"/>
      <c r="I174" s="79">
        <f>INDEX('[1]Summary Table'!$E$4:$E$264,MATCH(A174,'[1]Summary Table'!$A$4:$A$264,0))</f>
        <v>35</v>
      </c>
      <c r="J174" s="79" t="str">
        <f>INDEX('[1]Summary Table'!$J$4:$J$264,MATCH(A174,'[1]Summary Table'!$A$4:$A$264,0))</f>
        <v>C3R</v>
      </c>
      <c r="K174" s="79" t="str">
        <f>INDEX('[1]Summary Table'!$H$4:$H$264,MATCH(A174,'[1]Summary Table'!$A$4:$A$264,0))</f>
        <v>2L</v>
      </c>
      <c r="L174" s="92"/>
      <c r="M174" s="79" t="str">
        <f>INDEX('[1]Summary Table'!$N$4:$N$264,MATCH(A174,'[1]Summary Table'!$A$4:$A$264,0))</f>
        <v>D</v>
      </c>
      <c r="N174" s="80">
        <f t="shared" si="12"/>
        <v>21168</v>
      </c>
      <c r="O174" s="80">
        <f t="shared" si="13"/>
        <v>1048.95</v>
      </c>
      <c r="P174" s="92"/>
      <c r="Q174" s="92"/>
      <c r="R174" s="81">
        <f>INDEX('[1]Summary Table'!$P$4:$P$264,MATCH(A174,'[1]Summary Table'!$A$4:$A$264,0))</f>
        <v>6076.2240000000002</v>
      </c>
      <c r="S174" s="82">
        <f t="shared" si="14"/>
        <v>0.28999999999999998</v>
      </c>
      <c r="T174" s="81" t="str">
        <f t="shared" si="15"/>
        <v>C</v>
      </c>
      <c r="U174" s="83">
        <f>VLOOKUP('[1]Summary Table'!$A172,'[1]2025 Annual Counts'!$A:$AO,39,FALSE)</f>
        <v>294.33600000000001</v>
      </c>
      <c r="V174" s="83">
        <f>VLOOKUP('[1]Summary Table'!$A172,'[1]2025 Annual Counts'!$A:$AO,40,FALSE)</f>
        <v>258.048</v>
      </c>
      <c r="W174" s="84">
        <f t="shared" si="16"/>
        <v>0.28000000000000003</v>
      </c>
      <c r="X174" s="83" t="str">
        <f t="shared" si="17"/>
        <v>C</v>
      </c>
      <c r="Y174" s="85">
        <f>INDEX('[1]2025 Annual Counts'!$AH$3:$AH$323,MATCH(A174,'[1]2025 Annual Counts'!$A$3:$A$323,0))</f>
        <v>-3.4663611115667292E-3</v>
      </c>
      <c r="AA174" s="87"/>
      <c r="AB174" s="83">
        <f>INDEX('[1]Summary Table'!$Q$4:$Q$264,MATCH(A174,'[1]Summary Table'!$A$4:$A$264,0))</f>
        <v>18522</v>
      </c>
      <c r="AC174" s="83">
        <f>INDEX('[1]Summary Table'!$R$4:$R$264,MATCH(A174,'[1]Summary Table'!$A$4:$A$264,0))</f>
        <v>21168</v>
      </c>
      <c r="AD174" s="83">
        <f>INDEX('[1]Summary Table'!$S$4:$S$264,MATCH(A174,'[1]Summary Table'!$A$4:$A$264,0))</f>
        <v>21168.945000000003</v>
      </c>
      <c r="AE174" s="83"/>
      <c r="AF174" s="88">
        <f>IF(B174="County", VLOOKUP(AI174,'[1]Service Volumes'!B:F,3,0),VLOOKUP(AI174,'[1]Service Volumes'!W:AA,3,0))</f>
        <v>916.65000000000009</v>
      </c>
      <c r="AG174" s="88">
        <f>IF(B174="County", VLOOKUP(AI174,'[1]Service Volumes'!B:F,4,0),VLOOKUP(AI174,'[1]Service Volumes'!W:AA,4,0))</f>
        <v>1048.95</v>
      </c>
      <c r="AH174" s="89">
        <f>IF(B174="County", VLOOKUP(AI174,'[1]Service Volumes'!B:F,5,0),VLOOKUP(AI174,'[1]Service Volumes'!W:AA,5,0))</f>
        <v>1050</v>
      </c>
      <c r="AI174" s="90" t="str">
        <f>INDEX('[1]Summary Table'!$O$4:$O$264,MATCH(A174,'[1]Summary Table'!$A$4:$A$264,0))</f>
        <v>C3R_2L_D_WL_0R</v>
      </c>
    </row>
    <row r="175" spans="1:35" s="91" customFormat="1" x14ac:dyDescent="0.3">
      <c r="A175" s="74">
        <v>480</v>
      </c>
      <c r="B175" s="75" t="str">
        <f>INDEX('[1]Summary Table'!$D$4:$D$264,MATCH(A175,'[1]Summary Table'!$A$4:$A$264,0))</f>
        <v>County</v>
      </c>
      <c r="C175" s="76">
        <f>INDEX('[1]Lake Co CMS'!$A$2:$A$456,MATCH(A175,'[1]Lake Co CMS'!$B$2:$B$456,0))</f>
        <v>1120</v>
      </c>
      <c r="D175" s="77" t="str">
        <f>IFERROR(VLOOKUP('[1]Summary Table'!$A173,'[1]Lake Co CMS'!$B:$I,6,FALSE), VLOOKUP(A175, '[1]Summary Table'!$A:$B, 2, FALSE))</f>
        <v>CR 468</v>
      </c>
      <c r="E175" s="77" t="str">
        <f>IFERROR(VLOOKUP('[1]Summary Table'!$A173,'[1]Lake Co CMS'!$B:$I,7,FALSE), VLOOKUP(A175, '[1]Summary Table'!$A:$C, 3, FALSE))</f>
        <v>PINE RIDGE DAIRY RD</v>
      </c>
      <c r="F175" s="77" t="str">
        <f>VLOOKUP('[1]Summary Table'!$A173,'[1]Lake Co CMS'!$B:$I,8,FALSE)</f>
        <v>GRIFFIN RD</v>
      </c>
      <c r="G175" s="78" t="str">
        <f>LEFT(INDEX('[1]Summary Table'!$I$4:$I$264, MATCH(A175,'[1]Summary Table'!$A$4:$A$264, 0)), 1)</f>
        <v>U</v>
      </c>
      <c r="H175" s="92"/>
      <c r="I175" s="79">
        <f>INDEX('[1]Summary Table'!$E$4:$E$264,MATCH(A175,'[1]Summary Table'!$A$4:$A$264,0))</f>
        <v>35</v>
      </c>
      <c r="J175" s="79" t="str">
        <f>INDEX('[1]Summary Table'!$J$4:$J$264,MATCH(A175,'[1]Summary Table'!$A$4:$A$264,0))</f>
        <v>C2T</v>
      </c>
      <c r="K175" s="79" t="str">
        <f>INDEX('[1]Summary Table'!$H$4:$H$264,MATCH(A175,'[1]Summary Table'!$A$4:$A$264,0))</f>
        <v>2L</v>
      </c>
      <c r="L175" s="92"/>
      <c r="M175" s="79" t="str">
        <f>INDEX('[1]Summary Table'!$N$4:$N$264,MATCH(A175,'[1]Summary Table'!$A$4:$A$264,0))</f>
        <v>D</v>
      </c>
      <c r="N175" s="80">
        <f t="shared" si="12"/>
        <v>16200</v>
      </c>
      <c r="O175" s="80">
        <f t="shared" si="13"/>
        <v>846</v>
      </c>
      <c r="P175" s="92"/>
      <c r="Q175" s="92"/>
      <c r="R175" s="81">
        <f>INDEX('[1]Summary Table'!$P$4:$P$264,MATCH(A175,'[1]Summary Table'!$A$4:$A$264,0))</f>
        <v>7187.0400000000009</v>
      </c>
      <c r="S175" s="82">
        <f t="shared" si="14"/>
        <v>0.44</v>
      </c>
      <c r="T175" s="81" t="str">
        <f t="shared" si="15"/>
        <v>C</v>
      </c>
      <c r="U175" s="83">
        <f>VLOOKUP('[1]Summary Table'!$A173,'[1]2025 Annual Counts'!$A:$AO,39,FALSE)</f>
        <v>294.33600000000001</v>
      </c>
      <c r="V175" s="83">
        <f>VLOOKUP('[1]Summary Table'!$A173,'[1]2025 Annual Counts'!$A:$AO,40,FALSE)</f>
        <v>333.64800000000002</v>
      </c>
      <c r="W175" s="84">
        <f t="shared" si="16"/>
        <v>0.39</v>
      </c>
      <c r="X175" s="83" t="str">
        <f t="shared" si="17"/>
        <v>C</v>
      </c>
      <c r="Y175" s="85">
        <f>INDEX('[1]2025 Annual Counts'!$AH$3:$AH$323,MATCH(A175,'[1]2025 Annual Counts'!$A$3:$A$323,0))</f>
        <v>3.0564600486758797E-2</v>
      </c>
      <c r="AA175" s="87"/>
      <c r="AB175" s="83">
        <f>INDEX('[1]Summary Table'!$Q$4:$Q$264,MATCH(A175,'[1]Summary Table'!$A$4:$A$264,0))</f>
        <v>12420</v>
      </c>
      <c r="AC175" s="83">
        <f>INDEX('[1]Summary Table'!$R$4:$R$264,MATCH(A175,'[1]Summary Table'!$A$4:$A$264,0))</f>
        <v>16200</v>
      </c>
      <c r="AD175" s="83">
        <f>INDEX('[1]Summary Table'!$S$4:$S$264,MATCH(A175,'[1]Summary Table'!$A$4:$A$264,0))</f>
        <v>16200.9</v>
      </c>
      <c r="AE175" s="83"/>
      <c r="AF175" s="88">
        <f>IF(B175="County", VLOOKUP(AI175,'[1]Service Volumes'!B:F,3,0),VLOOKUP(AI175,'[1]Service Volumes'!W:AA,3,0))</f>
        <v>648</v>
      </c>
      <c r="AG175" s="88">
        <f>IF(B175="County", VLOOKUP(AI175,'[1]Service Volumes'!B:F,4,0),VLOOKUP(AI175,'[1]Service Volumes'!W:AA,4,0))</f>
        <v>846</v>
      </c>
      <c r="AH175" s="89">
        <f>IF(B175="County", VLOOKUP(AI175,'[1]Service Volumes'!B:F,5,0),VLOOKUP(AI175,'[1]Service Volumes'!W:AA,5,0))</f>
        <v>847</v>
      </c>
      <c r="AI175" s="90" t="str">
        <f>INDEX('[1]Summary Table'!$O$4:$O$264,MATCH(A175,'[1]Summary Table'!$A$4:$A$264,0))</f>
        <v>C2T_2L_U_WL_0R</v>
      </c>
    </row>
    <row r="176" spans="1:35" s="91" customFormat="1" x14ac:dyDescent="0.3">
      <c r="A176" s="74">
        <v>482</v>
      </c>
      <c r="B176" s="75" t="str">
        <f>INDEX('[1]Summary Table'!$D$4:$D$264,MATCH(A176,'[1]Summary Table'!$A$4:$A$264,0))</f>
        <v>County</v>
      </c>
      <c r="C176" s="76">
        <f>INDEX('[1]Lake Co CMS'!$A$2:$A$456,MATCH(A176,'[1]Lake Co CMS'!$B$2:$B$456,0))</f>
        <v>240</v>
      </c>
      <c r="D176" s="77" t="str">
        <f>IFERROR(VLOOKUP('[1]Summary Table'!$A174,'[1]Lake Co CMS'!$B:$I,6,FALSE), VLOOKUP(A176, '[1]Summary Table'!$A:$B, 2, FALSE))</f>
        <v>CR 25A</v>
      </c>
      <c r="E176" s="77" t="str">
        <f>IFERROR(VLOOKUP('[1]Summary Table'!$A174,'[1]Lake Co CMS'!$B:$I,7,FALSE), VLOOKUP(A176, '[1]Summary Table'!$A:$C, 3, FALSE))</f>
        <v>CR 466A</v>
      </c>
      <c r="F176" s="77" t="str">
        <f>VLOOKUP('[1]Summary Table'!$A174,'[1]Lake Co CMS'!$B:$I,8,FALSE)</f>
        <v>US 27/US 441</v>
      </c>
      <c r="G176" s="78" t="str">
        <f>LEFT(INDEX('[1]Summary Table'!$I$4:$I$264, MATCH(A176,'[1]Summary Table'!$A$4:$A$264, 0)), 1)</f>
        <v>U</v>
      </c>
      <c r="H176" s="92"/>
      <c r="I176" s="79">
        <f>INDEX('[1]Summary Table'!$E$4:$E$264,MATCH(A176,'[1]Summary Table'!$A$4:$A$264,0))</f>
        <v>30</v>
      </c>
      <c r="J176" s="79" t="str">
        <f>INDEX('[1]Summary Table'!$J$4:$J$264,MATCH(A176,'[1]Summary Table'!$A$4:$A$264,0))</f>
        <v>C2T</v>
      </c>
      <c r="K176" s="79" t="str">
        <f>INDEX('[1]Summary Table'!$H$4:$H$264,MATCH(A176,'[1]Summary Table'!$A$4:$A$264,0))</f>
        <v>2L</v>
      </c>
      <c r="L176" s="92"/>
      <c r="M176" s="79" t="str">
        <f>INDEX('[1]Summary Table'!$N$4:$N$264,MATCH(A176,'[1]Summary Table'!$A$4:$A$264,0))</f>
        <v>D</v>
      </c>
      <c r="N176" s="80">
        <f t="shared" si="12"/>
        <v>12960</v>
      </c>
      <c r="O176" s="80">
        <f t="shared" si="13"/>
        <v>676.80000000000007</v>
      </c>
      <c r="P176" s="92"/>
      <c r="Q176" s="92"/>
      <c r="R176" s="81">
        <f>INDEX('[1]Summary Table'!$P$4:$P$264,MATCH(A176,'[1]Summary Table'!$A$4:$A$264,0))</f>
        <v>4403.9520000000002</v>
      </c>
      <c r="S176" s="82">
        <f t="shared" si="14"/>
        <v>0.34</v>
      </c>
      <c r="T176" s="81" t="str">
        <f t="shared" si="15"/>
        <v>C</v>
      </c>
      <c r="U176" s="83">
        <f>VLOOKUP('[1]Summary Table'!$A174,'[1]2025 Annual Counts'!$A:$AO,39,FALSE)</f>
        <v>191.52</v>
      </c>
      <c r="V176" s="83">
        <f>VLOOKUP('[1]Summary Table'!$A174,'[1]2025 Annual Counts'!$A:$AO,40,FALSE)</f>
        <v>236.88</v>
      </c>
      <c r="W176" s="84">
        <f t="shared" si="16"/>
        <v>0.35</v>
      </c>
      <c r="X176" s="83" t="str">
        <f t="shared" si="17"/>
        <v>C</v>
      </c>
      <c r="Y176" s="85">
        <f>INDEX('[1]2025 Annual Counts'!$AH$3:$AH$323,MATCH(A176,'[1]2025 Annual Counts'!$A$3:$A$323,0))</f>
        <v>-6.5598077107280606E-2</v>
      </c>
      <c r="AA176" s="87"/>
      <c r="AB176" s="83">
        <f>INDEX('[1]Summary Table'!$Q$4:$Q$264,MATCH(A176,'[1]Summary Table'!$A$4:$A$264,0))</f>
        <v>9936</v>
      </c>
      <c r="AC176" s="83">
        <f>INDEX('[1]Summary Table'!$R$4:$R$264,MATCH(A176,'[1]Summary Table'!$A$4:$A$264,0))</f>
        <v>12960</v>
      </c>
      <c r="AD176" s="83">
        <f>INDEX('[1]Summary Table'!$S$4:$S$264,MATCH(A176,'[1]Summary Table'!$A$4:$A$264,0))</f>
        <v>12960.720000000001</v>
      </c>
      <c r="AE176" s="83"/>
      <c r="AF176" s="88">
        <f>IF(B176="County", VLOOKUP(AI176,'[1]Service Volumes'!B:F,3,0),VLOOKUP(AI176,'[1]Service Volumes'!W:AA,3,0))</f>
        <v>518.4</v>
      </c>
      <c r="AG176" s="88">
        <f>IF(B176="County", VLOOKUP(AI176,'[1]Service Volumes'!B:F,4,0),VLOOKUP(AI176,'[1]Service Volumes'!W:AA,4,0))</f>
        <v>676.80000000000007</v>
      </c>
      <c r="AH176" s="89">
        <f>IF(B176="County", VLOOKUP(AI176,'[1]Service Volumes'!B:F,5,0),VLOOKUP(AI176,'[1]Service Volumes'!W:AA,5,0))</f>
        <v>677.6</v>
      </c>
      <c r="AI176" s="90" t="str">
        <f>INDEX('[1]Summary Table'!$O$4:$O$264,MATCH(A176,'[1]Summary Table'!$A$4:$A$264,0))</f>
        <v>C2T_2L_U_0L_0R</v>
      </c>
    </row>
    <row r="177" spans="1:35" s="91" customFormat="1" x14ac:dyDescent="0.3">
      <c r="A177" s="74">
        <v>483</v>
      </c>
      <c r="B177" s="75" t="str">
        <f>INDEX('[1]Summary Table'!$D$4:$D$264,MATCH(A177,'[1]Summary Table'!$A$4:$A$264,0))</f>
        <v>County</v>
      </c>
      <c r="C177" s="76">
        <f>INDEX('[1]Lake Co CMS'!$A$2:$A$456,MATCH(A177,'[1]Lake Co CMS'!$B$2:$B$456,0))</f>
        <v>470</v>
      </c>
      <c r="D177" s="77" t="str">
        <f>IFERROR(VLOOKUP('[1]Summary Table'!$A175,'[1]Lake Co CMS'!$B:$I,6,FALSE), VLOOKUP(A177, '[1]Summary Table'!$A:$B, 2, FALSE))</f>
        <v>CR 44</v>
      </c>
      <c r="E177" s="77" t="str">
        <f>IFERROR(VLOOKUP('[1]Summary Table'!$A175,'[1]Lake Co CMS'!$B:$I,7,FALSE), VLOOKUP(A177, '[1]Summary Table'!$A:$C, 3, FALSE))</f>
        <v>SILVER LAKE RD</v>
      </c>
      <c r="F177" s="77" t="str">
        <f>VLOOKUP('[1]Summary Table'!$A175,'[1]Lake Co CMS'!$B:$I,8,FALSE)</f>
        <v>CR 473</v>
      </c>
      <c r="G177" s="78" t="str">
        <f>LEFT(INDEX('[1]Summary Table'!$I$4:$I$264, MATCH(A177,'[1]Summary Table'!$A$4:$A$264, 0)), 1)</f>
        <v>U</v>
      </c>
      <c r="H177" s="92"/>
      <c r="I177" s="79">
        <f>INDEX('[1]Summary Table'!$E$4:$E$264,MATCH(A177,'[1]Summary Table'!$A$4:$A$264,0))</f>
        <v>55</v>
      </c>
      <c r="J177" s="79" t="str">
        <f>INDEX('[1]Summary Table'!$J$4:$J$264,MATCH(A177,'[1]Summary Table'!$A$4:$A$264,0))</f>
        <v>C2T</v>
      </c>
      <c r="K177" s="79" t="str">
        <f>INDEX('[1]Summary Table'!$H$4:$H$264,MATCH(A177,'[1]Summary Table'!$A$4:$A$264,0))</f>
        <v>2L</v>
      </c>
      <c r="L177" s="92"/>
      <c r="M177" s="79" t="str">
        <f>INDEX('[1]Summary Table'!$N$4:$N$264,MATCH(A177,'[1]Summary Table'!$A$4:$A$264,0))</f>
        <v>D</v>
      </c>
      <c r="N177" s="80">
        <f t="shared" si="12"/>
        <v>16200</v>
      </c>
      <c r="O177" s="80">
        <f t="shared" si="13"/>
        <v>846</v>
      </c>
      <c r="P177" s="92"/>
      <c r="Q177" s="92"/>
      <c r="R177" s="81">
        <f>INDEX('[1]Summary Table'!$P$4:$P$264,MATCH(A177,'[1]Summary Table'!$A$4:$A$264,0))</f>
        <v>11274.480000000001</v>
      </c>
      <c r="S177" s="82">
        <f t="shared" si="14"/>
        <v>0.7</v>
      </c>
      <c r="T177" s="81" t="str">
        <f t="shared" si="15"/>
        <v>C</v>
      </c>
      <c r="U177" s="83">
        <f>VLOOKUP('[1]Summary Table'!$A175,'[1]2025 Annual Counts'!$A:$AO,39,FALSE)</f>
        <v>662.25600000000009</v>
      </c>
      <c r="V177" s="83">
        <f>VLOOKUP('[1]Summary Table'!$A175,'[1]2025 Annual Counts'!$A:$AO,40,FALSE)</f>
        <v>321.55200000000002</v>
      </c>
      <c r="W177" s="84">
        <f t="shared" si="16"/>
        <v>0.78</v>
      </c>
      <c r="X177" s="83" t="str">
        <f t="shared" si="17"/>
        <v>D</v>
      </c>
      <c r="Y177" s="85">
        <f>INDEX('[1]2025 Annual Counts'!$AH$3:$AH$323,MATCH(A177,'[1]2025 Annual Counts'!$A$3:$A$323,0))</f>
        <v>0.12767645355236645</v>
      </c>
      <c r="AA177" s="87"/>
      <c r="AB177" s="83">
        <f>INDEX('[1]Summary Table'!$Q$4:$Q$264,MATCH(A177,'[1]Summary Table'!$A$4:$A$264,0))</f>
        <v>12420</v>
      </c>
      <c r="AC177" s="83">
        <f>INDEX('[1]Summary Table'!$R$4:$R$264,MATCH(A177,'[1]Summary Table'!$A$4:$A$264,0))</f>
        <v>16200</v>
      </c>
      <c r="AD177" s="83">
        <f>INDEX('[1]Summary Table'!$S$4:$S$264,MATCH(A177,'[1]Summary Table'!$A$4:$A$264,0))</f>
        <v>16200.9</v>
      </c>
      <c r="AE177" s="83"/>
      <c r="AF177" s="88">
        <f>IF(B177="County", VLOOKUP(AI177,'[1]Service Volumes'!B:F,3,0),VLOOKUP(AI177,'[1]Service Volumes'!W:AA,3,0))</f>
        <v>648</v>
      </c>
      <c r="AG177" s="88">
        <f>IF(B177="County", VLOOKUP(AI177,'[1]Service Volumes'!B:F,4,0),VLOOKUP(AI177,'[1]Service Volumes'!W:AA,4,0))</f>
        <v>846</v>
      </c>
      <c r="AH177" s="89">
        <f>IF(B177="County", VLOOKUP(AI177,'[1]Service Volumes'!B:F,5,0),VLOOKUP(AI177,'[1]Service Volumes'!W:AA,5,0))</f>
        <v>847</v>
      </c>
      <c r="AI177" s="90" t="str">
        <f>INDEX('[1]Summary Table'!$O$4:$O$264,MATCH(A177,'[1]Summary Table'!$A$4:$A$264,0))</f>
        <v>C2T_2L_U_WL_0R</v>
      </c>
    </row>
    <row r="178" spans="1:35" s="91" customFormat="1" x14ac:dyDescent="0.3">
      <c r="A178" s="74">
        <v>484</v>
      </c>
      <c r="B178" s="75" t="str">
        <f>INDEX('[1]Summary Table'!$D$4:$D$264,MATCH(A178,'[1]Summary Table'!$A$4:$A$264,0))</f>
        <v>County</v>
      </c>
      <c r="C178" s="76">
        <f>INDEX('[1]Lake Co CMS'!$A$2:$A$456,MATCH(A178,'[1]Lake Co CMS'!$B$2:$B$456,0))</f>
        <v>2360</v>
      </c>
      <c r="D178" s="77" t="str">
        <f>IFERROR(VLOOKUP('[1]Summary Table'!$A176,'[1]Lake Co CMS'!$B:$I,6,FALSE), VLOOKUP(A178, '[1]Summary Table'!$A:$B, 2, FALSE))</f>
        <v>LAKESHORE DR (EUSTIS)</v>
      </c>
      <c r="E178" s="77" t="str">
        <f>IFERROR(VLOOKUP('[1]Summary Table'!$A176,'[1]Lake Co CMS'!$B:$I,7,FALSE), VLOOKUP(A178, '[1]Summary Table'!$A:$C, 3, FALSE))</f>
        <v>CLAY BLVD</v>
      </c>
      <c r="F178" s="77" t="str">
        <f>VLOOKUP('[1]Summary Table'!$A176,'[1]Lake Co CMS'!$B:$I,8,FALSE)</f>
        <v>SOUTH BAY ST / SR 19 SB</v>
      </c>
      <c r="G178" s="78" t="str">
        <f>LEFT(INDEX('[1]Summary Table'!$I$4:$I$264, MATCH(A178,'[1]Summary Table'!$A$4:$A$264, 0)), 1)</f>
        <v>U</v>
      </c>
      <c r="H178" s="92"/>
      <c r="I178" s="79">
        <f>INDEX('[1]Summary Table'!$E$4:$E$264,MATCH(A178,'[1]Summary Table'!$A$4:$A$264,0))</f>
        <v>30</v>
      </c>
      <c r="J178" s="79" t="str">
        <f>INDEX('[1]Summary Table'!$J$4:$J$264,MATCH(A178,'[1]Summary Table'!$A$4:$A$264,0))</f>
        <v>C3R</v>
      </c>
      <c r="K178" s="79" t="str">
        <f>INDEX('[1]Summary Table'!$H$4:$H$264,MATCH(A178,'[1]Summary Table'!$A$4:$A$264,0))</f>
        <v>2L</v>
      </c>
      <c r="L178" s="92"/>
      <c r="M178" s="79" t="str">
        <f>INDEX('[1]Summary Table'!$N$4:$N$264,MATCH(A178,'[1]Summary Table'!$A$4:$A$264,0))</f>
        <v>D</v>
      </c>
      <c r="N178" s="80">
        <f t="shared" si="12"/>
        <v>16128</v>
      </c>
      <c r="O178" s="80">
        <f t="shared" si="13"/>
        <v>799.2</v>
      </c>
      <c r="P178" s="92"/>
      <c r="Q178" s="92"/>
      <c r="R178" s="81">
        <f>INDEX('[1]Summary Table'!$P$4:$P$264,MATCH(A178,'[1]Summary Table'!$A$4:$A$264,0))</f>
        <v>5765.5295999999998</v>
      </c>
      <c r="S178" s="82">
        <f t="shared" si="14"/>
        <v>0.36</v>
      </c>
      <c r="T178" s="81" t="str">
        <f t="shared" si="15"/>
        <v>C</v>
      </c>
      <c r="U178" s="83">
        <f>VLOOKUP('[1]Summary Table'!$A176,'[1]2025 Annual Counts'!$A:$AO,39,FALSE)</f>
        <v>259.89119999999997</v>
      </c>
      <c r="V178" s="83">
        <f>VLOOKUP('[1]Summary Table'!$A176,'[1]2025 Annual Counts'!$A:$AO,40,FALSE)</f>
        <v>202.75199999999998</v>
      </c>
      <c r="W178" s="84">
        <f t="shared" si="16"/>
        <v>0.33</v>
      </c>
      <c r="X178" s="83" t="str">
        <f t="shared" si="17"/>
        <v>C</v>
      </c>
      <c r="Y178" s="85">
        <f>INDEX('[1]2025 Annual Counts'!$AH$3:$AH$323,MATCH(A178,'[1]2025 Annual Counts'!$A$3:$A$323,0))</f>
        <v>-1.3872547046787309E-2</v>
      </c>
      <c r="AA178" s="87"/>
      <c r="AB178" s="83">
        <f>INDEX('[1]Summary Table'!$Q$4:$Q$264,MATCH(A178,'[1]Summary Table'!$A$4:$A$264,0))</f>
        <v>14112</v>
      </c>
      <c r="AC178" s="83">
        <f>INDEX('[1]Summary Table'!$R$4:$R$264,MATCH(A178,'[1]Summary Table'!$A$4:$A$264,0))</f>
        <v>16128</v>
      </c>
      <c r="AD178" s="83">
        <f>INDEX('[1]Summary Table'!$S$4:$S$264,MATCH(A178,'[1]Summary Table'!$A$4:$A$264,0))</f>
        <v>16128.720000000001</v>
      </c>
      <c r="AE178" s="83"/>
      <c r="AF178" s="88">
        <f>IF(B178="County", VLOOKUP(AI178,'[1]Service Volumes'!B:F,3,0),VLOOKUP(AI178,'[1]Service Volumes'!W:AA,3,0))</f>
        <v>698.40000000000009</v>
      </c>
      <c r="AG178" s="88">
        <f>IF(B178="County", VLOOKUP(AI178,'[1]Service Volumes'!B:F,4,0),VLOOKUP(AI178,'[1]Service Volumes'!W:AA,4,0))</f>
        <v>799.2</v>
      </c>
      <c r="AH178" s="89">
        <f>IF(B178="County", VLOOKUP(AI178,'[1]Service Volumes'!B:F,5,0),VLOOKUP(AI178,'[1]Service Volumes'!W:AA,5,0))</f>
        <v>800</v>
      </c>
      <c r="AI178" s="90" t="str">
        <f>INDEX('[1]Summary Table'!$O$4:$O$264,MATCH(A178,'[1]Summary Table'!$A$4:$A$264,0))</f>
        <v>C3R_2L_U_0L_0R</v>
      </c>
    </row>
    <row r="179" spans="1:35" s="91" customFormat="1" x14ac:dyDescent="0.3">
      <c r="A179" s="74">
        <v>486</v>
      </c>
      <c r="B179" s="75" t="str">
        <f>INDEX('[1]Summary Table'!$D$4:$D$264,MATCH(A179,'[1]Summary Table'!$A$4:$A$264,0))</f>
        <v>County</v>
      </c>
      <c r="C179" s="76">
        <f>INDEX('[1]Lake Co CMS'!$A$2:$A$456,MATCH(A179,'[1]Lake Co CMS'!$B$2:$B$456,0))</f>
        <v>10</v>
      </c>
      <c r="D179" s="77" t="str">
        <f>IFERROR(VLOOKUP('[1]Summary Table'!$A177,'[1]Lake Co CMS'!$B:$I,6,FALSE), VLOOKUP(A179, '[1]Summary Table'!$A:$B, 2, FALSE))</f>
        <v>ABRAMS RD</v>
      </c>
      <c r="E179" s="77" t="str">
        <f>IFERROR(VLOOKUP('[1]Summary Table'!$A177,'[1]Lake Co CMS'!$B:$I,7,FALSE), VLOOKUP(A179, '[1]Summary Table'!$A:$C, 3, FALSE))</f>
        <v>SR 44</v>
      </c>
      <c r="F179" s="77" t="str">
        <f>VLOOKUP('[1]Summary Table'!$A177,'[1]Lake Co CMS'!$B:$I,8,FALSE)</f>
        <v>WAYCROSS AVE</v>
      </c>
      <c r="G179" s="78" t="str">
        <f>LEFT(INDEX('[1]Summary Table'!$I$4:$I$264, MATCH(A179,'[1]Summary Table'!$A$4:$A$264, 0)), 1)</f>
        <v>U</v>
      </c>
      <c r="H179" s="92"/>
      <c r="I179" s="79">
        <f>INDEX('[1]Summary Table'!$E$4:$E$264,MATCH(A179,'[1]Summary Table'!$A$4:$A$264,0))</f>
        <v>30</v>
      </c>
      <c r="J179" s="79" t="str">
        <f>INDEX('[1]Summary Table'!$J$4:$J$264,MATCH(A179,'[1]Summary Table'!$A$4:$A$264,0))</f>
        <v>C3R</v>
      </c>
      <c r="K179" s="79" t="str">
        <f>INDEX('[1]Summary Table'!$H$4:$H$264,MATCH(A179,'[1]Summary Table'!$A$4:$A$264,0))</f>
        <v>2L</v>
      </c>
      <c r="L179" s="92"/>
      <c r="M179" s="79" t="str">
        <f>INDEX('[1]Summary Table'!$N$4:$N$264,MATCH(A179,'[1]Summary Table'!$A$4:$A$264,0))</f>
        <v>D</v>
      </c>
      <c r="N179" s="80">
        <f t="shared" si="12"/>
        <v>21168</v>
      </c>
      <c r="O179" s="80">
        <f t="shared" si="13"/>
        <v>1048.95</v>
      </c>
      <c r="P179" s="92"/>
      <c r="Q179" s="92"/>
      <c r="R179" s="81">
        <f>INDEX('[1]Summary Table'!$P$4:$P$264,MATCH(A179,'[1]Summary Table'!$A$4:$A$264,0))</f>
        <v>5778.4319999999998</v>
      </c>
      <c r="S179" s="82">
        <f t="shared" si="14"/>
        <v>0.27</v>
      </c>
      <c r="T179" s="81" t="str">
        <f t="shared" si="15"/>
        <v>C</v>
      </c>
      <c r="U179" s="83">
        <f>VLOOKUP('[1]Summary Table'!$A177,'[1]2025 Annual Counts'!$A:$AO,39,FALSE)</f>
        <v>246.15359999999998</v>
      </c>
      <c r="V179" s="83">
        <f>VLOOKUP('[1]Summary Table'!$A177,'[1]2025 Annual Counts'!$A:$AO,40,FALSE)</f>
        <v>275.61599999999999</v>
      </c>
      <c r="W179" s="84">
        <f t="shared" si="16"/>
        <v>0.26</v>
      </c>
      <c r="X179" s="83" t="str">
        <f t="shared" si="17"/>
        <v>C</v>
      </c>
      <c r="Y179" s="85">
        <f>INDEX('[1]2025 Annual Counts'!$AH$3:$AH$323,MATCH(A179,'[1]2025 Annual Counts'!$A$3:$A$323,0))</f>
        <v>-1.3431580205681137E-2</v>
      </c>
      <c r="AA179" s="87"/>
      <c r="AB179" s="83">
        <f>INDEX('[1]Summary Table'!$Q$4:$Q$264,MATCH(A179,'[1]Summary Table'!$A$4:$A$264,0))</f>
        <v>18522</v>
      </c>
      <c r="AC179" s="83">
        <f>INDEX('[1]Summary Table'!$R$4:$R$264,MATCH(A179,'[1]Summary Table'!$A$4:$A$264,0))</f>
        <v>21168</v>
      </c>
      <c r="AD179" s="83">
        <f>INDEX('[1]Summary Table'!$S$4:$S$264,MATCH(A179,'[1]Summary Table'!$A$4:$A$264,0))</f>
        <v>21168.945000000003</v>
      </c>
      <c r="AE179" s="83"/>
      <c r="AF179" s="88">
        <f>IF(B179="County", VLOOKUP(AI179,'[1]Service Volumes'!B:F,3,0),VLOOKUP(AI179,'[1]Service Volumes'!W:AA,3,0))</f>
        <v>916.65000000000009</v>
      </c>
      <c r="AG179" s="88">
        <f>IF(B179="County", VLOOKUP(AI179,'[1]Service Volumes'!B:F,4,0),VLOOKUP(AI179,'[1]Service Volumes'!W:AA,4,0))</f>
        <v>1048.95</v>
      </c>
      <c r="AH179" s="89">
        <f>IF(B179="County", VLOOKUP(AI179,'[1]Service Volumes'!B:F,5,0),VLOOKUP(AI179,'[1]Service Volumes'!W:AA,5,0))</f>
        <v>1050</v>
      </c>
      <c r="AI179" s="90" t="str">
        <f>INDEX('[1]Summary Table'!$O$4:$O$264,MATCH(A179,'[1]Summary Table'!$A$4:$A$264,0))</f>
        <v>C3R_2L_U_WL_WR</v>
      </c>
    </row>
    <row r="180" spans="1:35" s="91" customFormat="1" x14ac:dyDescent="0.3">
      <c r="A180" s="74">
        <v>487</v>
      </c>
      <c r="B180" s="75" t="str">
        <f>INDEX('[1]Summary Table'!$D$4:$D$264,MATCH(A180,'[1]Summary Table'!$A$4:$A$264,0))</f>
        <v>County</v>
      </c>
      <c r="C180" s="76">
        <f>INDEX('[1]Lake Co CMS'!$A$2:$A$456,MATCH(A180,'[1]Lake Co CMS'!$B$2:$B$456,0))</f>
        <v>2680</v>
      </c>
      <c r="D180" s="77" t="str">
        <f>IFERROR(VLOOKUP('[1]Summary Table'!$A178,'[1]Lake Co CMS'!$B:$I,6,FALSE), VLOOKUP(A180, '[1]Summary Table'!$A:$B, 2, FALSE))</f>
        <v>ORANGE AVE</v>
      </c>
      <c r="E180" s="77" t="str">
        <f>IFERROR(VLOOKUP('[1]Summary Table'!$A178,'[1]Lake Co CMS'!$B:$I,7,FALSE), VLOOKUP(A180, '[1]Summary Table'!$A:$C, 3, FALSE))</f>
        <v>SR 19</v>
      </c>
      <c r="F180" s="77" t="str">
        <f>VLOOKUP('[1]Summary Table'!$A178,'[1]Lake Co CMS'!$B:$I,8,FALSE)</f>
        <v>HASSELTON ST</v>
      </c>
      <c r="G180" s="78" t="str">
        <f>LEFT(INDEX('[1]Summary Table'!$I$4:$I$264, MATCH(A180,'[1]Summary Table'!$A$4:$A$264, 0)), 1)</f>
        <v>U</v>
      </c>
      <c r="H180" s="92"/>
      <c r="I180" s="79">
        <f>INDEX('[1]Summary Table'!$E$4:$E$264,MATCH(A180,'[1]Summary Table'!$A$4:$A$264,0))</f>
        <v>40</v>
      </c>
      <c r="J180" s="79" t="str">
        <f>INDEX('[1]Summary Table'!$J$4:$J$264,MATCH(A180,'[1]Summary Table'!$A$4:$A$264,0))</f>
        <v>C3R</v>
      </c>
      <c r="K180" s="79" t="str">
        <f>INDEX('[1]Summary Table'!$H$4:$H$264,MATCH(A180,'[1]Summary Table'!$A$4:$A$264,0))</f>
        <v>4L</v>
      </c>
      <c r="L180" s="92"/>
      <c r="M180" s="79" t="str">
        <f>INDEX('[1]Summary Table'!$N$4:$N$264,MATCH(A180,'[1]Summary Table'!$A$4:$A$264,0))</f>
        <v>D</v>
      </c>
      <c r="N180" s="80">
        <f t="shared" si="12"/>
        <v>25177.5</v>
      </c>
      <c r="O180" s="80">
        <f t="shared" si="13"/>
        <v>1248.75</v>
      </c>
      <c r="P180" s="92"/>
      <c r="Q180" s="92"/>
      <c r="R180" s="81">
        <f>INDEX('[1]Summary Table'!$P$4:$P$264,MATCH(A180,'[1]Summary Table'!$A$4:$A$264,0))</f>
        <v>12165.119999999999</v>
      </c>
      <c r="S180" s="82">
        <f t="shared" si="14"/>
        <v>0.48</v>
      </c>
      <c r="T180" s="81" t="str">
        <f t="shared" si="15"/>
        <v>C</v>
      </c>
      <c r="U180" s="83">
        <f>VLOOKUP('[1]Summary Table'!$A178,'[1]2025 Annual Counts'!$A:$AO,39,FALSE)</f>
        <v>551.23199999999997</v>
      </c>
      <c r="V180" s="83">
        <f>VLOOKUP('[1]Summary Table'!$A178,'[1]2025 Annual Counts'!$A:$AO,40,FALSE)</f>
        <v>563.58719999999994</v>
      </c>
      <c r="W180" s="84">
        <f t="shared" si="16"/>
        <v>0.45</v>
      </c>
      <c r="X180" s="83" t="str">
        <f t="shared" si="17"/>
        <v>C</v>
      </c>
      <c r="Y180" s="85">
        <f>INDEX('[1]2025 Annual Counts'!$AH$3:$AH$323,MATCH(A180,'[1]2025 Annual Counts'!$A$3:$A$323,0))</f>
        <v>0.14495518347087621</v>
      </c>
      <c r="AA180" s="87"/>
      <c r="AB180" s="83">
        <f>INDEX('[1]Summary Table'!$Q$4:$Q$264,MATCH(A180,'[1]Summary Table'!$A$4:$A$264,0))</f>
        <v>23152.5</v>
      </c>
      <c r="AC180" s="83">
        <f>INDEX('[1]Summary Table'!$R$4:$R$264,MATCH(A180,'[1]Summary Table'!$A$4:$A$264,0))</f>
        <v>25177.5</v>
      </c>
      <c r="AD180" s="83">
        <f>INDEX('[1]Summary Table'!$S$4:$S$264,MATCH(A180,'[1]Summary Table'!$A$4:$A$264,0))</f>
        <v>25178.175000000003</v>
      </c>
      <c r="AE180" s="83"/>
      <c r="AF180" s="88">
        <f>IF(B180="County", VLOOKUP(AI180,'[1]Service Volumes'!B:F,3,0),VLOOKUP(AI180,'[1]Service Volumes'!W:AA,3,0))</f>
        <v>1147.5</v>
      </c>
      <c r="AG180" s="88">
        <f>IF(B180="County", VLOOKUP(AI180,'[1]Service Volumes'!B:F,4,0),VLOOKUP(AI180,'[1]Service Volumes'!W:AA,4,0))</f>
        <v>1248.75</v>
      </c>
      <c r="AH180" s="89">
        <f>IF(B180="County", VLOOKUP(AI180,'[1]Service Volumes'!B:F,5,0),VLOOKUP(AI180,'[1]Service Volumes'!W:AA,5,0))</f>
        <v>1249.5</v>
      </c>
      <c r="AI180" s="90" t="str">
        <f>INDEX('[1]Summary Table'!$O$4:$O$264,MATCH(A180,'[1]Summary Table'!$A$4:$A$264,0))</f>
        <v>C3R_4L_U_0L_0R</v>
      </c>
    </row>
    <row r="181" spans="1:35" s="91" customFormat="1" x14ac:dyDescent="0.3">
      <c r="A181" s="74">
        <v>490</v>
      </c>
      <c r="B181" s="75" t="str">
        <f>INDEX('[1]Summary Table'!$D$4:$D$264,MATCH(A181,'[1]Summary Table'!$A$4:$A$264,0))</f>
        <v>County</v>
      </c>
      <c r="C181" s="76">
        <f>INDEX('[1]Lake Co CMS'!$A$2:$A$456,MATCH(A181,'[1]Lake Co CMS'!$B$2:$B$456,0))</f>
        <v>1110</v>
      </c>
      <c r="D181" s="77" t="str">
        <f>IFERROR(VLOOKUP('[1]Summary Table'!$A179,'[1]Lake Co CMS'!$B:$I,6,FALSE), VLOOKUP(A181, '[1]Summary Table'!$A:$B, 2, FALSE))</f>
        <v>CR 468</v>
      </c>
      <c r="E181" s="77" t="str">
        <f>IFERROR(VLOOKUP('[1]Summary Table'!$A179,'[1]Lake Co CMS'!$B:$I,7,FALSE), VLOOKUP(A181, '[1]Summary Table'!$A:$C, 3, FALSE))</f>
        <v>CR 466A</v>
      </c>
      <c r="F181" s="77" t="str">
        <f>VLOOKUP('[1]Summary Table'!$A179,'[1]Lake Co CMS'!$B:$I,8,FALSE)</f>
        <v>PINE RIDGE DAIRY RD</v>
      </c>
      <c r="G181" s="78" t="str">
        <f>LEFT(INDEX('[1]Summary Table'!$I$4:$I$264, MATCH(A181,'[1]Summary Table'!$A$4:$A$264, 0)), 1)</f>
        <v>U</v>
      </c>
      <c r="H181" s="92"/>
      <c r="I181" s="79">
        <f>INDEX('[1]Summary Table'!$E$4:$E$264,MATCH(A181,'[1]Summary Table'!$A$4:$A$264,0))</f>
        <v>35</v>
      </c>
      <c r="J181" s="79" t="str">
        <f>INDEX('[1]Summary Table'!$J$4:$J$264,MATCH(A181,'[1]Summary Table'!$A$4:$A$264,0))</f>
        <v>C2T</v>
      </c>
      <c r="K181" s="79" t="str">
        <f>INDEX('[1]Summary Table'!$H$4:$H$264,MATCH(A181,'[1]Summary Table'!$A$4:$A$264,0))</f>
        <v>2L</v>
      </c>
      <c r="L181" s="92"/>
      <c r="M181" s="79" t="str">
        <f>INDEX('[1]Summary Table'!$N$4:$N$264,MATCH(A181,'[1]Summary Table'!$A$4:$A$264,0))</f>
        <v>D</v>
      </c>
      <c r="N181" s="80">
        <f t="shared" si="12"/>
        <v>12960</v>
      </c>
      <c r="O181" s="80">
        <f t="shared" si="13"/>
        <v>676.80000000000007</v>
      </c>
      <c r="P181" s="92"/>
      <c r="Q181" s="92"/>
      <c r="R181" s="81">
        <f>INDEX('[1]Summary Table'!$P$4:$P$264,MATCH(A181,'[1]Summary Table'!$A$4:$A$264,0))</f>
        <v>4574.3040000000001</v>
      </c>
      <c r="S181" s="82">
        <f t="shared" si="14"/>
        <v>0.35</v>
      </c>
      <c r="T181" s="81" t="str">
        <f t="shared" si="15"/>
        <v>C</v>
      </c>
      <c r="U181" s="83">
        <f>VLOOKUP('[1]Summary Table'!$A179,'[1]2025 Annual Counts'!$A:$AO,39,FALSE)</f>
        <v>168.33600000000001</v>
      </c>
      <c r="V181" s="83">
        <f>VLOOKUP('[1]Summary Table'!$A179,'[1]2025 Annual Counts'!$A:$AO,40,FALSE)</f>
        <v>221.76</v>
      </c>
      <c r="W181" s="84">
        <f t="shared" si="16"/>
        <v>0.33</v>
      </c>
      <c r="X181" s="83" t="str">
        <f t="shared" si="17"/>
        <v>C</v>
      </c>
      <c r="Y181" s="85">
        <f>INDEX('[1]2025 Annual Counts'!$AH$3:$AH$323,MATCH(A181,'[1]2025 Annual Counts'!$A$3:$A$323,0))</f>
        <v>-5.8478562608156426E-2</v>
      </c>
      <c r="AA181" s="87"/>
      <c r="AB181" s="83">
        <f>INDEX('[1]Summary Table'!$Q$4:$Q$264,MATCH(A181,'[1]Summary Table'!$A$4:$A$264,0))</f>
        <v>9936</v>
      </c>
      <c r="AC181" s="83">
        <f>INDEX('[1]Summary Table'!$R$4:$R$264,MATCH(A181,'[1]Summary Table'!$A$4:$A$264,0))</f>
        <v>12960</v>
      </c>
      <c r="AD181" s="83">
        <f>INDEX('[1]Summary Table'!$S$4:$S$264,MATCH(A181,'[1]Summary Table'!$A$4:$A$264,0))</f>
        <v>12960.720000000001</v>
      </c>
      <c r="AE181" s="83"/>
      <c r="AF181" s="88">
        <f>IF(B181="County", VLOOKUP(AI181,'[1]Service Volumes'!B:F,3,0),VLOOKUP(AI181,'[1]Service Volumes'!W:AA,3,0))</f>
        <v>518.4</v>
      </c>
      <c r="AG181" s="88">
        <f>IF(B181="County", VLOOKUP(AI181,'[1]Service Volumes'!B:F,4,0),VLOOKUP(AI181,'[1]Service Volumes'!W:AA,4,0))</f>
        <v>676.80000000000007</v>
      </c>
      <c r="AH181" s="89">
        <f>IF(B181="County", VLOOKUP(AI181,'[1]Service Volumes'!B:F,5,0),VLOOKUP(AI181,'[1]Service Volumes'!W:AA,5,0))</f>
        <v>677.6</v>
      </c>
      <c r="AI181" s="90" t="str">
        <f>INDEX('[1]Summary Table'!$O$4:$O$264,MATCH(A181,'[1]Summary Table'!$A$4:$A$264,0))</f>
        <v>C2T_2L_U_0L_0R</v>
      </c>
    </row>
    <row r="182" spans="1:35" s="91" customFormat="1" x14ac:dyDescent="0.3">
      <c r="A182" s="74">
        <v>491</v>
      </c>
      <c r="B182" s="75" t="str">
        <f>INDEX('[1]Summary Table'!$D$4:$D$264,MATCH(A182,'[1]Summary Table'!$A$4:$A$264,0))</f>
        <v>County</v>
      </c>
      <c r="C182" s="76">
        <f>INDEX('[1]Lake Co CMS'!$A$2:$A$456,MATCH(A182,'[1]Lake Co CMS'!$B$2:$B$456,0))</f>
        <v>1070</v>
      </c>
      <c r="D182" s="77" t="str">
        <f>IFERROR(VLOOKUP('[1]Summary Table'!$A180,'[1]Lake Co CMS'!$B:$I,6,FALSE), VLOOKUP(A182, '[1]Summary Table'!$A:$B, 2, FALSE))</f>
        <v>CR 466A</v>
      </c>
      <c r="E182" s="77" t="str">
        <f>IFERROR(VLOOKUP('[1]Summary Table'!$A180,'[1]Lake Co CMS'!$B:$I,7,FALSE), VLOOKUP(A182, '[1]Summary Table'!$A:$C, 3, FALSE))</f>
        <v>CR 468 / ROSE AVE</v>
      </c>
      <c r="F182" s="77" t="str">
        <f>VLOOKUP('[1]Summary Table'!$A180,'[1]Lake Co CMS'!$B:$I,8,FALSE)</f>
        <v>US 27</v>
      </c>
      <c r="G182" s="78" t="str">
        <f>LEFT(INDEX('[1]Summary Table'!$I$4:$I$264, MATCH(A182,'[1]Summary Table'!$A$4:$A$264, 0)), 1)</f>
        <v>U</v>
      </c>
      <c r="H182" s="92"/>
      <c r="I182" s="79">
        <f>INDEX('[1]Summary Table'!$E$4:$E$264,MATCH(A182,'[1]Summary Table'!$A$4:$A$264,0))</f>
        <v>35</v>
      </c>
      <c r="J182" s="79" t="str">
        <f>INDEX('[1]Summary Table'!$J$4:$J$264,MATCH(A182,'[1]Summary Table'!$A$4:$A$264,0))</f>
        <v>C3R</v>
      </c>
      <c r="K182" s="79" t="str">
        <f>INDEX('[1]Summary Table'!$H$4:$H$264,MATCH(A182,'[1]Summary Table'!$A$4:$A$264,0))</f>
        <v>2L</v>
      </c>
      <c r="L182" s="92"/>
      <c r="M182" s="79" t="str">
        <f>INDEX('[1]Summary Table'!$N$4:$N$264,MATCH(A182,'[1]Summary Table'!$A$4:$A$264,0))</f>
        <v>D</v>
      </c>
      <c r="N182" s="80">
        <f t="shared" si="12"/>
        <v>21168</v>
      </c>
      <c r="O182" s="80">
        <f t="shared" si="13"/>
        <v>1048.95</v>
      </c>
      <c r="P182" s="92"/>
      <c r="Q182" s="92"/>
      <c r="R182" s="81">
        <f>INDEX('[1]Summary Table'!$P$4:$P$264,MATCH(A182,'[1]Summary Table'!$A$4:$A$264,0))</f>
        <v>6742.5119999999997</v>
      </c>
      <c r="S182" s="82">
        <f t="shared" si="14"/>
        <v>0.32</v>
      </c>
      <c r="T182" s="81" t="str">
        <f t="shared" si="15"/>
        <v>C</v>
      </c>
      <c r="U182" s="83">
        <f>VLOOKUP('[1]Summary Table'!$A180,'[1]2025 Annual Counts'!$A:$AO,39,FALSE)</f>
        <v>235.87199999999999</v>
      </c>
      <c r="V182" s="83">
        <f>VLOOKUP('[1]Summary Table'!$A180,'[1]2025 Annual Counts'!$A:$AO,40,FALSE)</f>
        <v>292.32</v>
      </c>
      <c r="W182" s="84">
        <f t="shared" si="16"/>
        <v>0.28000000000000003</v>
      </c>
      <c r="X182" s="83" t="str">
        <f t="shared" si="17"/>
        <v>C</v>
      </c>
      <c r="Y182" s="85">
        <f>INDEX('[1]2025 Annual Counts'!$AH$3:$AH$323,MATCH(A182,'[1]2025 Annual Counts'!$A$3:$A$323,0))</f>
        <v>1.7488603940512215E-2</v>
      </c>
      <c r="AA182" s="87"/>
      <c r="AB182" s="83">
        <f>INDEX('[1]Summary Table'!$Q$4:$Q$264,MATCH(A182,'[1]Summary Table'!$A$4:$A$264,0))</f>
        <v>18522</v>
      </c>
      <c r="AC182" s="83">
        <f>INDEX('[1]Summary Table'!$R$4:$R$264,MATCH(A182,'[1]Summary Table'!$A$4:$A$264,0))</f>
        <v>21168</v>
      </c>
      <c r="AD182" s="83">
        <f>INDEX('[1]Summary Table'!$S$4:$S$264,MATCH(A182,'[1]Summary Table'!$A$4:$A$264,0))</f>
        <v>21168.945000000003</v>
      </c>
      <c r="AE182" s="83"/>
      <c r="AF182" s="88">
        <f>IF(B182="County", VLOOKUP(AI182,'[1]Service Volumes'!B:F,3,0),VLOOKUP(AI182,'[1]Service Volumes'!W:AA,3,0))</f>
        <v>916.65000000000009</v>
      </c>
      <c r="AG182" s="88">
        <f>IF(B182="County", VLOOKUP(AI182,'[1]Service Volumes'!B:F,4,0),VLOOKUP(AI182,'[1]Service Volumes'!W:AA,4,0))</f>
        <v>1048.95</v>
      </c>
      <c r="AH182" s="89">
        <f>IF(B182="County", VLOOKUP(AI182,'[1]Service Volumes'!B:F,5,0),VLOOKUP(AI182,'[1]Service Volumes'!W:AA,5,0))</f>
        <v>1050</v>
      </c>
      <c r="AI182" s="90" t="str">
        <f>INDEX('[1]Summary Table'!$O$4:$O$264,MATCH(A182,'[1]Summary Table'!$A$4:$A$264,0))</f>
        <v>C3R_2L_D_WL_0R</v>
      </c>
    </row>
    <row r="183" spans="1:35" s="91" customFormat="1" x14ac:dyDescent="0.3">
      <c r="A183" s="74">
        <v>492</v>
      </c>
      <c r="B183" s="75" t="str">
        <f>INDEX('[1]Summary Table'!$D$4:$D$264,MATCH(A183,'[1]Summary Table'!$A$4:$A$264,0))</f>
        <v>County</v>
      </c>
      <c r="C183" s="76">
        <f>INDEX('[1]Lake Co CMS'!$A$2:$A$456,MATCH(A183,'[1]Lake Co CMS'!$B$2:$B$456,0))</f>
        <v>1060</v>
      </c>
      <c r="D183" s="77" t="str">
        <f>IFERROR(VLOOKUP('[1]Summary Table'!$A181,'[1]Lake Co CMS'!$B:$I,6,FALSE), VLOOKUP(A183, '[1]Summary Table'!$A:$B, 2, FALSE))</f>
        <v>CR 466A</v>
      </c>
      <c r="E183" s="77" t="str">
        <f>IFERROR(VLOOKUP('[1]Summary Table'!$A181,'[1]Lake Co CMS'!$B:$I,7,FALSE), VLOOKUP(A183, '[1]Summary Table'!$A:$C, 3, FALSE))</f>
        <v>SUMTER COUNTY LINE</v>
      </c>
      <c r="F183" s="77" t="str">
        <f>VLOOKUP('[1]Summary Table'!$A181,'[1]Lake Co CMS'!$B:$I,8,FALSE)</f>
        <v>TIMBERTOP LN</v>
      </c>
      <c r="G183" s="78" t="str">
        <f>LEFT(INDEX('[1]Summary Table'!$I$4:$I$264, MATCH(A183,'[1]Summary Table'!$A$4:$A$264, 0)), 1)</f>
        <v>U</v>
      </c>
      <c r="H183" s="92"/>
      <c r="I183" s="79">
        <f>INDEX('[1]Summary Table'!$E$4:$E$264,MATCH(A183,'[1]Summary Table'!$A$4:$A$264,0))</f>
        <v>45</v>
      </c>
      <c r="J183" s="79" t="str">
        <f>INDEX('[1]Summary Table'!$J$4:$J$264,MATCH(A183,'[1]Summary Table'!$A$4:$A$264,0))</f>
        <v>C3R</v>
      </c>
      <c r="K183" s="79" t="str">
        <f>INDEX('[1]Summary Table'!$H$4:$H$264,MATCH(A183,'[1]Summary Table'!$A$4:$A$264,0))</f>
        <v>2L</v>
      </c>
      <c r="L183" s="92"/>
      <c r="M183" s="79" t="str">
        <f>INDEX('[1]Summary Table'!$N$4:$N$264,MATCH(A183,'[1]Summary Table'!$A$4:$A$264,0))</f>
        <v>D</v>
      </c>
      <c r="N183" s="80">
        <f t="shared" si="12"/>
        <v>22226.400000000001</v>
      </c>
      <c r="O183" s="80">
        <f t="shared" si="13"/>
        <v>1101.3975</v>
      </c>
      <c r="P183" s="92"/>
      <c r="Q183" s="92"/>
      <c r="R183" s="81">
        <f>INDEX('[1]Summary Table'!$P$4:$P$264,MATCH(A183,'[1]Summary Table'!$A$4:$A$264,0))</f>
        <v>18682.272000000001</v>
      </c>
      <c r="S183" s="82">
        <f t="shared" si="14"/>
        <v>0.84</v>
      </c>
      <c r="T183" s="81" t="str">
        <f t="shared" si="15"/>
        <v>C</v>
      </c>
      <c r="U183" s="83">
        <f>VLOOKUP('[1]Summary Table'!$A181,'[1]2025 Annual Counts'!$A:$AO,39,FALSE)</f>
        <v>764.06399999999996</v>
      </c>
      <c r="V183" s="83">
        <f>VLOOKUP('[1]Summary Table'!$A181,'[1]2025 Annual Counts'!$A:$AO,40,FALSE)</f>
        <v>759.024</v>
      </c>
      <c r="W183" s="84">
        <f t="shared" si="16"/>
        <v>0.69</v>
      </c>
      <c r="X183" s="83" t="str">
        <f t="shared" si="17"/>
        <v>C</v>
      </c>
      <c r="Y183" s="85">
        <f>INDEX('[1]2025 Annual Counts'!$AH$3:$AH$323,MATCH(A183,'[1]2025 Annual Counts'!$A$3:$A$323,0))</f>
        <v>0.24753042561800487</v>
      </c>
      <c r="AA183" s="87"/>
      <c r="AB183" s="83">
        <f>INDEX('[1]Summary Table'!$Q$4:$Q$264,MATCH(A183,'[1]Summary Table'!$A$4:$A$264,0))</f>
        <v>19448.100000000002</v>
      </c>
      <c r="AC183" s="83">
        <f>INDEX('[1]Summary Table'!$R$4:$R$264,MATCH(A183,'[1]Summary Table'!$A$4:$A$264,0))</f>
        <v>22226.400000000001</v>
      </c>
      <c r="AD183" s="83">
        <f>INDEX('[1]Summary Table'!$S$4:$S$264,MATCH(A183,'[1]Summary Table'!$A$4:$A$264,0))</f>
        <v>22227.392250000004</v>
      </c>
      <c r="AE183" s="83"/>
      <c r="AF183" s="88">
        <f>IF(B183="County", VLOOKUP(AI183,'[1]Service Volumes'!B:F,3,0),VLOOKUP(AI183,'[1]Service Volumes'!W:AA,3,0))</f>
        <v>962.48250000000019</v>
      </c>
      <c r="AG183" s="88">
        <f>IF(B183="County", VLOOKUP(AI183,'[1]Service Volumes'!B:F,4,0),VLOOKUP(AI183,'[1]Service Volumes'!W:AA,4,0))</f>
        <v>1101.3975</v>
      </c>
      <c r="AH183" s="89">
        <f>IF(B183="County", VLOOKUP(AI183,'[1]Service Volumes'!B:F,5,0),VLOOKUP(AI183,'[1]Service Volumes'!W:AA,5,0))</f>
        <v>1102.5</v>
      </c>
      <c r="AI183" s="90" t="str">
        <f>INDEX('[1]Summary Table'!$O$4:$O$264,MATCH(A183,'[1]Summary Table'!$A$4:$A$264,0))</f>
        <v>C3R_2L_D_0L_WR</v>
      </c>
    </row>
    <row r="184" spans="1:35" s="91" customFormat="1" x14ac:dyDescent="0.3">
      <c r="A184" s="74">
        <v>493</v>
      </c>
      <c r="B184" s="75" t="str">
        <f>INDEX('[1]Summary Table'!$D$4:$D$264,MATCH(A184,'[1]Summary Table'!$A$4:$A$264,0))</f>
        <v>County</v>
      </c>
      <c r="C184" s="76">
        <f>INDEX('[1]Lake Co CMS'!$A$2:$A$456,MATCH(A184,'[1]Lake Co CMS'!$B$2:$B$456,0))</f>
        <v>2580</v>
      </c>
      <c r="D184" s="77" t="str">
        <f>IFERROR(VLOOKUP('[1]Summary Table'!$A182,'[1]Lake Co CMS'!$B:$I,6,FALSE), VLOOKUP(A184, '[1]Summary Table'!$A:$B, 2, FALSE))</f>
        <v>MICRO RACETRACK RD</v>
      </c>
      <c r="E184" s="77" t="str">
        <f>IFERROR(VLOOKUP('[1]Summary Table'!$A182,'[1]Lake Co CMS'!$B:$I,7,FALSE), VLOOKUP(A184, '[1]Summary Table'!$A:$C, 3, FALSE))</f>
        <v>LAKE ELLA RD</v>
      </c>
      <c r="F184" s="77" t="str">
        <f>VLOOKUP('[1]Summary Table'!$A182,'[1]Lake Co CMS'!$B:$I,8,FALSE)</f>
        <v>CR 466A</v>
      </c>
      <c r="G184" s="78" t="str">
        <f>LEFT(INDEX('[1]Summary Table'!$I$4:$I$264, MATCH(A184,'[1]Summary Table'!$A$4:$A$264, 0)), 1)</f>
        <v>U</v>
      </c>
      <c r="H184" s="92"/>
      <c r="I184" s="79">
        <f>INDEX('[1]Summary Table'!$E$4:$E$264,MATCH(A184,'[1]Summary Table'!$A$4:$A$264,0))</f>
        <v>35</v>
      </c>
      <c r="J184" s="79" t="str">
        <f>INDEX('[1]Summary Table'!$J$4:$J$264,MATCH(A184,'[1]Summary Table'!$A$4:$A$264,0))</f>
        <v>C3R</v>
      </c>
      <c r="K184" s="79" t="str">
        <f>INDEX('[1]Summary Table'!$H$4:$H$264,MATCH(A184,'[1]Summary Table'!$A$4:$A$264,0))</f>
        <v>2L</v>
      </c>
      <c r="L184" s="92"/>
      <c r="M184" s="79" t="str">
        <f>INDEX('[1]Summary Table'!$N$4:$N$264,MATCH(A184,'[1]Summary Table'!$A$4:$A$264,0))</f>
        <v>D</v>
      </c>
      <c r="N184" s="80">
        <f t="shared" si="12"/>
        <v>16128</v>
      </c>
      <c r="O184" s="80">
        <f t="shared" si="13"/>
        <v>799.2</v>
      </c>
      <c r="P184" s="92"/>
      <c r="Q184" s="92"/>
      <c r="R184" s="81">
        <f>INDEX('[1]Summary Table'!$P$4:$P$264,MATCH(A184,'[1]Summary Table'!$A$4:$A$264,0))</f>
        <v>8688.8447999999989</v>
      </c>
      <c r="S184" s="82">
        <f t="shared" si="14"/>
        <v>0.54</v>
      </c>
      <c r="T184" s="81" t="str">
        <f t="shared" si="15"/>
        <v>C</v>
      </c>
      <c r="U184" s="83">
        <f>VLOOKUP('[1]Summary Table'!$A182,'[1]2025 Annual Counts'!$A:$AO,39,FALSE)</f>
        <v>366.79679999999996</v>
      </c>
      <c r="V184" s="83">
        <f>VLOOKUP('[1]Summary Table'!$A182,'[1]2025 Annual Counts'!$A:$AO,40,FALSE)</f>
        <v>427.62239999999997</v>
      </c>
      <c r="W184" s="84">
        <f t="shared" si="16"/>
        <v>0.54</v>
      </c>
      <c r="X184" s="83" t="str">
        <f t="shared" si="17"/>
        <v>C</v>
      </c>
      <c r="Y184" s="85">
        <f>INDEX('[1]2025 Annual Counts'!$AH$3:$AH$323,MATCH(A184,'[1]2025 Annual Counts'!$A$3:$A$323,0))</f>
        <v>7.0428382964814906E-2</v>
      </c>
      <c r="AA184" s="87"/>
      <c r="AB184" s="83">
        <f>INDEX('[1]Summary Table'!$Q$4:$Q$264,MATCH(A184,'[1]Summary Table'!$A$4:$A$264,0))</f>
        <v>14112</v>
      </c>
      <c r="AC184" s="83">
        <f>INDEX('[1]Summary Table'!$R$4:$R$264,MATCH(A184,'[1]Summary Table'!$A$4:$A$264,0))</f>
        <v>16128</v>
      </c>
      <c r="AD184" s="83">
        <f>INDEX('[1]Summary Table'!$S$4:$S$264,MATCH(A184,'[1]Summary Table'!$A$4:$A$264,0))</f>
        <v>16128.720000000001</v>
      </c>
      <c r="AE184" s="83"/>
      <c r="AF184" s="88">
        <f>IF(B184="County", VLOOKUP(AI184,'[1]Service Volumes'!B:F,3,0),VLOOKUP(AI184,'[1]Service Volumes'!W:AA,3,0))</f>
        <v>698.40000000000009</v>
      </c>
      <c r="AG184" s="88">
        <f>IF(B184="County", VLOOKUP(AI184,'[1]Service Volumes'!B:F,4,0),VLOOKUP(AI184,'[1]Service Volumes'!W:AA,4,0))</f>
        <v>799.2</v>
      </c>
      <c r="AH184" s="89">
        <f>IF(B184="County", VLOOKUP(AI184,'[1]Service Volumes'!B:F,5,0),VLOOKUP(AI184,'[1]Service Volumes'!W:AA,5,0))</f>
        <v>800</v>
      </c>
      <c r="AI184" s="90" t="str">
        <f>INDEX('[1]Summary Table'!$O$4:$O$264,MATCH(A184,'[1]Summary Table'!$A$4:$A$264,0))</f>
        <v>C3R_2L_U_0L_0R</v>
      </c>
    </row>
    <row r="185" spans="1:35" s="91" customFormat="1" x14ac:dyDescent="0.3">
      <c r="A185" s="74">
        <v>494</v>
      </c>
      <c r="B185" s="75" t="str">
        <f>INDEX('[1]Summary Table'!$D$4:$D$264,MATCH(A185,'[1]Summary Table'!$A$4:$A$264,0))</f>
        <v>County</v>
      </c>
      <c r="C185" s="76">
        <f>INDEX('[1]Lake Co CMS'!$A$2:$A$456,MATCH(A185,'[1]Lake Co CMS'!$B$2:$B$456,0))</f>
        <v>2730</v>
      </c>
      <c r="D185" s="77" t="str">
        <f>IFERROR(VLOOKUP('[1]Summary Table'!$A183,'[1]Lake Co CMS'!$B:$I,6,FALSE), VLOOKUP(A185, '[1]Summary Table'!$A:$B, 2, FALSE))</f>
        <v>RADIO RD</v>
      </c>
      <c r="E185" s="77" t="str">
        <f>IFERROR(VLOOKUP('[1]Summary Table'!$A183,'[1]Lake Co CMS'!$B:$I,7,FALSE), VLOOKUP(A185, '[1]Summary Table'!$A:$C, 3, FALSE))</f>
        <v>CR 44</v>
      </c>
      <c r="F185" s="77" t="str">
        <f>VLOOKUP('[1]Summary Table'!$A183,'[1]Lake Co CMS'!$B:$I,8,FALSE)</f>
        <v>MORNINGSIDE DR</v>
      </c>
      <c r="G185" s="78" t="str">
        <f>LEFT(INDEX('[1]Summary Table'!$I$4:$I$264, MATCH(A185,'[1]Summary Table'!$A$4:$A$264, 0)), 1)</f>
        <v>U</v>
      </c>
      <c r="H185" s="92"/>
      <c r="I185" s="79">
        <f>INDEX('[1]Summary Table'!$E$4:$E$264,MATCH(A185,'[1]Summary Table'!$A$4:$A$264,0))</f>
        <v>45</v>
      </c>
      <c r="J185" s="79" t="str">
        <f>INDEX('[1]Summary Table'!$J$4:$J$264,MATCH(A185,'[1]Summary Table'!$A$4:$A$264,0))</f>
        <v>C3R</v>
      </c>
      <c r="K185" s="79" t="str">
        <f>INDEX('[1]Summary Table'!$H$4:$H$264,MATCH(A185,'[1]Summary Table'!$A$4:$A$264,0))</f>
        <v>2L</v>
      </c>
      <c r="L185" s="92"/>
      <c r="M185" s="79" t="str">
        <f>INDEX('[1]Summary Table'!$N$4:$N$264,MATCH(A185,'[1]Summary Table'!$A$4:$A$264,0))</f>
        <v>D</v>
      </c>
      <c r="N185" s="80">
        <f t="shared" si="12"/>
        <v>21168</v>
      </c>
      <c r="O185" s="80">
        <f t="shared" si="13"/>
        <v>1048.95</v>
      </c>
      <c r="P185" s="92"/>
      <c r="Q185" s="92"/>
      <c r="R185" s="81">
        <f>INDEX('[1]Summary Table'!$P$4:$P$264,MATCH(A185,'[1]Summary Table'!$A$4:$A$264,0))</f>
        <v>3420.4895999999999</v>
      </c>
      <c r="S185" s="82">
        <f t="shared" si="14"/>
        <v>0.16</v>
      </c>
      <c r="T185" s="81" t="str">
        <f t="shared" si="15"/>
        <v>C</v>
      </c>
      <c r="U185" s="83">
        <f>VLOOKUP('[1]Summary Table'!$A183,'[1]2025 Annual Counts'!$A:$AO,39,FALSE)</f>
        <v>154.9152</v>
      </c>
      <c r="V185" s="83">
        <f>VLOOKUP('[1]Summary Table'!$A183,'[1]2025 Annual Counts'!$A:$AO,40,FALSE)</f>
        <v>134.95679999999999</v>
      </c>
      <c r="W185" s="84">
        <f t="shared" si="16"/>
        <v>0.15</v>
      </c>
      <c r="X185" s="83" t="str">
        <f t="shared" si="17"/>
        <v>C</v>
      </c>
      <c r="Y185" s="85">
        <f>INDEX('[1]2025 Annual Counts'!$AH$3:$AH$323,MATCH(A185,'[1]2025 Annual Counts'!$A$3:$A$323,0))</f>
        <v>-0.1116525439631979</v>
      </c>
      <c r="AA185" s="87"/>
      <c r="AB185" s="83">
        <f>INDEX('[1]Summary Table'!$Q$4:$Q$264,MATCH(A185,'[1]Summary Table'!$A$4:$A$264,0))</f>
        <v>18522</v>
      </c>
      <c r="AC185" s="83">
        <f>INDEX('[1]Summary Table'!$R$4:$R$264,MATCH(A185,'[1]Summary Table'!$A$4:$A$264,0))</f>
        <v>21168</v>
      </c>
      <c r="AD185" s="83">
        <f>INDEX('[1]Summary Table'!$S$4:$S$264,MATCH(A185,'[1]Summary Table'!$A$4:$A$264,0))</f>
        <v>21168.945000000003</v>
      </c>
      <c r="AE185" s="83"/>
      <c r="AF185" s="88">
        <f>IF(B185="County", VLOOKUP(AI185,'[1]Service Volumes'!B:F,3,0),VLOOKUP(AI185,'[1]Service Volumes'!W:AA,3,0))</f>
        <v>916.65000000000009</v>
      </c>
      <c r="AG185" s="88">
        <f>IF(B185="County", VLOOKUP(AI185,'[1]Service Volumes'!B:F,4,0),VLOOKUP(AI185,'[1]Service Volumes'!W:AA,4,0))</f>
        <v>1048.95</v>
      </c>
      <c r="AH185" s="89">
        <f>IF(B185="County", VLOOKUP(AI185,'[1]Service Volumes'!B:F,5,0),VLOOKUP(AI185,'[1]Service Volumes'!W:AA,5,0))</f>
        <v>1050</v>
      </c>
      <c r="AI185" s="90" t="str">
        <f>INDEX('[1]Summary Table'!$O$4:$O$264,MATCH(A185,'[1]Summary Table'!$A$4:$A$264,0))</f>
        <v>C3R_2L_U_WL_WR</v>
      </c>
    </row>
    <row r="186" spans="1:35" s="91" customFormat="1" x14ac:dyDescent="0.3">
      <c r="A186" s="74">
        <v>495</v>
      </c>
      <c r="B186" s="75" t="str">
        <f>INDEX('[1]Summary Table'!$D$4:$D$264,MATCH(A186,'[1]Summary Table'!$A$4:$A$264,0))</f>
        <v>County</v>
      </c>
      <c r="C186" s="76">
        <f>INDEX('[1]Lake Co CMS'!$A$2:$A$456,MATCH(A186,'[1]Lake Co CMS'!$B$2:$B$456,0))</f>
        <v>230</v>
      </c>
      <c r="D186" s="77" t="str">
        <f>IFERROR(VLOOKUP('[1]Summary Table'!$A184,'[1]Lake Co CMS'!$B:$I,6,FALSE), VLOOKUP(A186, '[1]Summary Table'!$A:$B, 2, FALSE))</f>
        <v>CR 25A</v>
      </c>
      <c r="E186" s="77" t="str">
        <f>IFERROR(VLOOKUP('[1]Summary Table'!$A184,'[1]Lake Co CMS'!$B:$I,7,FALSE), VLOOKUP(A186, '[1]Summary Table'!$A:$C, 3, FALSE))</f>
        <v>US 27/US 441</v>
      </c>
      <c r="F186" s="77" t="str">
        <f>VLOOKUP('[1]Summary Table'!$A184,'[1]Lake Co CMS'!$B:$I,8,FALSE)</f>
        <v>CR 466A</v>
      </c>
      <c r="G186" s="78" t="str">
        <f>LEFT(INDEX('[1]Summary Table'!$I$4:$I$264, MATCH(A186,'[1]Summary Table'!$A$4:$A$264, 0)), 1)</f>
        <v>U</v>
      </c>
      <c r="H186" s="92"/>
      <c r="I186" s="79">
        <f>INDEX('[1]Summary Table'!$E$4:$E$264,MATCH(A186,'[1]Summary Table'!$A$4:$A$264,0))</f>
        <v>30</v>
      </c>
      <c r="J186" s="79" t="str">
        <f>INDEX('[1]Summary Table'!$J$4:$J$264,MATCH(A186,'[1]Summary Table'!$A$4:$A$264,0))</f>
        <v>C3R</v>
      </c>
      <c r="K186" s="79" t="str">
        <f>INDEX('[1]Summary Table'!$H$4:$H$264,MATCH(A186,'[1]Summary Table'!$A$4:$A$264,0))</f>
        <v>2L</v>
      </c>
      <c r="L186" s="92"/>
      <c r="M186" s="79" t="str">
        <f>INDEX('[1]Summary Table'!$N$4:$N$264,MATCH(A186,'[1]Summary Table'!$A$4:$A$264,0))</f>
        <v>D</v>
      </c>
      <c r="N186" s="80">
        <f t="shared" si="12"/>
        <v>16128</v>
      </c>
      <c r="O186" s="80">
        <f t="shared" si="13"/>
        <v>799.2</v>
      </c>
      <c r="P186" s="92"/>
      <c r="Q186" s="92"/>
      <c r="R186" s="81">
        <f>INDEX('[1]Summary Table'!$P$4:$P$264,MATCH(A186,'[1]Summary Table'!$A$4:$A$264,0))</f>
        <v>7158.8160000000007</v>
      </c>
      <c r="S186" s="82">
        <f t="shared" si="14"/>
        <v>0.44</v>
      </c>
      <c r="T186" s="81" t="str">
        <f t="shared" si="15"/>
        <v>C</v>
      </c>
      <c r="U186" s="83">
        <f>VLOOKUP('[1]Summary Table'!$A184,'[1]2025 Annual Counts'!$A:$AO,39,FALSE)</f>
        <v>330.62400000000002</v>
      </c>
      <c r="V186" s="83">
        <f>VLOOKUP('[1]Summary Table'!$A184,'[1]2025 Annual Counts'!$A:$AO,40,FALSE)</f>
        <v>299.37600000000003</v>
      </c>
      <c r="W186" s="84">
        <f t="shared" si="16"/>
        <v>0.41</v>
      </c>
      <c r="X186" s="83" t="str">
        <f t="shared" si="17"/>
        <v>C</v>
      </c>
      <c r="Y186" s="85">
        <f>INDEX('[1]2025 Annual Counts'!$AH$3:$AH$323,MATCH(A186,'[1]2025 Annual Counts'!$A$3:$A$323,0))</f>
        <v>2.9753906422008702E-2</v>
      </c>
      <c r="AA186" s="87"/>
      <c r="AB186" s="83">
        <f>INDEX('[1]Summary Table'!$Q$4:$Q$264,MATCH(A186,'[1]Summary Table'!$A$4:$A$264,0))</f>
        <v>14112</v>
      </c>
      <c r="AC186" s="83">
        <f>INDEX('[1]Summary Table'!$R$4:$R$264,MATCH(A186,'[1]Summary Table'!$A$4:$A$264,0))</f>
        <v>16128</v>
      </c>
      <c r="AD186" s="83">
        <f>INDEX('[1]Summary Table'!$S$4:$S$264,MATCH(A186,'[1]Summary Table'!$A$4:$A$264,0))</f>
        <v>16128.720000000001</v>
      </c>
      <c r="AE186" s="83"/>
      <c r="AF186" s="88">
        <f>IF(B186="County", VLOOKUP(AI186,'[1]Service Volumes'!B:F,3,0),VLOOKUP(AI186,'[1]Service Volumes'!W:AA,3,0))</f>
        <v>698.40000000000009</v>
      </c>
      <c r="AG186" s="88">
        <f>IF(B186="County", VLOOKUP(AI186,'[1]Service Volumes'!B:F,4,0),VLOOKUP(AI186,'[1]Service Volumes'!W:AA,4,0))</f>
        <v>799.2</v>
      </c>
      <c r="AH186" s="89">
        <f>IF(B186="County", VLOOKUP(AI186,'[1]Service Volumes'!B:F,5,0),VLOOKUP(AI186,'[1]Service Volumes'!W:AA,5,0))</f>
        <v>800</v>
      </c>
      <c r="AI186" s="90" t="str">
        <f>INDEX('[1]Summary Table'!$O$4:$O$264,MATCH(A186,'[1]Summary Table'!$A$4:$A$264,0))</f>
        <v>C3R_2L_U_0L_0R</v>
      </c>
    </row>
    <row r="187" spans="1:35" s="91" customFormat="1" x14ac:dyDescent="0.3">
      <c r="A187" s="74">
        <v>496</v>
      </c>
      <c r="B187" s="75" t="str">
        <f>INDEX('[1]Summary Table'!$D$4:$D$264,MATCH(A187,'[1]Summary Table'!$A$4:$A$264,0))</f>
        <v>County</v>
      </c>
      <c r="C187" s="76">
        <f>INDEX('[1]Lake Co CMS'!$A$2:$A$456,MATCH(A187,'[1]Lake Co CMS'!$B$2:$B$456,0))</f>
        <v>870</v>
      </c>
      <c r="D187" s="77" t="str">
        <f>IFERROR(VLOOKUP('[1]Summary Table'!$A185,'[1]Lake Co CMS'!$B:$I,6,FALSE), VLOOKUP(A187, '[1]Summary Table'!$A:$B, 2, FALSE))</f>
        <v>CR 452 (EUSTIS)</v>
      </c>
      <c r="E187" s="77" t="str">
        <f>IFERROR(VLOOKUP('[1]Summary Table'!$A185,'[1]Lake Co CMS'!$B:$I,7,FALSE), VLOOKUP(A187, '[1]Summary Table'!$A:$C, 3, FALSE))</f>
        <v>CR 44 / CR 452</v>
      </c>
      <c r="F187" s="77" t="str">
        <f>VLOOKUP('[1]Summary Table'!$A185,'[1]Lake Co CMS'!$B:$I,8,FALSE)</f>
        <v>SR 19</v>
      </c>
      <c r="G187" s="78" t="str">
        <f>LEFT(INDEX('[1]Summary Table'!$I$4:$I$264, MATCH(A187,'[1]Summary Table'!$A$4:$A$264, 0)), 1)</f>
        <v>U</v>
      </c>
      <c r="H187" s="92"/>
      <c r="I187" s="79">
        <f>INDEX('[1]Summary Table'!$E$4:$E$264,MATCH(A187,'[1]Summary Table'!$A$4:$A$264,0))</f>
        <v>40</v>
      </c>
      <c r="J187" s="79" t="str">
        <f>INDEX('[1]Summary Table'!$J$4:$J$264,MATCH(A187,'[1]Summary Table'!$A$4:$A$264,0))</f>
        <v>C2T</v>
      </c>
      <c r="K187" s="79" t="str">
        <f>INDEX('[1]Summary Table'!$H$4:$H$264,MATCH(A187,'[1]Summary Table'!$A$4:$A$264,0))</f>
        <v>2L</v>
      </c>
      <c r="L187" s="92"/>
      <c r="M187" s="79" t="str">
        <f>INDEX('[1]Summary Table'!$N$4:$N$264,MATCH(A187,'[1]Summary Table'!$A$4:$A$264,0))</f>
        <v>D</v>
      </c>
      <c r="N187" s="80">
        <f t="shared" si="12"/>
        <v>12960</v>
      </c>
      <c r="O187" s="80">
        <f t="shared" si="13"/>
        <v>676.80000000000007</v>
      </c>
      <c r="P187" s="92"/>
      <c r="Q187" s="92"/>
      <c r="R187" s="81">
        <f>INDEX('[1]Summary Table'!$P$4:$P$264,MATCH(A187,'[1]Summary Table'!$A$4:$A$264,0))</f>
        <v>12676.607999999998</v>
      </c>
      <c r="S187" s="82">
        <f t="shared" si="14"/>
        <v>0.98</v>
      </c>
      <c r="T187" s="81" t="str">
        <f t="shared" si="15"/>
        <v>D</v>
      </c>
      <c r="U187" s="83">
        <f>VLOOKUP('[1]Summary Table'!$A185,'[1]2025 Annual Counts'!$A:$AO,39,FALSE)</f>
        <v>391.68</v>
      </c>
      <c r="V187" s="83">
        <f>VLOOKUP('[1]Summary Table'!$A185,'[1]2025 Annual Counts'!$A:$AO,40,FALSE)</f>
        <v>620.2367999999999</v>
      </c>
      <c r="W187" s="84">
        <f t="shared" si="16"/>
        <v>0.92</v>
      </c>
      <c r="X187" s="83" t="str">
        <f t="shared" si="17"/>
        <v>D</v>
      </c>
      <c r="Y187" s="85">
        <f>INDEX('[1]2025 Annual Counts'!$AH$3:$AH$323,MATCH(A187,'[1]2025 Annual Counts'!$A$3:$A$323,0))</f>
        <v>0.154425258139683</v>
      </c>
      <c r="AA187" s="87"/>
      <c r="AB187" s="83">
        <f>INDEX('[1]Summary Table'!$Q$4:$Q$264,MATCH(A187,'[1]Summary Table'!$A$4:$A$264,0))</f>
        <v>9936</v>
      </c>
      <c r="AC187" s="83">
        <f>INDEX('[1]Summary Table'!$R$4:$R$264,MATCH(A187,'[1]Summary Table'!$A$4:$A$264,0))</f>
        <v>12960</v>
      </c>
      <c r="AD187" s="83">
        <f>INDEX('[1]Summary Table'!$S$4:$S$264,MATCH(A187,'[1]Summary Table'!$A$4:$A$264,0))</f>
        <v>12960.720000000001</v>
      </c>
      <c r="AE187" s="83"/>
      <c r="AF187" s="88">
        <f>IF(B187="County", VLOOKUP(AI187,'[1]Service Volumes'!B:F,3,0),VLOOKUP(AI187,'[1]Service Volumes'!W:AA,3,0))</f>
        <v>518.4</v>
      </c>
      <c r="AG187" s="88">
        <f>IF(B187="County", VLOOKUP(AI187,'[1]Service Volumes'!B:F,4,0),VLOOKUP(AI187,'[1]Service Volumes'!W:AA,4,0))</f>
        <v>676.80000000000007</v>
      </c>
      <c r="AH187" s="89">
        <f>IF(B187="County", VLOOKUP(AI187,'[1]Service Volumes'!B:F,5,0),VLOOKUP(AI187,'[1]Service Volumes'!W:AA,5,0))</f>
        <v>677.6</v>
      </c>
      <c r="AI187" s="90" t="str">
        <f>INDEX('[1]Summary Table'!$O$4:$O$264,MATCH(A187,'[1]Summary Table'!$A$4:$A$264,0))</f>
        <v>C2T_2L_U_0L_0R</v>
      </c>
    </row>
    <row r="188" spans="1:35" s="91" customFormat="1" x14ac:dyDescent="0.3">
      <c r="A188" s="74">
        <v>497</v>
      </c>
      <c r="B188" s="75" t="str">
        <f>INDEX('[1]Summary Table'!$D$4:$D$264,MATCH(A188,'[1]Summary Table'!$A$4:$A$264,0))</f>
        <v>County</v>
      </c>
      <c r="C188" s="76">
        <f>INDEX('[1]Lake Co CMS'!$A$2:$A$456,MATCH(A188,'[1]Lake Co CMS'!$B$2:$B$456,0))</f>
        <v>1100</v>
      </c>
      <c r="D188" s="77" t="str">
        <f>IFERROR(VLOOKUP('[1]Summary Table'!$A186,'[1]Lake Co CMS'!$B:$I,6,FALSE), VLOOKUP(A188, '[1]Summary Table'!$A:$B, 2, FALSE))</f>
        <v>CR 466B</v>
      </c>
      <c r="E188" s="77" t="str">
        <f>IFERROR(VLOOKUP('[1]Summary Table'!$A186,'[1]Lake Co CMS'!$B:$I,7,FALSE), VLOOKUP(A188, '[1]Summary Table'!$A:$C, 3, FALSE))</f>
        <v>EAGLE NEST RD</v>
      </c>
      <c r="F188" s="77" t="str">
        <f>VLOOKUP('[1]Summary Table'!$A186,'[1]Lake Co CMS'!$B:$I,8,FALSE)</f>
        <v>CR 466A</v>
      </c>
      <c r="G188" s="78" t="str">
        <f>LEFT(INDEX('[1]Summary Table'!$I$4:$I$264, MATCH(A188,'[1]Summary Table'!$A$4:$A$264, 0)), 1)</f>
        <v>U</v>
      </c>
      <c r="H188" s="92"/>
      <c r="I188" s="79">
        <f>INDEX('[1]Summary Table'!$E$4:$E$264,MATCH(A188,'[1]Summary Table'!$A$4:$A$264,0))</f>
        <v>35</v>
      </c>
      <c r="J188" s="79" t="str">
        <f>INDEX('[1]Summary Table'!$J$4:$J$264,MATCH(A188,'[1]Summary Table'!$A$4:$A$264,0))</f>
        <v>C2T</v>
      </c>
      <c r="K188" s="79" t="str">
        <f>INDEX('[1]Summary Table'!$H$4:$H$264,MATCH(A188,'[1]Summary Table'!$A$4:$A$264,0))</f>
        <v>2L</v>
      </c>
      <c r="L188" s="92"/>
      <c r="M188" s="79" t="str">
        <f>INDEX('[1]Summary Table'!$N$4:$N$264,MATCH(A188,'[1]Summary Table'!$A$4:$A$264,0))</f>
        <v>D</v>
      </c>
      <c r="N188" s="80">
        <f t="shared" si="12"/>
        <v>12960</v>
      </c>
      <c r="O188" s="80">
        <f t="shared" si="13"/>
        <v>676.80000000000007</v>
      </c>
      <c r="P188" s="92"/>
      <c r="Q188" s="92"/>
      <c r="R188" s="81">
        <f>INDEX('[1]Summary Table'!$P$4:$P$264,MATCH(A188,'[1]Summary Table'!$A$4:$A$264,0))</f>
        <v>4711.3919999999998</v>
      </c>
      <c r="S188" s="82">
        <f t="shared" si="14"/>
        <v>0.36</v>
      </c>
      <c r="T188" s="81" t="str">
        <f t="shared" si="15"/>
        <v>C</v>
      </c>
      <c r="U188" s="83">
        <f>VLOOKUP('[1]Summary Table'!$A186,'[1]2025 Annual Counts'!$A:$AO,39,FALSE)</f>
        <v>182.44800000000001</v>
      </c>
      <c r="V188" s="83">
        <f>VLOOKUP('[1]Summary Table'!$A186,'[1]2025 Annual Counts'!$A:$AO,40,FALSE)</f>
        <v>274.17600000000004</v>
      </c>
      <c r="W188" s="84">
        <f t="shared" si="16"/>
        <v>0.41</v>
      </c>
      <c r="X188" s="83" t="str">
        <f t="shared" si="17"/>
        <v>C</v>
      </c>
      <c r="Y188" s="85">
        <f>INDEX('[1]2025 Annual Counts'!$AH$3:$AH$323,MATCH(A188,'[1]2025 Annual Counts'!$A$3:$A$323,0))</f>
        <v>-5.2901701975445303E-2</v>
      </c>
      <c r="AA188" s="87"/>
      <c r="AB188" s="83">
        <f>INDEX('[1]Summary Table'!$Q$4:$Q$264,MATCH(A188,'[1]Summary Table'!$A$4:$A$264,0))</f>
        <v>9936</v>
      </c>
      <c r="AC188" s="83">
        <f>INDEX('[1]Summary Table'!$R$4:$R$264,MATCH(A188,'[1]Summary Table'!$A$4:$A$264,0))</f>
        <v>12960</v>
      </c>
      <c r="AD188" s="83">
        <f>INDEX('[1]Summary Table'!$S$4:$S$264,MATCH(A188,'[1]Summary Table'!$A$4:$A$264,0))</f>
        <v>12960.720000000001</v>
      </c>
      <c r="AE188" s="83"/>
      <c r="AF188" s="88">
        <f>IF(B188="County", VLOOKUP(AI188,'[1]Service Volumes'!B:F,3,0),VLOOKUP(AI188,'[1]Service Volumes'!W:AA,3,0))</f>
        <v>518.4</v>
      </c>
      <c r="AG188" s="88">
        <f>IF(B188="County", VLOOKUP(AI188,'[1]Service Volumes'!B:F,4,0),VLOOKUP(AI188,'[1]Service Volumes'!W:AA,4,0))</f>
        <v>676.80000000000007</v>
      </c>
      <c r="AH188" s="89">
        <f>IF(B188="County", VLOOKUP(AI188,'[1]Service Volumes'!B:F,5,0),VLOOKUP(AI188,'[1]Service Volumes'!W:AA,5,0))</f>
        <v>677.6</v>
      </c>
      <c r="AI188" s="90" t="str">
        <f>INDEX('[1]Summary Table'!$O$4:$O$264,MATCH(A188,'[1]Summary Table'!$A$4:$A$264,0))</f>
        <v>C2T_2L_U_0L_0R</v>
      </c>
    </row>
    <row r="189" spans="1:35" s="91" customFormat="1" x14ac:dyDescent="0.3">
      <c r="A189" s="74">
        <v>498</v>
      </c>
      <c r="B189" s="75" t="str">
        <f>INDEX('[1]Summary Table'!$D$4:$D$264,MATCH(A189,'[1]Summary Table'!$A$4:$A$264,0))</f>
        <v>County</v>
      </c>
      <c r="C189" s="76">
        <f>INDEX('[1]Lake Co CMS'!$A$2:$A$456,MATCH(A189,'[1]Lake Co CMS'!$B$2:$B$456,0))</f>
        <v>520</v>
      </c>
      <c r="D189" s="77" t="str">
        <f>IFERROR(VLOOKUP('[1]Summary Table'!$A187,'[1]Lake Co CMS'!$B:$I,6,FALSE), VLOOKUP(A189, '[1]Summary Table'!$A:$B, 2, FALSE))</f>
        <v>CR 44</v>
      </c>
      <c r="E189" s="77" t="str">
        <f>IFERROR(VLOOKUP('[1]Summary Table'!$A187,'[1]Lake Co CMS'!$B:$I,7,FALSE), VLOOKUP(A189, '[1]Summary Table'!$A:$C, 3, FALSE))</f>
        <v>HICKS DITCH RD</v>
      </c>
      <c r="F189" s="77" t="str">
        <f>VLOOKUP('[1]Summary Table'!$A187,'[1]Lake Co CMS'!$B:$I,8,FALSE)</f>
        <v>CR 44A</v>
      </c>
      <c r="G189" s="78" t="str">
        <f>LEFT(INDEX('[1]Summary Table'!$I$4:$I$264, MATCH(A189,'[1]Summary Table'!$A$4:$A$264, 0)), 1)</f>
        <v>U</v>
      </c>
      <c r="H189" s="92"/>
      <c r="I189" s="79">
        <f>INDEX('[1]Summary Table'!$E$4:$E$264,MATCH(A189,'[1]Summary Table'!$A$4:$A$264,0))</f>
        <v>45</v>
      </c>
      <c r="J189" s="79" t="str">
        <f>INDEX('[1]Summary Table'!$J$4:$J$264,MATCH(A189,'[1]Summary Table'!$A$4:$A$264,0))</f>
        <v>C2T</v>
      </c>
      <c r="K189" s="79" t="str">
        <f>INDEX('[1]Summary Table'!$H$4:$H$264,MATCH(A189,'[1]Summary Table'!$A$4:$A$264,0))</f>
        <v>2L</v>
      </c>
      <c r="L189" s="92"/>
      <c r="M189" s="79" t="str">
        <f>INDEX('[1]Summary Table'!$N$4:$N$264,MATCH(A189,'[1]Summary Table'!$A$4:$A$264,0))</f>
        <v>D</v>
      </c>
      <c r="N189" s="80">
        <f t="shared" si="12"/>
        <v>17010</v>
      </c>
      <c r="O189" s="80">
        <f t="shared" si="13"/>
        <v>888</v>
      </c>
      <c r="P189" s="92"/>
      <c r="Q189" s="92"/>
      <c r="R189" s="81">
        <f>INDEX('[1]Summary Table'!$P$4:$P$264,MATCH(A189,'[1]Summary Table'!$A$4:$A$264,0))</f>
        <v>10903.939200000001</v>
      </c>
      <c r="S189" s="82">
        <f t="shared" si="14"/>
        <v>0.64</v>
      </c>
      <c r="T189" s="81" t="str">
        <f t="shared" si="15"/>
        <v>C</v>
      </c>
      <c r="U189" s="83">
        <f>VLOOKUP('[1]Summary Table'!$A187,'[1]2025 Annual Counts'!$A:$AO,39,FALSE)</f>
        <v>423.87839999999994</v>
      </c>
      <c r="V189" s="83">
        <f>VLOOKUP('[1]Summary Table'!$A187,'[1]2025 Annual Counts'!$A:$AO,40,FALSE)</f>
        <v>501.81119999999999</v>
      </c>
      <c r="W189" s="84">
        <f t="shared" si="16"/>
        <v>0.56999999999999995</v>
      </c>
      <c r="X189" s="83" t="str">
        <f t="shared" si="17"/>
        <v>C</v>
      </c>
      <c r="Y189" s="85">
        <f>INDEX('[1]2025 Annual Counts'!$AH$3:$AH$323,MATCH(A189,'[1]2025 Annual Counts'!$A$3:$A$323,0))</f>
        <v>0.12016472540295231</v>
      </c>
      <c r="AA189" s="87"/>
      <c r="AB189" s="83">
        <f>INDEX('[1]Summary Table'!$Q$4:$Q$264,MATCH(A189,'[1]Summary Table'!$A$4:$A$264,0))</f>
        <v>13041</v>
      </c>
      <c r="AC189" s="83">
        <f>INDEX('[1]Summary Table'!$R$4:$R$264,MATCH(A189,'[1]Summary Table'!$A$4:$A$264,0))</f>
        <v>17010</v>
      </c>
      <c r="AD189" s="83">
        <f>INDEX('[1]Summary Table'!$S$4:$S$264,MATCH(A189,'[1]Summary Table'!$A$4:$A$264,0))</f>
        <v>17011</v>
      </c>
      <c r="AE189" s="83"/>
      <c r="AF189" s="88">
        <f>IF(B189="County", VLOOKUP(AI189,'[1]Service Volumes'!B:F,3,0),VLOOKUP(AI189,'[1]Service Volumes'!W:AA,3,0))</f>
        <v>680</v>
      </c>
      <c r="AG189" s="88">
        <f>IF(B189="County", VLOOKUP(AI189,'[1]Service Volumes'!B:F,4,0),VLOOKUP(AI189,'[1]Service Volumes'!W:AA,4,0))</f>
        <v>888</v>
      </c>
      <c r="AH189" s="89">
        <f>IF(B189="County", VLOOKUP(AI189,'[1]Service Volumes'!B:F,5,0),VLOOKUP(AI189,'[1]Service Volumes'!W:AA,5,0))</f>
        <v>889</v>
      </c>
      <c r="AI189" s="90" t="str">
        <f>INDEX('[1]Summary Table'!$O$4:$O$264,MATCH(A189,'[1]Summary Table'!$A$4:$A$264,0))</f>
        <v>C2T_2L_U_WL_WR</v>
      </c>
    </row>
    <row r="190" spans="1:35" s="91" customFormat="1" x14ac:dyDescent="0.3">
      <c r="A190" s="74">
        <v>499</v>
      </c>
      <c r="B190" s="75" t="str">
        <f>INDEX('[1]Summary Table'!$D$4:$D$264,MATCH(A190,'[1]Summary Table'!$A$4:$A$264,0))</f>
        <v>County</v>
      </c>
      <c r="C190" s="76">
        <f>INDEX('[1]Lake Co CMS'!$A$2:$A$456,MATCH(A190,'[1]Lake Co CMS'!$B$2:$B$456,0))</f>
        <v>1170</v>
      </c>
      <c r="D190" s="77" t="str">
        <f>IFERROR(VLOOKUP('[1]Summary Table'!$A188,'[1]Lake Co CMS'!$B:$I,6,FALSE), VLOOKUP(A190, '[1]Summary Table'!$A:$B, 2, FALSE))</f>
        <v>CR 473</v>
      </c>
      <c r="E190" s="77" t="str">
        <f>IFERROR(VLOOKUP('[1]Summary Table'!$A188,'[1]Lake Co CMS'!$B:$I,7,FALSE), VLOOKUP(A190, '[1]Summary Table'!$A:$C, 3, FALSE))</f>
        <v>CR 44</v>
      </c>
      <c r="F190" s="77" t="str">
        <f>VLOOKUP('[1]Summary Table'!$A188,'[1]Lake Co CMS'!$B:$I,8,FALSE)</f>
        <v>FOUNTAIN LAKE BLVD</v>
      </c>
      <c r="G190" s="78" t="str">
        <f>LEFT(INDEX('[1]Summary Table'!$I$4:$I$264, MATCH(A190,'[1]Summary Table'!$A$4:$A$264, 0)), 1)</f>
        <v>U</v>
      </c>
      <c r="H190" s="92"/>
      <c r="I190" s="79">
        <f>INDEX('[1]Summary Table'!$E$4:$E$264,MATCH(A190,'[1]Summary Table'!$A$4:$A$264,0))</f>
        <v>35</v>
      </c>
      <c r="J190" s="79" t="str">
        <f>INDEX('[1]Summary Table'!$J$4:$J$264,MATCH(A190,'[1]Summary Table'!$A$4:$A$264,0))</f>
        <v>C2T</v>
      </c>
      <c r="K190" s="79" t="str">
        <f>INDEX('[1]Summary Table'!$H$4:$H$264,MATCH(A190,'[1]Summary Table'!$A$4:$A$264,0))</f>
        <v>2L</v>
      </c>
      <c r="L190" s="92"/>
      <c r="M190" s="79" t="str">
        <f>INDEX('[1]Summary Table'!$N$4:$N$264,MATCH(A190,'[1]Summary Table'!$A$4:$A$264,0))</f>
        <v>D</v>
      </c>
      <c r="N190" s="80">
        <f t="shared" si="12"/>
        <v>17010</v>
      </c>
      <c r="O190" s="80">
        <f t="shared" si="13"/>
        <v>888</v>
      </c>
      <c r="P190" s="92"/>
      <c r="Q190" s="92"/>
      <c r="R190" s="81">
        <f>INDEX('[1]Summary Table'!$P$4:$P$264,MATCH(A190,'[1]Summary Table'!$A$4:$A$264,0))</f>
        <v>6917.0111999999999</v>
      </c>
      <c r="S190" s="82">
        <f t="shared" si="14"/>
        <v>0.41</v>
      </c>
      <c r="T190" s="81" t="str">
        <f t="shared" si="15"/>
        <v>C</v>
      </c>
      <c r="U190" s="83">
        <f>VLOOKUP('[1]Summary Table'!$A188,'[1]2025 Annual Counts'!$A:$AO,39,FALSE)</f>
        <v>255.6576</v>
      </c>
      <c r="V190" s="83">
        <f>VLOOKUP('[1]Summary Table'!$A188,'[1]2025 Annual Counts'!$A:$AO,40,FALSE)</f>
        <v>325.98719999999997</v>
      </c>
      <c r="W190" s="84">
        <f t="shared" si="16"/>
        <v>0.37</v>
      </c>
      <c r="X190" s="83" t="str">
        <f t="shared" si="17"/>
        <v>C</v>
      </c>
      <c r="Y190" s="85">
        <f>INDEX('[1]2025 Annual Counts'!$AH$3:$AH$323,MATCH(A190,'[1]2025 Annual Counts'!$A$3:$A$323,0))</f>
        <v>2.2701525859055494E-2</v>
      </c>
      <c r="AA190" s="87"/>
      <c r="AB190" s="83">
        <f>INDEX('[1]Summary Table'!$Q$4:$Q$264,MATCH(A190,'[1]Summary Table'!$A$4:$A$264,0))</f>
        <v>13041</v>
      </c>
      <c r="AC190" s="83">
        <f>INDEX('[1]Summary Table'!$R$4:$R$264,MATCH(A190,'[1]Summary Table'!$A$4:$A$264,0))</f>
        <v>17010</v>
      </c>
      <c r="AD190" s="83">
        <f>INDEX('[1]Summary Table'!$S$4:$S$264,MATCH(A190,'[1]Summary Table'!$A$4:$A$264,0))</f>
        <v>17011</v>
      </c>
      <c r="AE190" s="83"/>
      <c r="AF190" s="88">
        <f>IF(B190="County", VLOOKUP(AI190,'[1]Service Volumes'!B:F,3,0),VLOOKUP(AI190,'[1]Service Volumes'!W:AA,3,0))</f>
        <v>680</v>
      </c>
      <c r="AG190" s="88">
        <f>IF(B190="County", VLOOKUP(AI190,'[1]Service Volumes'!B:F,4,0),VLOOKUP(AI190,'[1]Service Volumes'!W:AA,4,0))</f>
        <v>888</v>
      </c>
      <c r="AH190" s="89">
        <f>IF(B190="County", VLOOKUP(AI190,'[1]Service Volumes'!B:F,5,0),VLOOKUP(AI190,'[1]Service Volumes'!W:AA,5,0))</f>
        <v>889</v>
      </c>
      <c r="AI190" s="90" t="str">
        <f>INDEX('[1]Summary Table'!$O$4:$O$264,MATCH(A190,'[1]Summary Table'!$A$4:$A$264,0))</f>
        <v>C2T_2L_U_WL_WR</v>
      </c>
    </row>
    <row r="191" spans="1:35" s="91" customFormat="1" x14ac:dyDescent="0.3">
      <c r="A191" s="74">
        <v>500</v>
      </c>
      <c r="B191" s="75" t="str">
        <f>INDEX('[1]Summary Table'!$D$4:$D$264,MATCH(A191,'[1]Summary Table'!$A$4:$A$264,0))</f>
        <v>County</v>
      </c>
      <c r="C191" s="76">
        <f>INDEX('[1]Lake Co CMS'!$A$2:$A$456,MATCH(A191,'[1]Lake Co CMS'!$B$2:$B$456,0))</f>
        <v>480</v>
      </c>
      <c r="D191" s="77" t="str">
        <f>IFERROR(VLOOKUP('[1]Summary Table'!$A189,'[1]Lake Co CMS'!$B:$I,6,FALSE), VLOOKUP(A191, '[1]Summary Table'!$A:$B, 2, FALSE))</f>
        <v>CR 44</v>
      </c>
      <c r="E191" s="77" t="str">
        <f>IFERROR(VLOOKUP('[1]Summary Table'!$A189,'[1]Lake Co CMS'!$B:$I,7,FALSE), VLOOKUP(A191, '[1]Summary Table'!$A:$C, 3, FALSE))</f>
        <v>CR 473</v>
      </c>
      <c r="F191" s="77" t="str">
        <f>VLOOKUP('[1]Summary Table'!$A189,'[1]Lake Co CMS'!$B:$I,8,FALSE)</f>
        <v>APIARY RD</v>
      </c>
      <c r="G191" s="78" t="str">
        <f>LEFT(INDEX('[1]Summary Table'!$I$4:$I$264, MATCH(A191,'[1]Summary Table'!$A$4:$A$264, 0)), 1)</f>
        <v>U</v>
      </c>
      <c r="H191" s="92"/>
      <c r="I191" s="79">
        <f>INDEX('[1]Summary Table'!$E$4:$E$264,MATCH(A191,'[1]Summary Table'!$A$4:$A$264,0))</f>
        <v>40</v>
      </c>
      <c r="J191" s="79" t="str">
        <f>INDEX('[1]Summary Table'!$J$4:$J$264,MATCH(A191,'[1]Summary Table'!$A$4:$A$264,0))</f>
        <v>C2T</v>
      </c>
      <c r="K191" s="79" t="str">
        <f>INDEX('[1]Summary Table'!$H$4:$H$264,MATCH(A191,'[1]Summary Table'!$A$4:$A$264,0))</f>
        <v>2L</v>
      </c>
      <c r="L191" s="92"/>
      <c r="M191" s="79" t="str">
        <f>INDEX('[1]Summary Table'!$N$4:$N$264,MATCH(A191,'[1]Summary Table'!$A$4:$A$264,0))</f>
        <v>D</v>
      </c>
      <c r="N191" s="80">
        <f t="shared" si="12"/>
        <v>17010</v>
      </c>
      <c r="O191" s="80">
        <f t="shared" si="13"/>
        <v>888</v>
      </c>
      <c r="P191" s="92"/>
      <c r="Q191" s="92"/>
      <c r="R191" s="81">
        <f>INDEX('[1]Summary Table'!$P$4:$P$264,MATCH(A191,'[1]Summary Table'!$A$4:$A$264,0))</f>
        <v>16730.8416</v>
      </c>
      <c r="S191" s="82">
        <f t="shared" si="14"/>
        <v>0.98</v>
      </c>
      <c r="T191" s="81" t="str">
        <f t="shared" si="15"/>
        <v>D</v>
      </c>
      <c r="U191" s="83">
        <f>VLOOKUP('[1]Summary Table'!$A189,'[1]2025 Annual Counts'!$A:$AO,39,FALSE)</f>
        <v>929.49119999999994</v>
      </c>
      <c r="V191" s="83">
        <f>VLOOKUP('[1]Summary Table'!$A189,'[1]2025 Annual Counts'!$A:$AO,40,FALSE)</f>
        <v>487.55519999999996</v>
      </c>
      <c r="W191" s="84">
        <f t="shared" si="16"/>
        <v>1.05</v>
      </c>
      <c r="X191" s="83" t="str">
        <f t="shared" si="17"/>
        <v>F</v>
      </c>
      <c r="Y191" s="85">
        <f>INDEX('[1]2025 Annual Counts'!$AH$3:$AH$323,MATCH(A191,'[1]2025 Annual Counts'!$A$3:$A$323,0))</f>
        <v>0.22030605345435128</v>
      </c>
      <c r="AA191" s="87"/>
      <c r="AB191" s="83">
        <f>INDEX('[1]Summary Table'!$Q$4:$Q$264,MATCH(A191,'[1]Summary Table'!$A$4:$A$264,0))</f>
        <v>13041</v>
      </c>
      <c r="AC191" s="83">
        <f>INDEX('[1]Summary Table'!$R$4:$R$264,MATCH(A191,'[1]Summary Table'!$A$4:$A$264,0))</f>
        <v>17010</v>
      </c>
      <c r="AD191" s="83">
        <f>INDEX('[1]Summary Table'!$S$4:$S$264,MATCH(A191,'[1]Summary Table'!$A$4:$A$264,0))</f>
        <v>17011</v>
      </c>
      <c r="AE191" s="83"/>
      <c r="AF191" s="88">
        <f>IF(B191="County", VLOOKUP(AI191,'[1]Service Volumes'!B:F,3,0),VLOOKUP(AI191,'[1]Service Volumes'!W:AA,3,0))</f>
        <v>680</v>
      </c>
      <c r="AG191" s="88">
        <f>IF(B191="County", VLOOKUP(AI191,'[1]Service Volumes'!B:F,4,0),VLOOKUP(AI191,'[1]Service Volumes'!W:AA,4,0))</f>
        <v>888</v>
      </c>
      <c r="AH191" s="89">
        <f>IF(B191="County", VLOOKUP(AI191,'[1]Service Volumes'!B:F,5,0),VLOOKUP(AI191,'[1]Service Volumes'!W:AA,5,0))</f>
        <v>889</v>
      </c>
      <c r="AI191" s="90" t="str">
        <f>INDEX('[1]Summary Table'!$O$4:$O$264,MATCH(A191,'[1]Summary Table'!$A$4:$A$264,0))</f>
        <v>C2T_2L_U_WL_WR</v>
      </c>
    </row>
    <row r="192" spans="1:35" s="91" customFormat="1" x14ac:dyDescent="0.3">
      <c r="A192" s="74">
        <v>501</v>
      </c>
      <c r="B192" s="75" t="str">
        <f>INDEX('[1]Summary Table'!$D$4:$D$264,MATCH(A192,'[1]Summary Table'!$A$4:$A$264,0))</f>
        <v>County</v>
      </c>
      <c r="C192" s="76">
        <f>INDEX('[1]Lake Co CMS'!$A$2:$A$456,MATCH(A192,'[1]Lake Co CMS'!$B$2:$B$456,0))</f>
        <v>1820</v>
      </c>
      <c r="D192" s="77" t="str">
        <f>IFERROR(VLOOKUP('[1]Summary Table'!$A190,'[1]Lake Co CMS'!$B:$I,6,FALSE), VLOOKUP(A192, '[1]Summary Table'!$A:$B, 2, FALSE))</f>
        <v>EMERALDA AVE</v>
      </c>
      <c r="E192" s="77" t="str">
        <f>IFERROR(VLOOKUP('[1]Summary Table'!$A190,'[1]Lake Co CMS'!$B:$I,7,FALSE), VLOOKUP(A192, '[1]Summary Table'!$A:$C, 3, FALSE))</f>
        <v>EMERALDA ISLAND RD</v>
      </c>
      <c r="F192" s="77" t="str">
        <f>VLOOKUP('[1]Summary Table'!$A190,'[1]Lake Co CMS'!$B:$I,8,FALSE)</f>
        <v>CR 44</v>
      </c>
      <c r="G192" s="78" t="str">
        <f>LEFT(INDEX('[1]Summary Table'!$I$4:$I$264, MATCH(A192,'[1]Summary Table'!$A$4:$A$264, 0)), 1)</f>
        <v>U</v>
      </c>
      <c r="H192" s="92"/>
      <c r="I192" s="79">
        <f>INDEX('[1]Summary Table'!$E$4:$E$264,MATCH(A192,'[1]Summary Table'!$A$4:$A$264,0))</f>
        <v>35</v>
      </c>
      <c r="J192" s="79" t="str">
        <f>INDEX('[1]Summary Table'!$J$4:$J$264,MATCH(A192,'[1]Summary Table'!$A$4:$A$264,0))</f>
        <v>C2T</v>
      </c>
      <c r="K192" s="79" t="str">
        <f>INDEX('[1]Summary Table'!$H$4:$H$264,MATCH(A192,'[1]Summary Table'!$A$4:$A$264,0))</f>
        <v>2L</v>
      </c>
      <c r="L192" s="92"/>
      <c r="M192" s="79" t="str">
        <f>INDEX('[1]Summary Table'!$N$4:$N$264,MATCH(A192,'[1]Summary Table'!$A$4:$A$264,0))</f>
        <v>D</v>
      </c>
      <c r="N192" s="80">
        <f t="shared" si="12"/>
        <v>12960</v>
      </c>
      <c r="O192" s="80">
        <f t="shared" si="13"/>
        <v>676.80000000000007</v>
      </c>
      <c r="P192" s="92"/>
      <c r="Q192" s="92"/>
      <c r="R192" s="81">
        <f>INDEX('[1]Summary Table'!$P$4:$P$264,MATCH(A192,'[1]Summary Table'!$A$4:$A$264,0))</f>
        <v>4284.4032000000007</v>
      </c>
      <c r="S192" s="82">
        <f t="shared" si="14"/>
        <v>0.33</v>
      </c>
      <c r="T192" s="81" t="str">
        <f t="shared" si="15"/>
        <v>C</v>
      </c>
      <c r="U192" s="83">
        <f>VLOOKUP('[1]Summary Table'!$A190,'[1]2025 Annual Counts'!$A:$AO,39,FALSE)</f>
        <v>268.01279999999997</v>
      </c>
      <c r="V192" s="83">
        <f>VLOOKUP('[1]Summary Table'!$A190,'[1]2025 Annual Counts'!$A:$AO,40,FALSE)</f>
        <v>148.26239999999999</v>
      </c>
      <c r="W192" s="84">
        <f t="shared" si="16"/>
        <v>0.4</v>
      </c>
      <c r="X192" s="83" t="str">
        <f t="shared" si="17"/>
        <v>C</v>
      </c>
      <c r="Y192" s="85">
        <f>INDEX('[1]2025 Annual Counts'!$AH$3:$AH$323,MATCH(A192,'[1]2025 Annual Counts'!$A$3:$A$323,0))</f>
        <v>-7.0727093684859854E-2</v>
      </c>
      <c r="AA192" s="87"/>
      <c r="AB192" s="83">
        <f>INDEX('[1]Summary Table'!$Q$4:$Q$264,MATCH(A192,'[1]Summary Table'!$A$4:$A$264,0))</f>
        <v>9936</v>
      </c>
      <c r="AC192" s="83">
        <f>INDEX('[1]Summary Table'!$R$4:$R$264,MATCH(A192,'[1]Summary Table'!$A$4:$A$264,0))</f>
        <v>12960</v>
      </c>
      <c r="AD192" s="83">
        <f>INDEX('[1]Summary Table'!$S$4:$S$264,MATCH(A192,'[1]Summary Table'!$A$4:$A$264,0))</f>
        <v>12960.720000000001</v>
      </c>
      <c r="AE192" s="83"/>
      <c r="AF192" s="88">
        <f>IF(B192="County", VLOOKUP(AI192,'[1]Service Volumes'!B:F,3,0),VLOOKUP(AI192,'[1]Service Volumes'!W:AA,3,0))</f>
        <v>518.4</v>
      </c>
      <c r="AG192" s="88">
        <f>IF(B192="County", VLOOKUP(AI192,'[1]Service Volumes'!B:F,4,0),VLOOKUP(AI192,'[1]Service Volumes'!W:AA,4,0))</f>
        <v>676.80000000000007</v>
      </c>
      <c r="AH192" s="89">
        <f>IF(B192="County", VLOOKUP(AI192,'[1]Service Volumes'!B:F,5,0),VLOOKUP(AI192,'[1]Service Volumes'!W:AA,5,0))</f>
        <v>677.6</v>
      </c>
      <c r="AI192" s="90" t="str">
        <f>INDEX('[1]Summary Table'!$O$4:$O$264,MATCH(A192,'[1]Summary Table'!$A$4:$A$264,0))</f>
        <v>C2T_2L_U_0L_0R</v>
      </c>
    </row>
    <row r="193" spans="1:35" s="91" customFormat="1" x14ac:dyDescent="0.3">
      <c r="A193" s="74">
        <v>502</v>
      </c>
      <c r="B193" s="75" t="str">
        <f>INDEX('[1]Summary Table'!$D$4:$D$264,MATCH(A193,'[1]Summary Table'!$A$4:$A$264,0))</f>
        <v>County</v>
      </c>
      <c r="C193" s="76">
        <f>INDEX('[1]Lake Co CMS'!$A$2:$A$456,MATCH(A193,'[1]Lake Co CMS'!$B$2:$B$456,0))</f>
        <v>500</v>
      </c>
      <c r="D193" s="77" t="str">
        <f>IFERROR(VLOOKUP('[1]Summary Table'!$A191,'[1]Lake Co CMS'!$B:$I,6,FALSE), VLOOKUP(A193, '[1]Summary Table'!$A:$B, 2, FALSE))</f>
        <v>CR 44</v>
      </c>
      <c r="E193" s="77" t="str">
        <f>IFERROR(VLOOKUP('[1]Summary Table'!$A191,'[1]Lake Co CMS'!$B:$I,7,FALSE), VLOOKUP(A193, '[1]Summary Table'!$A:$C, 3, FALSE))</f>
        <v>CR 452</v>
      </c>
      <c r="F193" s="77" t="str">
        <f>VLOOKUP('[1]Summary Table'!$A191,'[1]Lake Co CMS'!$B:$I,8,FALSE)</f>
        <v>SR 19</v>
      </c>
      <c r="G193" s="78" t="str">
        <f>LEFT(INDEX('[1]Summary Table'!$I$4:$I$264, MATCH(A193,'[1]Summary Table'!$A$4:$A$264, 0)), 1)</f>
        <v>U</v>
      </c>
      <c r="H193" s="92"/>
      <c r="I193" s="79">
        <f>INDEX('[1]Summary Table'!$E$4:$E$264,MATCH(A193,'[1]Summary Table'!$A$4:$A$264,0))</f>
        <v>30</v>
      </c>
      <c r="J193" s="79" t="str">
        <f>INDEX('[1]Summary Table'!$J$4:$J$264,MATCH(A193,'[1]Summary Table'!$A$4:$A$264,0))</f>
        <v>C3R</v>
      </c>
      <c r="K193" s="79" t="str">
        <f>INDEX('[1]Summary Table'!$H$4:$H$264,MATCH(A193,'[1]Summary Table'!$A$4:$A$264,0))</f>
        <v>2L</v>
      </c>
      <c r="L193" s="92"/>
      <c r="M193" s="79" t="str">
        <f>INDEX('[1]Summary Table'!$N$4:$N$264,MATCH(A193,'[1]Summary Table'!$A$4:$A$264,0))</f>
        <v>D</v>
      </c>
      <c r="N193" s="80">
        <f t="shared" si="12"/>
        <v>21168</v>
      </c>
      <c r="O193" s="80">
        <f t="shared" si="13"/>
        <v>1048.95</v>
      </c>
      <c r="P193" s="92"/>
      <c r="Q193" s="92"/>
      <c r="R193" s="81">
        <f>INDEX('[1]Summary Table'!$P$4:$P$264,MATCH(A193,'[1]Summary Table'!$A$4:$A$264,0))</f>
        <v>13884.825599999998</v>
      </c>
      <c r="S193" s="82">
        <f t="shared" si="14"/>
        <v>0.66</v>
      </c>
      <c r="T193" s="81" t="str">
        <f t="shared" si="15"/>
        <v>C</v>
      </c>
      <c r="U193" s="83">
        <f>VLOOKUP('[1]Summary Table'!$A191,'[1]2025 Annual Counts'!$A:$AO,39,FALSE)</f>
        <v>557.56799999999998</v>
      </c>
      <c r="V193" s="83">
        <f>VLOOKUP('[1]Summary Table'!$A191,'[1]2025 Annual Counts'!$A:$AO,40,FALSE)</f>
        <v>602.72640000000001</v>
      </c>
      <c r="W193" s="84">
        <f t="shared" si="16"/>
        <v>0.56999999999999995</v>
      </c>
      <c r="X193" s="83" t="str">
        <f t="shared" si="17"/>
        <v>C</v>
      </c>
      <c r="Y193" s="85">
        <f>INDEX('[1]2025 Annual Counts'!$AH$3:$AH$323,MATCH(A193,'[1]2025 Annual Counts'!$A$3:$A$323,0))</f>
        <v>0.17563713022690464</v>
      </c>
      <c r="AA193" s="87"/>
      <c r="AB193" s="83">
        <f>INDEX('[1]Summary Table'!$Q$4:$Q$264,MATCH(A193,'[1]Summary Table'!$A$4:$A$264,0))</f>
        <v>18522</v>
      </c>
      <c r="AC193" s="83">
        <f>INDEX('[1]Summary Table'!$R$4:$R$264,MATCH(A193,'[1]Summary Table'!$A$4:$A$264,0))</f>
        <v>21168</v>
      </c>
      <c r="AD193" s="83">
        <f>INDEX('[1]Summary Table'!$S$4:$S$264,MATCH(A193,'[1]Summary Table'!$A$4:$A$264,0))</f>
        <v>21168.945000000003</v>
      </c>
      <c r="AE193" s="83"/>
      <c r="AF193" s="88">
        <f>IF(B193="County", VLOOKUP(AI193,'[1]Service Volumes'!B:F,3,0),VLOOKUP(AI193,'[1]Service Volumes'!W:AA,3,0))</f>
        <v>916.65000000000009</v>
      </c>
      <c r="AG193" s="88">
        <f>IF(B193="County", VLOOKUP(AI193,'[1]Service Volumes'!B:F,4,0),VLOOKUP(AI193,'[1]Service Volumes'!W:AA,4,0))</f>
        <v>1048.95</v>
      </c>
      <c r="AH193" s="89">
        <f>IF(B193="County", VLOOKUP(AI193,'[1]Service Volumes'!B:F,5,0),VLOOKUP(AI193,'[1]Service Volumes'!W:AA,5,0))</f>
        <v>1050</v>
      </c>
      <c r="AI193" s="90" t="str">
        <f>INDEX('[1]Summary Table'!$O$4:$O$264,MATCH(A193,'[1]Summary Table'!$A$4:$A$264,0))</f>
        <v>C3R_2L_U_WL_WR</v>
      </c>
    </row>
    <row r="194" spans="1:35" s="91" customFormat="1" x14ac:dyDescent="0.3">
      <c r="A194" s="74">
        <v>503</v>
      </c>
      <c r="B194" s="75" t="str">
        <f>INDEX('[1]Summary Table'!$D$4:$D$264,MATCH(A194,'[1]Summary Table'!$A$4:$A$264,0))</f>
        <v>County</v>
      </c>
      <c r="C194" s="76">
        <f>INDEX('[1]Lake Co CMS'!$A$2:$A$456,MATCH(A194,'[1]Lake Co CMS'!$B$2:$B$456,0))</f>
        <v>510</v>
      </c>
      <c r="D194" s="77" t="str">
        <f>IFERROR(VLOOKUP('[1]Summary Table'!$A192,'[1]Lake Co CMS'!$B:$I,6,FALSE), VLOOKUP(A194, '[1]Summary Table'!$A:$B, 2, FALSE))</f>
        <v>CR 44</v>
      </c>
      <c r="E194" s="77" t="str">
        <f>IFERROR(VLOOKUP('[1]Summary Table'!$A192,'[1]Lake Co CMS'!$B:$I,7,FALSE), VLOOKUP(A194, '[1]Summary Table'!$A:$C, 3, FALSE))</f>
        <v>SR 19</v>
      </c>
      <c r="F194" s="77" t="str">
        <f>VLOOKUP('[1]Summary Table'!$A192,'[1]Lake Co CMS'!$B:$I,8,FALSE)</f>
        <v>HICKS DITCH RD</v>
      </c>
      <c r="G194" s="78" t="str">
        <f>LEFT(INDEX('[1]Summary Table'!$I$4:$I$264, MATCH(A194,'[1]Summary Table'!$A$4:$A$264, 0)), 1)</f>
        <v>U</v>
      </c>
      <c r="H194" s="92"/>
      <c r="I194" s="79">
        <f>INDEX('[1]Summary Table'!$E$4:$E$264,MATCH(A194,'[1]Summary Table'!$A$4:$A$264,0))</f>
        <v>45</v>
      </c>
      <c r="J194" s="79" t="str">
        <f>INDEX('[1]Summary Table'!$J$4:$J$264,MATCH(A194,'[1]Summary Table'!$A$4:$A$264,0))</f>
        <v>C3R</v>
      </c>
      <c r="K194" s="79" t="str">
        <f>INDEX('[1]Summary Table'!$H$4:$H$264,MATCH(A194,'[1]Summary Table'!$A$4:$A$264,0))</f>
        <v>2L</v>
      </c>
      <c r="L194" s="92"/>
      <c r="M194" s="79" t="str">
        <f>INDEX('[1]Summary Table'!$N$4:$N$264,MATCH(A194,'[1]Summary Table'!$A$4:$A$264,0))</f>
        <v>D</v>
      </c>
      <c r="N194" s="80">
        <f t="shared" si="12"/>
        <v>21168</v>
      </c>
      <c r="O194" s="80">
        <f t="shared" si="13"/>
        <v>1048.95</v>
      </c>
      <c r="P194" s="92"/>
      <c r="Q194" s="92"/>
      <c r="R194" s="81">
        <f>INDEX('[1]Summary Table'!$P$4:$P$264,MATCH(A194,'[1]Summary Table'!$A$4:$A$264,0))</f>
        <v>11450.4192</v>
      </c>
      <c r="S194" s="82">
        <f t="shared" si="14"/>
        <v>0.54</v>
      </c>
      <c r="T194" s="81" t="str">
        <f t="shared" si="15"/>
        <v>C</v>
      </c>
      <c r="U194" s="83">
        <f>VLOOKUP('[1]Summary Table'!$A192,'[1]2025 Annual Counts'!$A:$AO,39,FALSE)</f>
        <v>446.68799999999999</v>
      </c>
      <c r="V194" s="83">
        <f>VLOOKUP('[1]Summary Table'!$A192,'[1]2025 Annual Counts'!$A:$AO,40,FALSE)</f>
        <v>525.57119999999998</v>
      </c>
      <c r="W194" s="84">
        <f t="shared" si="16"/>
        <v>0.5</v>
      </c>
      <c r="X194" s="83" t="str">
        <f t="shared" si="17"/>
        <v>C</v>
      </c>
      <c r="Y194" s="85">
        <f>INDEX('[1]2025 Annual Counts'!$AH$3:$AH$323,MATCH(A194,'[1]2025 Annual Counts'!$A$3:$A$323,0))</f>
        <v>0.1311741852166024</v>
      </c>
      <c r="AA194" s="87"/>
      <c r="AB194" s="83">
        <f>INDEX('[1]Summary Table'!$Q$4:$Q$264,MATCH(A194,'[1]Summary Table'!$A$4:$A$264,0))</f>
        <v>18522</v>
      </c>
      <c r="AC194" s="83">
        <f>INDEX('[1]Summary Table'!$R$4:$R$264,MATCH(A194,'[1]Summary Table'!$A$4:$A$264,0))</f>
        <v>21168</v>
      </c>
      <c r="AD194" s="83">
        <f>INDEX('[1]Summary Table'!$S$4:$S$264,MATCH(A194,'[1]Summary Table'!$A$4:$A$264,0))</f>
        <v>21168.945000000003</v>
      </c>
      <c r="AE194" s="83"/>
      <c r="AF194" s="88">
        <f>IF(B194="County", VLOOKUP(AI194,'[1]Service Volumes'!B:F,3,0),VLOOKUP(AI194,'[1]Service Volumes'!W:AA,3,0))</f>
        <v>916.65000000000009</v>
      </c>
      <c r="AG194" s="88">
        <f>IF(B194="County", VLOOKUP(AI194,'[1]Service Volumes'!B:F,4,0),VLOOKUP(AI194,'[1]Service Volumes'!W:AA,4,0))</f>
        <v>1048.95</v>
      </c>
      <c r="AH194" s="89">
        <f>IF(B194="County", VLOOKUP(AI194,'[1]Service Volumes'!B:F,5,0),VLOOKUP(AI194,'[1]Service Volumes'!W:AA,5,0))</f>
        <v>1050</v>
      </c>
      <c r="AI194" s="90" t="str">
        <f>INDEX('[1]Summary Table'!$O$4:$O$264,MATCH(A194,'[1]Summary Table'!$A$4:$A$264,0))</f>
        <v>C3R_2L_U_WL_WR</v>
      </c>
    </row>
    <row r="195" spans="1:35" s="91" customFormat="1" x14ac:dyDescent="0.3">
      <c r="A195" s="74">
        <v>504</v>
      </c>
      <c r="B195" s="75" t="str">
        <f>INDEX('[1]Summary Table'!$D$4:$D$264,MATCH(A195,'[1]Summary Table'!$A$4:$A$264,0))</f>
        <v>County</v>
      </c>
      <c r="C195" s="76">
        <f>INDEX('[1]Lake Co CMS'!$A$2:$A$456,MATCH(A195,'[1]Lake Co CMS'!$B$2:$B$456,0))</f>
        <v>850</v>
      </c>
      <c r="D195" s="77" t="str">
        <f>IFERROR(VLOOKUP('[1]Summary Table'!$A193,'[1]Lake Co CMS'!$B:$I,6,FALSE), VLOOKUP(A195, '[1]Summary Table'!$A:$B, 2, FALSE))</f>
        <v>CR 452</v>
      </c>
      <c r="E195" s="77" t="str">
        <f>IFERROR(VLOOKUP('[1]Summary Table'!$A193,'[1]Lake Co CMS'!$B:$I,7,FALSE), VLOOKUP(A195, '[1]Summary Table'!$A:$C, 3, FALSE))</f>
        <v>SANDY LANE</v>
      </c>
      <c r="F195" s="77" t="str">
        <f>VLOOKUP('[1]Summary Table'!$A193,'[1]Lake Co CMS'!$B:$I,8,FALSE)</f>
        <v>LAKE LANDING BLVD</v>
      </c>
      <c r="G195" s="78" t="str">
        <f>LEFT(INDEX('[1]Summary Table'!$I$4:$I$264, MATCH(A195,'[1]Summary Table'!$A$4:$A$264, 0)), 1)</f>
        <v>U</v>
      </c>
      <c r="H195" s="92"/>
      <c r="I195" s="79">
        <f>INDEX('[1]Summary Table'!$E$4:$E$264,MATCH(A195,'[1]Summary Table'!$A$4:$A$264,0))</f>
        <v>45</v>
      </c>
      <c r="J195" s="79" t="str">
        <f>INDEX('[1]Summary Table'!$J$4:$J$264,MATCH(A195,'[1]Summary Table'!$A$4:$A$264,0))</f>
        <v>C2T</v>
      </c>
      <c r="K195" s="79" t="str">
        <f>INDEX('[1]Summary Table'!$H$4:$H$264,MATCH(A195,'[1]Summary Table'!$A$4:$A$264,0))</f>
        <v>2L</v>
      </c>
      <c r="L195" s="92"/>
      <c r="M195" s="79" t="str">
        <f>INDEX('[1]Summary Table'!$N$4:$N$264,MATCH(A195,'[1]Summary Table'!$A$4:$A$264,0))</f>
        <v>D</v>
      </c>
      <c r="N195" s="80">
        <f t="shared" si="12"/>
        <v>16200</v>
      </c>
      <c r="O195" s="80">
        <f t="shared" si="13"/>
        <v>846</v>
      </c>
      <c r="P195" s="92"/>
      <c r="Q195" s="92"/>
      <c r="R195" s="81">
        <f>INDEX('[1]Summary Table'!$P$4:$P$264,MATCH(A195,'[1]Summary Table'!$A$4:$A$264,0))</f>
        <v>10399.2768</v>
      </c>
      <c r="S195" s="82">
        <f t="shared" si="14"/>
        <v>0.64</v>
      </c>
      <c r="T195" s="81" t="str">
        <f t="shared" si="15"/>
        <v>C</v>
      </c>
      <c r="U195" s="83">
        <f>VLOOKUP('[1]Summary Table'!$A193,'[1]2025 Annual Counts'!$A:$AO,39,FALSE)</f>
        <v>521.76959999999997</v>
      </c>
      <c r="V195" s="83">
        <f>VLOOKUP('[1]Summary Table'!$A193,'[1]2025 Annual Counts'!$A:$AO,40,FALSE)</f>
        <v>347.84640000000002</v>
      </c>
      <c r="W195" s="84">
        <f t="shared" si="16"/>
        <v>0.62</v>
      </c>
      <c r="X195" s="83" t="str">
        <f t="shared" si="17"/>
        <v>C</v>
      </c>
      <c r="Y195" s="85">
        <f>INDEX('[1]2025 Annual Counts'!$AH$3:$AH$323,MATCH(A195,'[1]2025 Annual Counts'!$A$3:$A$323,0))</f>
        <v>0.1095984355665518</v>
      </c>
      <c r="AA195" s="87"/>
      <c r="AB195" s="83">
        <f>INDEX('[1]Summary Table'!$Q$4:$Q$264,MATCH(A195,'[1]Summary Table'!$A$4:$A$264,0))</f>
        <v>12420</v>
      </c>
      <c r="AC195" s="83">
        <f>INDEX('[1]Summary Table'!$R$4:$R$264,MATCH(A195,'[1]Summary Table'!$A$4:$A$264,0))</f>
        <v>16200</v>
      </c>
      <c r="AD195" s="83">
        <f>INDEX('[1]Summary Table'!$S$4:$S$264,MATCH(A195,'[1]Summary Table'!$A$4:$A$264,0))</f>
        <v>16200.9</v>
      </c>
      <c r="AE195" s="83"/>
      <c r="AF195" s="88">
        <f>IF(B195="County", VLOOKUP(AI195,'[1]Service Volumes'!B:F,3,0),VLOOKUP(AI195,'[1]Service Volumes'!W:AA,3,0))</f>
        <v>648</v>
      </c>
      <c r="AG195" s="88">
        <f>IF(B195="County", VLOOKUP(AI195,'[1]Service Volumes'!B:F,4,0),VLOOKUP(AI195,'[1]Service Volumes'!W:AA,4,0))</f>
        <v>846</v>
      </c>
      <c r="AH195" s="89">
        <f>IF(B195="County", VLOOKUP(AI195,'[1]Service Volumes'!B:F,5,0),VLOOKUP(AI195,'[1]Service Volumes'!W:AA,5,0))</f>
        <v>847</v>
      </c>
      <c r="AI195" s="90" t="str">
        <f>INDEX('[1]Summary Table'!$O$4:$O$264,MATCH(A195,'[1]Summary Table'!$A$4:$A$264,0))</f>
        <v>C2T_2L_U_WL_0R</v>
      </c>
    </row>
    <row r="196" spans="1:35" s="91" customFormat="1" x14ac:dyDescent="0.3">
      <c r="A196" s="74">
        <v>506</v>
      </c>
      <c r="B196" s="75" t="str">
        <f>INDEX('[1]Summary Table'!$D$4:$D$264,MATCH(A196,'[1]Summary Table'!$A$4:$A$264,0))</f>
        <v>County</v>
      </c>
      <c r="C196" s="76">
        <f>INDEX('[1]Lake Co CMS'!$A$2:$A$456,MATCH(A196,'[1]Lake Co CMS'!$B$2:$B$456,0))</f>
        <v>490</v>
      </c>
      <c r="D196" s="77" t="str">
        <f>IFERROR(VLOOKUP('[1]Summary Table'!$A194,'[1]Lake Co CMS'!$B:$I,6,FALSE), VLOOKUP(A196, '[1]Summary Table'!$A:$B, 2, FALSE))</f>
        <v>CR 44</v>
      </c>
      <c r="E196" s="77" t="str">
        <f>IFERROR(VLOOKUP('[1]Summary Table'!$A194,'[1]Lake Co CMS'!$B:$I,7,FALSE), VLOOKUP(A196, '[1]Summary Table'!$A:$C, 3, FALSE))</f>
        <v>APIARY RD</v>
      </c>
      <c r="F196" s="77" t="str">
        <f>VLOOKUP('[1]Summary Table'!$A194,'[1]Lake Co CMS'!$B:$I,8,FALSE)</f>
        <v>CR 452</v>
      </c>
      <c r="G196" s="78" t="str">
        <f>LEFT(INDEX('[1]Summary Table'!$I$4:$I$264, MATCH(A196,'[1]Summary Table'!$A$4:$A$264, 0)), 1)</f>
        <v>U</v>
      </c>
      <c r="H196" s="92"/>
      <c r="I196" s="79">
        <f>INDEX('[1]Summary Table'!$E$4:$E$264,MATCH(A196,'[1]Summary Table'!$A$4:$A$264,0))</f>
        <v>45</v>
      </c>
      <c r="J196" s="79" t="str">
        <f>INDEX('[1]Summary Table'!$J$4:$J$264,MATCH(A196,'[1]Summary Table'!$A$4:$A$264,0))</f>
        <v>C3R</v>
      </c>
      <c r="K196" s="79" t="str">
        <f>INDEX('[1]Summary Table'!$H$4:$H$264,MATCH(A196,'[1]Summary Table'!$A$4:$A$264,0))</f>
        <v>2L</v>
      </c>
      <c r="L196" s="92"/>
      <c r="M196" s="79" t="str">
        <f>INDEX('[1]Summary Table'!$N$4:$N$264,MATCH(A196,'[1]Summary Table'!$A$4:$A$264,0))</f>
        <v>D</v>
      </c>
      <c r="N196" s="80">
        <f t="shared" si="12"/>
        <v>20160</v>
      </c>
      <c r="O196" s="80">
        <f t="shared" si="13"/>
        <v>999</v>
      </c>
      <c r="P196" s="92"/>
      <c r="Q196" s="92"/>
      <c r="R196" s="81">
        <f>INDEX('[1]Summary Table'!$P$4:$P$264,MATCH(A196,'[1]Summary Table'!$A$4:$A$264,0))</f>
        <v>13017.628799999999</v>
      </c>
      <c r="S196" s="82">
        <f t="shared" si="14"/>
        <v>0.65</v>
      </c>
      <c r="T196" s="81" t="str">
        <f t="shared" si="15"/>
        <v>C</v>
      </c>
      <c r="U196" s="83">
        <f>VLOOKUP('[1]Summary Table'!$A194,'[1]2025 Annual Counts'!$A:$AO,39,FALSE)</f>
        <v>496.10879999999997</v>
      </c>
      <c r="V196" s="83">
        <f>VLOOKUP('[1]Summary Table'!$A194,'[1]2025 Annual Counts'!$A:$AO,40,FALSE)</f>
        <v>577.84319999999991</v>
      </c>
      <c r="W196" s="84">
        <f t="shared" si="16"/>
        <v>0.57999999999999996</v>
      </c>
      <c r="X196" s="83" t="str">
        <f t="shared" si="17"/>
        <v>C</v>
      </c>
      <c r="Y196" s="85">
        <f>INDEX('[1]2025 Annual Counts'!$AH$3:$AH$323,MATCH(A196,'[1]2025 Annual Counts'!$A$3:$A$323,0))</f>
        <v>0.16057065385462699</v>
      </c>
      <c r="AA196" s="87"/>
      <c r="AB196" s="83">
        <f>INDEX('[1]Summary Table'!$Q$4:$Q$264,MATCH(A196,'[1]Summary Table'!$A$4:$A$264,0))</f>
        <v>17640</v>
      </c>
      <c r="AC196" s="83">
        <f>INDEX('[1]Summary Table'!$R$4:$R$264,MATCH(A196,'[1]Summary Table'!$A$4:$A$264,0))</f>
        <v>20160</v>
      </c>
      <c r="AD196" s="83">
        <f>INDEX('[1]Summary Table'!$S$4:$S$264,MATCH(A196,'[1]Summary Table'!$A$4:$A$264,0))</f>
        <v>20160.900000000001</v>
      </c>
      <c r="AE196" s="83"/>
      <c r="AF196" s="88">
        <f>IF(B196="County", VLOOKUP(AI196,'[1]Service Volumes'!B:F,3,0),VLOOKUP(AI196,'[1]Service Volumes'!W:AA,3,0))</f>
        <v>873</v>
      </c>
      <c r="AG196" s="88">
        <f>IF(B196="County", VLOOKUP(AI196,'[1]Service Volumes'!B:F,4,0),VLOOKUP(AI196,'[1]Service Volumes'!W:AA,4,0))</f>
        <v>999</v>
      </c>
      <c r="AH196" s="89">
        <f>IF(B196="County", VLOOKUP(AI196,'[1]Service Volumes'!B:F,5,0),VLOOKUP(AI196,'[1]Service Volumes'!W:AA,5,0))</f>
        <v>1000</v>
      </c>
      <c r="AI196" s="90" t="str">
        <f>INDEX('[1]Summary Table'!$O$4:$O$264,MATCH(A196,'[1]Summary Table'!$A$4:$A$264,0))</f>
        <v>C3R_2L_U_WL_0R</v>
      </c>
    </row>
    <row r="197" spans="1:35" s="91" customFormat="1" x14ac:dyDescent="0.3">
      <c r="A197" s="74">
        <v>507</v>
      </c>
      <c r="B197" s="75" t="str">
        <f>INDEX('[1]Summary Table'!$D$4:$D$264,MATCH(A197,'[1]Summary Table'!$A$4:$A$264,0))</f>
        <v>County</v>
      </c>
      <c r="C197" s="76">
        <f>INDEX('[1]Lake Co CMS'!$A$2:$A$456,MATCH(A197,'[1]Lake Co CMS'!$B$2:$B$456,0))</f>
        <v>170</v>
      </c>
      <c r="D197" s="77" t="str">
        <f>IFERROR(VLOOKUP('[1]Summary Table'!$A195,'[1]Lake Co CMS'!$B:$I,6,FALSE), VLOOKUP(A197, '[1]Summary Table'!$A:$B, 2, FALSE))</f>
        <v>CR 19A</v>
      </c>
      <c r="E197" s="77" t="str">
        <f>IFERROR(VLOOKUP('[1]Summary Table'!$A195,'[1]Lake Co CMS'!$B:$I,7,FALSE), VLOOKUP(A197, '[1]Summary Table'!$A:$C, 3, FALSE))</f>
        <v>CR 452</v>
      </c>
      <c r="F197" s="77" t="str">
        <f>VLOOKUP('[1]Summary Table'!$A195,'[1]Lake Co CMS'!$B:$I,8,FALSE)</f>
        <v>CR 44</v>
      </c>
      <c r="G197" s="78" t="str">
        <f>LEFT(INDEX('[1]Summary Table'!$I$4:$I$264, MATCH(A197,'[1]Summary Table'!$A$4:$A$264, 0)), 1)</f>
        <v>U</v>
      </c>
      <c r="H197" s="92"/>
      <c r="I197" s="79">
        <f>INDEX('[1]Summary Table'!$E$4:$E$264,MATCH(A197,'[1]Summary Table'!$A$4:$A$264,0))</f>
        <v>45</v>
      </c>
      <c r="J197" s="79" t="str">
        <f>INDEX('[1]Summary Table'!$J$4:$J$264,MATCH(A197,'[1]Summary Table'!$A$4:$A$264,0))</f>
        <v>C3R</v>
      </c>
      <c r="K197" s="79" t="str">
        <f>INDEX('[1]Summary Table'!$H$4:$H$264,MATCH(A197,'[1]Summary Table'!$A$4:$A$264,0))</f>
        <v>2L</v>
      </c>
      <c r="L197" s="92"/>
      <c r="M197" s="79" t="str">
        <f>INDEX('[1]Summary Table'!$N$4:$N$264,MATCH(A197,'[1]Summary Table'!$A$4:$A$264,0))</f>
        <v>D</v>
      </c>
      <c r="N197" s="80">
        <f t="shared" si="12"/>
        <v>16128</v>
      </c>
      <c r="O197" s="80">
        <f t="shared" si="13"/>
        <v>799.2</v>
      </c>
      <c r="P197" s="92"/>
      <c r="Q197" s="92"/>
      <c r="R197" s="81">
        <f>INDEX('[1]Summary Table'!$P$4:$P$264,MATCH(A197,'[1]Summary Table'!$A$4:$A$264,0))</f>
        <v>2929.1327999999999</v>
      </c>
      <c r="S197" s="82">
        <f t="shared" si="14"/>
        <v>0.18</v>
      </c>
      <c r="T197" s="81" t="str">
        <f t="shared" si="15"/>
        <v>C</v>
      </c>
      <c r="U197" s="83">
        <f>VLOOKUP('[1]Summary Table'!$A195,'[1]2025 Annual Counts'!$A:$AO,39,FALSE)</f>
        <v>157.76639999999998</v>
      </c>
      <c r="V197" s="83">
        <f>VLOOKUP('[1]Summary Table'!$A195,'[1]2025 Annual Counts'!$A:$AO,40,FALSE)</f>
        <v>100.74239999999999</v>
      </c>
      <c r="W197" s="84">
        <f t="shared" si="16"/>
        <v>0.2</v>
      </c>
      <c r="X197" s="83" t="str">
        <f t="shared" si="17"/>
        <v>C</v>
      </c>
      <c r="Y197" s="85">
        <f>INDEX('[1]2025 Annual Counts'!$AH$3:$AH$323,MATCH(A197,'[1]2025 Annual Counts'!$A$3:$A$323,0))</f>
        <v>-0.13878215415521122</v>
      </c>
      <c r="AA197" s="87"/>
      <c r="AB197" s="83">
        <f>INDEX('[1]Summary Table'!$Q$4:$Q$264,MATCH(A197,'[1]Summary Table'!$A$4:$A$264,0))</f>
        <v>14112</v>
      </c>
      <c r="AC197" s="83">
        <f>INDEX('[1]Summary Table'!$R$4:$R$264,MATCH(A197,'[1]Summary Table'!$A$4:$A$264,0))</f>
        <v>16128</v>
      </c>
      <c r="AD197" s="83">
        <f>INDEX('[1]Summary Table'!$S$4:$S$264,MATCH(A197,'[1]Summary Table'!$A$4:$A$264,0))</f>
        <v>16128.720000000001</v>
      </c>
      <c r="AE197" s="83"/>
      <c r="AF197" s="88">
        <f>IF(B197="County", VLOOKUP(AI197,'[1]Service Volumes'!B:F,3,0),VLOOKUP(AI197,'[1]Service Volumes'!W:AA,3,0))</f>
        <v>698.40000000000009</v>
      </c>
      <c r="AG197" s="88">
        <f>IF(B197="County", VLOOKUP(AI197,'[1]Service Volumes'!B:F,4,0),VLOOKUP(AI197,'[1]Service Volumes'!W:AA,4,0))</f>
        <v>799.2</v>
      </c>
      <c r="AH197" s="89">
        <f>IF(B197="County", VLOOKUP(AI197,'[1]Service Volumes'!B:F,5,0),VLOOKUP(AI197,'[1]Service Volumes'!W:AA,5,0))</f>
        <v>800</v>
      </c>
      <c r="AI197" s="90" t="str">
        <f>INDEX('[1]Summary Table'!$O$4:$O$264,MATCH(A197,'[1]Summary Table'!$A$4:$A$264,0))</f>
        <v>C3R_2L_U_0L_0R</v>
      </c>
    </row>
    <row r="198" spans="1:35" s="91" customFormat="1" x14ac:dyDescent="0.3">
      <c r="A198" s="74">
        <v>508</v>
      </c>
      <c r="B198" s="75" t="str">
        <f>INDEX('[1]Summary Table'!$D$4:$D$264,MATCH(A198,'[1]Summary Table'!$A$4:$A$264,0))</f>
        <v>County</v>
      </c>
      <c r="C198" s="76">
        <f>INDEX('[1]Lake Co CMS'!$A$2:$A$456,MATCH(A198,'[1]Lake Co CMS'!$B$2:$B$456,0))</f>
        <v>1870</v>
      </c>
      <c r="D198" s="77" t="str">
        <f>IFERROR(VLOOKUP('[1]Summary Table'!$A196,'[1]Lake Co CMS'!$B:$I,6,FALSE), VLOOKUP(A198, '[1]Summary Table'!$A:$B, 2, FALSE))</f>
        <v>FISH CAMP RD</v>
      </c>
      <c r="E198" s="77" t="str">
        <f>IFERROR(VLOOKUP('[1]Summary Table'!$A196,'[1]Lake Co CMS'!$B:$I,7,FALSE), VLOOKUP(A198, '[1]Summary Table'!$A:$C, 3, FALSE))</f>
        <v>CR 452</v>
      </c>
      <c r="F198" s="77" t="str">
        <f>VLOOKUP('[1]Summary Table'!$A196,'[1]Lake Co CMS'!$B:$I,8,FALSE)</f>
        <v>CR 44</v>
      </c>
      <c r="G198" s="78" t="str">
        <f>LEFT(INDEX('[1]Summary Table'!$I$4:$I$264, MATCH(A198,'[1]Summary Table'!$A$4:$A$264, 0)), 1)</f>
        <v>U</v>
      </c>
      <c r="H198" s="92"/>
      <c r="I198" s="79">
        <f>INDEX('[1]Summary Table'!$E$4:$E$264,MATCH(A198,'[1]Summary Table'!$A$4:$A$264,0))</f>
        <v>35</v>
      </c>
      <c r="J198" s="79" t="str">
        <f>INDEX('[1]Summary Table'!$J$4:$J$264,MATCH(A198,'[1]Summary Table'!$A$4:$A$264,0))</f>
        <v>C3R</v>
      </c>
      <c r="K198" s="79" t="str">
        <f>INDEX('[1]Summary Table'!$H$4:$H$264,MATCH(A198,'[1]Summary Table'!$A$4:$A$264,0))</f>
        <v>2L</v>
      </c>
      <c r="L198" s="92"/>
      <c r="M198" s="79" t="str">
        <f>INDEX('[1]Summary Table'!$N$4:$N$264,MATCH(A198,'[1]Summary Table'!$A$4:$A$264,0))</f>
        <v>D</v>
      </c>
      <c r="N198" s="80">
        <f t="shared" si="12"/>
        <v>16128</v>
      </c>
      <c r="O198" s="80">
        <f t="shared" si="13"/>
        <v>799.2</v>
      </c>
      <c r="P198" s="92"/>
      <c r="Q198" s="92"/>
      <c r="R198" s="81">
        <f>INDEX('[1]Summary Table'!$P$4:$P$264,MATCH(A198,'[1]Summary Table'!$A$4:$A$264,0))</f>
        <v>1640.3904</v>
      </c>
      <c r="S198" s="82">
        <f t="shared" si="14"/>
        <v>0.1</v>
      </c>
      <c r="T198" s="81" t="str">
        <f t="shared" si="15"/>
        <v>C</v>
      </c>
      <c r="U198" s="83">
        <f>VLOOKUP('[1]Summary Table'!$A196,'[1]2025 Annual Counts'!$A:$AO,39,FALSE)</f>
        <v>95.039999999999992</v>
      </c>
      <c r="V198" s="83">
        <f>VLOOKUP('[1]Summary Table'!$A196,'[1]2025 Annual Counts'!$A:$AO,40,FALSE)</f>
        <v>66.528000000000006</v>
      </c>
      <c r="W198" s="84">
        <f t="shared" si="16"/>
        <v>0.12</v>
      </c>
      <c r="X198" s="83" t="str">
        <f t="shared" si="17"/>
        <v>C</v>
      </c>
      <c r="Y198" s="85">
        <f>INDEX('[1]2025 Annual Counts'!$AH$3:$AH$323,MATCH(A198,'[1]2025 Annual Counts'!$A$3:$A$323,0))</f>
        <v>-0.2330718974122884</v>
      </c>
      <c r="AA198" s="87"/>
      <c r="AB198" s="83">
        <f>INDEX('[1]Summary Table'!$Q$4:$Q$264,MATCH(A198,'[1]Summary Table'!$A$4:$A$264,0))</f>
        <v>14112</v>
      </c>
      <c r="AC198" s="83">
        <f>INDEX('[1]Summary Table'!$R$4:$R$264,MATCH(A198,'[1]Summary Table'!$A$4:$A$264,0))</f>
        <v>16128</v>
      </c>
      <c r="AD198" s="83">
        <f>INDEX('[1]Summary Table'!$S$4:$S$264,MATCH(A198,'[1]Summary Table'!$A$4:$A$264,0))</f>
        <v>16128.720000000001</v>
      </c>
      <c r="AE198" s="83"/>
      <c r="AF198" s="88">
        <f>IF(B198="County", VLOOKUP(AI198,'[1]Service Volumes'!B:F,3,0),VLOOKUP(AI198,'[1]Service Volumes'!W:AA,3,0))</f>
        <v>698.40000000000009</v>
      </c>
      <c r="AG198" s="88">
        <f>IF(B198="County", VLOOKUP(AI198,'[1]Service Volumes'!B:F,4,0),VLOOKUP(AI198,'[1]Service Volumes'!W:AA,4,0))</f>
        <v>799.2</v>
      </c>
      <c r="AH198" s="89">
        <f>IF(B198="County", VLOOKUP(AI198,'[1]Service Volumes'!B:F,5,0),VLOOKUP(AI198,'[1]Service Volumes'!W:AA,5,0))</f>
        <v>800</v>
      </c>
      <c r="AI198" s="90" t="str">
        <f>INDEX('[1]Summary Table'!$O$4:$O$264,MATCH(A198,'[1]Summary Table'!$A$4:$A$264,0))</f>
        <v>C3R_2L_U_0L_0R</v>
      </c>
    </row>
    <row r="199" spans="1:35" s="91" customFormat="1" x14ac:dyDescent="0.3">
      <c r="A199" s="74">
        <v>509</v>
      </c>
      <c r="B199" s="75" t="str">
        <f>INDEX('[1]Summary Table'!$D$4:$D$264,MATCH(A199,'[1]Summary Table'!$A$4:$A$264,0))</f>
        <v>County</v>
      </c>
      <c r="C199" s="76">
        <f>INDEX('[1]Lake Co CMS'!$A$2:$A$456,MATCH(A199,'[1]Lake Co CMS'!$B$2:$B$456,0))</f>
        <v>2250</v>
      </c>
      <c r="D199" s="77" t="str">
        <f>IFERROR(VLOOKUP('[1]Summary Table'!$A197,'[1]Lake Co CMS'!$B:$I,6,FALSE), VLOOKUP(A199, '[1]Summary Table'!$A:$B, 2, FALSE))</f>
        <v>LAKE ELLA RD</v>
      </c>
      <c r="E199" s="77" t="str">
        <f>IFERROR(VLOOKUP('[1]Summary Table'!$A197,'[1]Lake Co CMS'!$B:$I,7,FALSE), VLOOKUP(A199, '[1]Summary Table'!$A:$C, 3, FALSE))</f>
        <v>SUMTER COUNTY LINE</v>
      </c>
      <c r="F199" s="77" t="str">
        <f>VLOOKUP('[1]Summary Table'!$A197,'[1]Lake Co CMS'!$B:$I,8,FALSE)</f>
        <v>MICRO RACETRACK RD</v>
      </c>
      <c r="G199" s="78" t="str">
        <f>LEFT(INDEX('[1]Summary Table'!$I$4:$I$264, MATCH(A199,'[1]Summary Table'!$A$4:$A$264, 0)), 1)</f>
        <v>U</v>
      </c>
      <c r="H199" s="92"/>
      <c r="I199" s="79">
        <f>INDEX('[1]Summary Table'!$E$4:$E$264,MATCH(A199,'[1]Summary Table'!$A$4:$A$264,0))</f>
        <v>45</v>
      </c>
      <c r="J199" s="79" t="str">
        <f>INDEX('[1]Summary Table'!$J$4:$J$264,MATCH(A199,'[1]Summary Table'!$A$4:$A$264,0))</f>
        <v>C2T</v>
      </c>
      <c r="K199" s="79" t="str">
        <f>INDEX('[1]Summary Table'!$H$4:$H$264,MATCH(A199,'[1]Summary Table'!$A$4:$A$264,0))</f>
        <v>2L</v>
      </c>
      <c r="L199" s="92"/>
      <c r="M199" s="79" t="str">
        <f>INDEX('[1]Summary Table'!$N$4:$N$264,MATCH(A199,'[1]Summary Table'!$A$4:$A$264,0))</f>
        <v>D</v>
      </c>
      <c r="N199" s="80">
        <f t="shared" ref="N199:N262" si="18">IF(ISBLANK(D199),"",IF(M199="B",AA199,IF(M199="C",AB199,IF(M199="D",AC199,IF(M199="E",AD199,"ERR")))))</f>
        <v>12960</v>
      </c>
      <c r="O199" s="80">
        <f t="shared" ref="O199:O262" si="19">IF(ISBLANK(D199),"",IF(M199="B",AE199,IF(M199="C",AF199,IF(M199="D",AG199,IF(M199="E",AH199,"ERR")))))</f>
        <v>676.80000000000007</v>
      </c>
      <c r="P199" s="92"/>
      <c r="Q199" s="92"/>
      <c r="R199" s="81">
        <f>INDEX('[1]Summary Table'!$P$4:$P$264,MATCH(A199,'[1]Summary Table'!$A$4:$A$264,0))</f>
        <v>2459.52</v>
      </c>
      <c r="S199" s="82">
        <f t="shared" ref="S199:S262" si="20">IF(ISBLANK(R199),"",ROUND(R199/N199,2))</f>
        <v>0.19</v>
      </c>
      <c r="T199" s="81" t="str">
        <f t="shared" ref="T199:T262" si="21">IF(R199&lt;=$AA199,"B",IF(R199&lt;=$AB199,"C",IF(R199&lt;=$AC199,"D",IF(R199&lt;=$AD199,"E","F"))))</f>
        <v>C</v>
      </c>
      <c r="U199" s="83">
        <f>VLOOKUP('[1]Summary Table'!$A197,'[1]2025 Annual Counts'!$A:$AO,39,FALSE)</f>
        <v>133.05600000000001</v>
      </c>
      <c r="V199" s="83">
        <f>VLOOKUP('[1]Summary Table'!$A197,'[1]2025 Annual Counts'!$A:$AO,40,FALSE)</f>
        <v>109.872</v>
      </c>
      <c r="W199" s="84">
        <f t="shared" ref="W199:W262" si="22">IF(ISBLANK(U199),"",ROUND(MAX(U199:V199)/O199,2))</f>
        <v>0.2</v>
      </c>
      <c r="X199" s="83" t="str">
        <f t="shared" ref="X199:X262" si="23">IF(MAX(U199,V199)&lt;=$AE199,"B",IF(MAX(U199,V199)&lt;=$AF199,"C",IF(MAX(U199,V199)&lt;=$AG199,"D",IF(MAX(U199,V199)&lt;=$AH199,"E","F"))))</f>
        <v>C</v>
      </c>
      <c r="Y199" s="85">
        <f>INDEX('[1]2025 Annual Counts'!$AH$3:$AH$323,MATCH(A199,'[1]2025 Annual Counts'!$A$3:$A$323,0))</f>
        <v>-0.16836017218759747</v>
      </c>
      <c r="AA199" s="87"/>
      <c r="AB199" s="83">
        <f>INDEX('[1]Summary Table'!$Q$4:$Q$264,MATCH(A199,'[1]Summary Table'!$A$4:$A$264,0))</f>
        <v>9936</v>
      </c>
      <c r="AC199" s="83">
        <f>INDEX('[1]Summary Table'!$R$4:$R$264,MATCH(A199,'[1]Summary Table'!$A$4:$A$264,0))</f>
        <v>12960</v>
      </c>
      <c r="AD199" s="83">
        <f>INDEX('[1]Summary Table'!$S$4:$S$264,MATCH(A199,'[1]Summary Table'!$A$4:$A$264,0))</f>
        <v>12960.720000000001</v>
      </c>
      <c r="AE199" s="83"/>
      <c r="AF199" s="88">
        <f>IF(B199="County", VLOOKUP(AI199,'[1]Service Volumes'!B:F,3,0),VLOOKUP(AI199,'[1]Service Volumes'!W:AA,3,0))</f>
        <v>518.4</v>
      </c>
      <c r="AG199" s="88">
        <f>IF(B199="County", VLOOKUP(AI199,'[1]Service Volumes'!B:F,4,0),VLOOKUP(AI199,'[1]Service Volumes'!W:AA,4,0))</f>
        <v>676.80000000000007</v>
      </c>
      <c r="AH199" s="89">
        <f>IF(B199="County", VLOOKUP(AI199,'[1]Service Volumes'!B:F,5,0),VLOOKUP(AI199,'[1]Service Volumes'!W:AA,5,0))</f>
        <v>677.6</v>
      </c>
      <c r="AI199" s="90" t="str">
        <f>INDEX('[1]Summary Table'!$O$4:$O$264,MATCH(A199,'[1]Summary Table'!$A$4:$A$264,0))</f>
        <v>C2T_2L_U_0L_0R</v>
      </c>
    </row>
    <row r="200" spans="1:35" s="91" customFormat="1" x14ac:dyDescent="0.3">
      <c r="A200" s="74">
        <v>510</v>
      </c>
      <c r="B200" s="75" t="str">
        <f>INDEX('[1]Summary Table'!$D$4:$D$264,MATCH(A200,'[1]Summary Table'!$A$4:$A$264,0))</f>
        <v>County</v>
      </c>
      <c r="C200" s="76">
        <f>INDEX('[1]Lake Co CMS'!$A$2:$A$456,MATCH(A200,'[1]Lake Co CMS'!$B$2:$B$456,0))</f>
        <v>1780</v>
      </c>
      <c r="D200" s="77" t="str">
        <f>IFERROR(VLOOKUP('[1]Summary Table'!$A198,'[1]Lake Co CMS'!$B:$I,6,FALSE), VLOOKUP(A200, '[1]Summary Table'!$A:$B, 2, FALSE))</f>
        <v>EAGLES NEST RD</v>
      </c>
      <c r="E200" s="77" t="str">
        <f>IFERROR(VLOOKUP('[1]Summary Table'!$A198,'[1]Lake Co CMS'!$B:$I,7,FALSE), VLOOKUP(A200, '[1]Summary Table'!$A:$C, 3, FALSE))</f>
        <v>US 27</v>
      </c>
      <c r="F200" s="77" t="str">
        <f>VLOOKUP('[1]Summary Table'!$A198,'[1]Lake Co CMS'!$B:$I,8,FALSE)</f>
        <v>CR 466B</v>
      </c>
      <c r="G200" s="78" t="str">
        <f>LEFT(INDEX('[1]Summary Table'!$I$4:$I$264, MATCH(A200,'[1]Summary Table'!$A$4:$A$264, 0)), 1)</f>
        <v>U</v>
      </c>
      <c r="H200" s="92"/>
      <c r="I200" s="79">
        <f>INDEX('[1]Summary Table'!$E$4:$E$264,MATCH(A200,'[1]Summary Table'!$A$4:$A$264,0))</f>
        <v>40</v>
      </c>
      <c r="J200" s="79" t="str">
        <f>INDEX('[1]Summary Table'!$J$4:$J$264,MATCH(A200,'[1]Summary Table'!$A$4:$A$264,0))</f>
        <v>C2T</v>
      </c>
      <c r="K200" s="79" t="str">
        <f>INDEX('[1]Summary Table'!$H$4:$H$264,MATCH(A200,'[1]Summary Table'!$A$4:$A$264,0))</f>
        <v>2L</v>
      </c>
      <c r="L200" s="92"/>
      <c r="M200" s="79" t="str">
        <f>INDEX('[1]Summary Table'!$N$4:$N$264,MATCH(A200,'[1]Summary Table'!$A$4:$A$264,0))</f>
        <v>D</v>
      </c>
      <c r="N200" s="80">
        <f t="shared" si="18"/>
        <v>12960</v>
      </c>
      <c r="O200" s="80">
        <f t="shared" si="19"/>
        <v>676.80000000000007</v>
      </c>
      <c r="P200" s="92"/>
      <c r="Q200" s="92"/>
      <c r="R200" s="81">
        <f>INDEX('[1]Summary Table'!$P$4:$P$264,MATCH(A200,'[1]Summary Table'!$A$4:$A$264,0))</f>
        <v>4311.2160000000003</v>
      </c>
      <c r="S200" s="82">
        <f t="shared" si="20"/>
        <v>0.33</v>
      </c>
      <c r="T200" s="81" t="str">
        <f t="shared" si="21"/>
        <v>C</v>
      </c>
      <c r="U200" s="83">
        <f>VLOOKUP('[1]Summary Table'!$A198,'[1]2025 Annual Counts'!$A:$AO,39,FALSE)</f>
        <v>256.03200000000004</v>
      </c>
      <c r="V200" s="83">
        <f>VLOOKUP('[1]Summary Table'!$A198,'[1]2025 Annual Counts'!$A:$AO,40,FALSE)</f>
        <v>145.15200000000002</v>
      </c>
      <c r="W200" s="84">
        <f t="shared" si="22"/>
        <v>0.38</v>
      </c>
      <c r="X200" s="83" t="str">
        <f t="shared" si="23"/>
        <v>C</v>
      </c>
      <c r="Y200" s="85">
        <f>INDEX('[1]2025 Annual Counts'!$AH$3:$AH$323,MATCH(A200,'[1]2025 Annual Counts'!$A$3:$A$323,0))</f>
        <v>-6.9566872878506159E-2</v>
      </c>
      <c r="AA200" s="87"/>
      <c r="AB200" s="83">
        <f>INDEX('[1]Summary Table'!$Q$4:$Q$264,MATCH(A200,'[1]Summary Table'!$A$4:$A$264,0))</f>
        <v>9936</v>
      </c>
      <c r="AC200" s="83">
        <f>INDEX('[1]Summary Table'!$R$4:$R$264,MATCH(A200,'[1]Summary Table'!$A$4:$A$264,0))</f>
        <v>12960</v>
      </c>
      <c r="AD200" s="83">
        <f>INDEX('[1]Summary Table'!$S$4:$S$264,MATCH(A200,'[1]Summary Table'!$A$4:$A$264,0))</f>
        <v>12960.720000000001</v>
      </c>
      <c r="AE200" s="83"/>
      <c r="AF200" s="88">
        <f>IF(B200="County", VLOOKUP(AI200,'[1]Service Volumes'!B:F,3,0),VLOOKUP(AI200,'[1]Service Volumes'!W:AA,3,0))</f>
        <v>518.4</v>
      </c>
      <c r="AG200" s="88">
        <f>IF(B200="County", VLOOKUP(AI200,'[1]Service Volumes'!B:F,4,0),VLOOKUP(AI200,'[1]Service Volumes'!W:AA,4,0))</f>
        <v>676.80000000000007</v>
      </c>
      <c r="AH200" s="89">
        <f>IF(B200="County", VLOOKUP(AI200,'[1]Service Volumes'!B:F,5,0),VLOOKUP(AI200,'[1]Service Volumes'!W:AA,5,0))</f>
        <v>677.6</v>
      </c>
      <c r="AI200" s="90" t="str">
        <f>INDEX('[1]Summary Table'!$O$4:$O$264,MATCH(A200,'[1]Summary Table'!$A$4:$A$264,0))</f>
        <v>C2T_2L_U_0L_0R</v>
      </c>
    </row>
    <row r="201" spans="1:35" s="91" customFormat="1" x14ac:dyDescent="0.3">
      <c r="A201" s="74">
        <v>511</v>
      </c>
      <c r="B201" s="75" t="str">
        <f>INDEX('[1]Summary Table'!$D$4:$D$264,MATCH(A201,'[1]Summary Table'!$A$4:$A$264,0))</f>
        <v>County</v>
      </c>
      <c r="C201" s="76">
        <f>INDEX('[1]Lake Co CMS'!$A$2:$A$456,MATCH(A201,'[1]Lake Co CMS'!$B$2:$B$456,0))</f>
        <v>2254</v>
      </c>
      <c r="D201" s="77" t="str">
        <f>IFERROR(VLOOKUP('[1]Summary Table'!$A199,'[1]Lake Co CMS'!$B:$I,6,FALSE), VLOOKUP(A201, '[1]Summary Table'!$A:$B, 2, FALSE))</f>
        <v>LAKE ELLA RD</v>
      </c>
      <c r="E201" s="77" t="str">
        <f>IFERROR(VLOOKUP('[1]Summary Table'!$A199,'[1]Lake Co CMS'!$B:$I,7,FALSE), VLOOKUP(A201, '[1]Summary Table'!$A:$C, 3, FALSE))</f>
        <v>MICRO RACETRACK RD</v>
      </c>
      <c r="F201" s="77" t="str">
        <f>VLOOKUP('[1]Summary Table'!$A199,'[1]Lake Co CMS'!$B:$I,8,FALSE)</f>
        <v>ROLLING ACRES RD</v>
      </c>
      <c r="G201" s="78" t="str">
        <f>LEFT(INDEX('[1]Summary Table'!$I$4:$I$264, MATCH(A201,'[1]Summary Table'!$A$4:$A$264, 0)), 1)</f>
        <v>U</v>
      </c>
      <c r="H201" s="92"/>
      <c r="I201" s="79">
        <f>INDEX('[1]Summary Table'!$E$4:$E$264,MATCH(A201,'[1]Summary Table'!$A$4:$A$264,0))</f>
        <v>35</v>
      </c>
      <c r="J201" s="79" t="str">
        <f>INDEX('[1]Summary Table'!$J$4:$J$264,MATCH(A201,'[1]Summary Table'!$A$4:$A$264,0))</f>
        <v>C2T</v>
      </c>
      <c r="K201" s="79" t="str">
        <f>INDEX('[1]Summary Table'!$H$4:$H$264,MATCH(A201,'[1]Summary Table'!$A$4:$A$264,0))</f>
        <v>2L</v>
      </c>
      <c r="L201" s="92"/>
      <c r="M201" s="79" t="str">
        <f>INDEX('[1]Summary Table'!$N$4:$N$264,MATCH(A201,'[1]Summary Table'!$A$4:$A$264,0))</f>
        <v>D</v>
      </c>
      <c r="N201" s="80">
        <f t="shared" si="18"/>
        <v>12960</v>
      </c>
      <c r="O201" s="80">
        <f t="shared" si="19"/>
        <v>676.80000000000007</v>
      </c>
      <c r="P201" s="92"/>
      <c r="Q201" s="92"/>
      <c r="R201" s="81">
        <f>INDEX('[1]Summary Table'!$P$4:$P$264,MATCH(A201,'[1]Summary Table'!$A$4:$A$264,0))</f>
        <v>1836.3263999999999</v>
      </c>
      <c r="S201" s="82">
        <f t="shared" si="20"/>
        <v>0.14000000000000001</v>
      </c>
      <c r="T201" s="81" t="str">
        <f t="shared" si="21"/>
        <v>C</v>
      </c>
      <c r="U201" s="83">
        <f>VLOOKUP('[1]Summary Table'!$A199,'[1]2025 Annual Counts'!$A:$AO,39,FALSE)</f>
        <v>80.083200000000005</v>
      </c>
      <c r="V201" s="83">
        <f>VLOOKUP('[1]Summary Table'!$A199,'[1]2025 Annual Counts'!$A:$AO,40,FALSE)</f>
        <v>76.358400000000003</v>
      </c>
      <c r="W201" s="84">
        <f t="shared" si="22"/>
        <v>0.12</v>
      </c>
      <c r="X201" s="83" t="str">
        <f t="shared" si="23"/>
        <v>C</v>
      </c>
      <c r="Y201" s="85">
        <f>INDEX('[1]2025 Annual Counts'!$AH$3:$AH$323,MATCH(A201,'[1]2025 Annual Counts'!$A$3:$A$323,0))</f>
        <v>-0.21556821346666655</v>
      </c>
      <c r="AA201" s="87"/>
      <c r="AB201" s="83">
        <f>INDEX('[1]Summary Table'!$Q$4:$Q$264,MATCH(A201,'[1]Summary Table'!$A$4:$A$264,0))</f>
        <v>9936</v>
      </c>
      <c r="AC201" s="83">
        <f>INDEX('[1]Summary Table'!$R$4:$R$264,MATCH(A201,'[1]Summary Table'!$A$4:$A$264,0))</f>
        <v>12960</v>
      </c>
      <c r="AD201" s="83">
        <f>INDEX('[1]Summary Table'!$S$4:$S$264,MATCH(A201,'[1]Summary Table'!$A$4:$A$264,0))</f>
        <v>12960.720000000001</v>
      </c>
      <c r="AE201" s="83"/>
      <c r="AF201" s="88">
        <f>IF(B201="County", VLOOKUP(AI201,'[1]Service Volumes'!B:F,3,0),VLOOKUP(AI201,'[1]Service Volumes'!W:AA,3,0))</f>
        <v>518.4</v>
      </c>
      <c r="AG201" s="88">
        <f>IF(B201="County", VLOOKUP(AI201,'[1]Service Volumes'!B:F,4,0),VLOOKUP(AI201,'[1]Service Volumes'!W:AA,4,0))</f>
        <v>676.80000000000007</v>
      </c>
      <c r="AH201" s="89">
        <f>IF(B201="County", VLOOKUP(AI201,'[1]Service Volumes'!B:F,5,0),VLOOKUP(AI201,'[1]Service Volumes'!W:AA,5,0))</f>
        <v>677.6</v>
      </c>
      <c r="AI201" s="90" t="str">
        <f>INDEX('[1]Summary Table'!$O$4:$O$264,MATCH(A201,'[1]Summary Table'!$A$4:$A$264,0))</f>
        <v>C2T_2L_U_0L_0R</v>
      </c>
    </row>
    <row r="202" spans="1:35" s="91" customFormat="1" x14ac:dyDescent="0.3">
      <c r="A202" s="74">
        <v>512</v>
      </c>
      <c r="B202" s="75" t="str">
        <f>INDEX('[1]Summary Table'!$D$4:$D$264,MATCH(A202,'[1]Summary Table'!$A$4:$A$264,0))</f>
        <v>County</v>
      </c>
      <c r="C202" s="76">
        <f>INDEX('[1]Lake Co CMS'!$A$2:$A$456,MATCH(A202,'[1]Lake Co CMS'!$B$2:$B$456,0))</f>
        <v>1950</v>
      </c>
      <c r="D202" s="77" t="str">
        <f>IFERROR(VLOOKUP('[1]Summary Table'!$A200,'[1]Lake Co CMS'!$B:$I,6,FALSE), VLOOKUP(A202, '[1]Summary Table'!$A:$B, 2, FALSE))</f>
        <v>S GRAYS AIRPORT RD</v>
      </c>
      <c r="E202" s="77" t="str">
        <f>IFERROR(VLOOKUP('[1]Summary Table'!$A200,'[1]Lake Co CMS'!$B:$I,7,FALSE), VLOOKUP(A202, '[1]Summary Table'!$A:$C, 3, FALSE))</f>
        <v>GRIFFIN VIEW DR</v>
      </c>
      <c r="F202" s="77" t="str">
        <f>VLOOKUP('[1]Summary Table'!$A200,'[1]Lake Co CMS'!$B:$I,8,FALSE)</f>
        <v>EAGLES NEST RD</v>
      </c>
      <c r="G202" s="78" t="str">
        <f>LEFT(INDEX('[1]Summary Table'!$I$4:$I$264, MATCH(A202,'[1]Summary Table'!$A$4:$A$264, 0)), 1)</f>
        <v>U</v>
      </c>
      <c r="H202" s="92"/>
      <c r="I202" s="79">
        <f>INDEX('[1]Summary Table'!$E$4:$E$264,MATCH(A202,'[1]Summary Table'!$A$4:$A$264,0))</f>
        <v>45</v>
      </c>
      <c r="J202" s="79" t="str">
        <f>INDEX('[1]Summary Table'!$J$4:$J$264,MATCH(A202,'[1]Summary Table'!$A$4:$A$264,0))</f>
        <v>C2T</v>
      </c>
      <c r="K202" s="79" t="str">
        <f>INDEX('[1]Summary Table'!$H$4:$H$264,MATCH(A202,'[1]Summary Table'!$A$4:$A$264,0))</f>
        <v>2L</v>
      </c>
      <c r="L202" s="92"/>
      <c r="M202" s="79" t="str">
        <f>INDEX('[1]Summary Table'!$N$4:$N$264,MATCH(A202,'[1]Summary Table'!$A$4:$A$264,0))</f>
        <v>D</v>
      </c>
      <c r="N202" s="80">
        <f t="shared" si="18"/>
        <v>12960</v>
      </c>
      <c r="O202" s="80">
        <f t="shared" si="19"/>
        <v>676.80000000000007</v>
      </c>
      <c r="P202" s="92"/>
      <c r="Q202" s="92"/>
      <c r="R202" s="81">
        <f>INDEX('[1]Summary Table'!$P$4:$P$264,MATCH(A202,'[1]Summary Table'!$A$4:$A$264,0))</f>
        <v>2816.88</v>
      </c>
      <c r="S202" s="82">
        <f t="shared" si="20"/>
        <v>0.22</v>
      </c>
      <c r="T202" s="81" t="str">
        <f t="shared" si="21"/>
        <v>C</v>
      </c>
      <c r="U202" s="83">
        <f>VLOOKUP('[1]Summary Table'!$A200,'[1]2025 Annual Counts'!$A:$AO,39,FALSE)</f>
        <v>96.844800000000006</v>
      </c>
      <c r="V202" s="83">
        <f>VLOOKUP('[1]Summary Table'!$A200,'[1]2025 Annual Counts'!$A:$AO,40,FALSE)</f>
        <v>178.79039999999998</v>
      </c>
      <c r="W202" s="84">
        <f t="shared" si="22"/>
        <v>0.26</v>
      </c>
      <c r="X202" s="83" t="str">
        <f t="shared" si="23"/>
        <v>C</v>
      </c>
      <c r="Y202" s="85">
        <f>INDEX('[1]2025 Annual Counts'!$AH$3:$AH$323,MATCH(A202,'[1]2025 Annual Counts'!$A$3:$A$323,0))</f>
        <v>-0.14548660015709569</v>
      </c>
      <c r="AA202" s="87"/>
      <c r="AB202" s="83">
        <f>INDEX('[1]Summary Table'!$Q$4:$Q$264,MATCH(A202,'[1]Summary Table'!$A$4:$A$264,0))</f>
        <v>9936</v>
      </c>
      <c r="AC202" s="83">
        <f>INDEX('[1]Summary Table'!$R$4:$R$264,MATCH(A202,'[1]Summary Table'!$A$4:$A$264,0))</f>
        <v>12960</v>
      </c>
      <c r="AD202" s="83">
        <f>INDEX('[1]Summary Table'!$S$4:$S$264,MATCH(A202,'[1]Summary Table'!$A$4:$A$264,0))</f>
        <v>12960.720000000001</v>
      </c>
      <c r="AE202" s="83"/>
      <c r="AF202" s="88">
        <f>IF(B202="County", VLOOKUP(AI202,'[1]Service Volumes'!B:F,3,0),VLOOKUP(AI202,'[1]Service Volumes'!W:AA,3,0))</f>
        <v>518.4</v>
      </c>
      <c r="AG202" s="88">
        <f>IF(B202="County", VLOOKUP(AI202,'[1]Service Volumes'!B:F,4,0),VLOOKUP(AI202,'[1]Service Volumes'!W:AA,4,0))</f>
        <v>676.80000000000007</v>
      </c>
      <c r="AH202" s="89">
        <f>IF(B202="County", VLOOKUP(AI202,'[1]Service Volumes'!B:F,5,0),VLOOKUP(AI202,'[1]Service Volumes'!W:AA,5,0))</f>
        <v>677.6</v>
      </c>
      <c r="AI202" s="90" t="str">
        <f>INDEX('[1]Summary Table'!$O$4:$O$264,MATCH(A202,'[1]Summary Table'!$A$4:$A$264,0))</f>
        <v>C2T_2L_U_0L_0R</v>
      </c>
    </row>
    <row r="203" spans="1:35" s="91" customFormat="1" x14ac:dyDescent="0.3">
      <c r="A203" s="74">
        <v>513</v>
      </c>
      <c r="B203" s="75" t="str">
        <f>INDEX('[1]Summary Table'!$D$4:$D$264,MATCH(A203,'[1]Summary Table'!$A$4:$A$264,0))</f>
        <v>County</v>
      </c>
      <c r="C203" s="76">
        <f>INDEX('[1]Lake Co CMS'!$A$2:$A$456,MATCH(A203,'[1]Lake Co CMS'!$B$2:$B$456,0))</f>
        <v>2770</v>
      </c>
      <c r="D203" s="77" t="str">
        <f>IFERROR(VLOOKUP('[1]Summary Table'!$A201,'[1]Lake Co CMS'!$B:$I,6,FALSE), VLOOKUP(A203, '[1]Summary Table'!$A:$B, 2, FALSE))</f>
        <v>ROLLING ACRES RD</v>
      </c>
      <c r="E203" s="77" t="str">
        <f>IFERROR(VLOOKUP('[1]Summary Table'!$A201,'[1]Lake Co CMS'!$B:$I,7,FALSE), VLOOKUP(A203, '[1]Summary Table'!$A:$C, 3, FALSE))</f>
        <v>CR 466</v>
      </c>
      <c r="F203" s="77" t="str">
        <f>VLOOKUP('[1]Summary Table'!$A201,'[1]Lake Co CMS'!$B:$I,8,FALSE)</f>
        <v>LAKE ELLA RD</v>
      </c>
      <c r="G203" s="78" t="str">
        <f>LEFT(INDEX('[1]Summary Table'!$I$4:$I$264, MATCH(A203,'[1]Summary Table'!$A$4:$A$264, 0)), 1)</f>
        <v>U</v>
      </c>
      <c r="H203" s="92"/>
      <c r="I203" s="79">
        <f>INDEX('[1]Summary Table'!$E$4:$E$264,MATCH(A203,'[1]Summary Table'!$A$4:$A$264,0))</f>
        <v>45</v>
      </c>
      <c r="J203" s="79" t="str">
        <f>INDEX('[1]Summary Table'!$J$4:$J$264,MATCH(A203,'[1]Summary Table'!$A$4:$A$264,0))</f>
        <v>C2T</v>
      </c>
      <c r="K203" s="79" t="str">
        <f>INDEX('[1]Summary Table'!$H$4:$H$264,MATCH(A203,'[1]Summary Table'!$A$4:$A$264,0))</f>
        <v>2L</v>
      </c>
      <c r="L203" s="92"/>
      <c r="M203" s="79" t="str">
        <f>INDEX('[1]Summary Table'!$N$4:$N$264,MATCH(A203,'[1]Summary Table'!$A$4:$A$264,0))</f>
        <v>D</v>
      </c>
      <c r="N203" s="80">
        <f t="shared" si="18"/>
        <v>16200</v>
      </c>
      <c r="O203" s="80">
        <f t="shared" si="19"/>
        <v>846</v>
      </c>
      <c r="P203" s="92"/>
      <c r="Q203" s="92"/>
      <c r="R203" s="81">
        <f>INDEX('[1]Summary Table'!$P$4:$P$264,MATCH(A203,'[1]Summary Table'!$A$4:$A$264,0))</f>
        <v>7734.384</v>
      </c>
      <c r="S203" s="82">
        <f t="shared" si="20"/>
        <v>0.48</v>
      </c>
      <c r="T203" s="81" t="str">
        <f t="shared" si="21"/>
        <v>C</v>
      </c>
      <c r="U203" s="83">
        <f>VLOOKUP('[1]Summary Table'!$A201,'[1]2025 Annual Counts'!$A:$AO,39,FALSE)</f>
        <v>348.76799999999997</v>
      </c>
      <c r="V203" s="83">
        <f>VLOOKUP('[1]Summary Table'!$A201,'[1]2025 Annual Counts'!$A:$AO,40,FALSE)</f>
        <v>327.60000000000002</v>
      </c>
      <c r="W203" s="84">
        <f t="shared" si="22"/>
        <v>0.41</v>
      </c>
      <c r="X203" s="83" t="str">
        <f t="shared" si="23"/>
        <v>C</v>
      </c>
      <c r="Y203" s="85">
        <f>INDEX('[1]2025 Annual Counts'!$AH$3:$AH$323,MATCH(A203,'[1]2025 Annual Counts'!$A$3:$A$323,0))</f>
        <v>4.5804133902240807E-2</v>
      </c>
      <c r="AA203" s="87"/>
      <c r="AB203" s="83">
        <f>INDEX('[1]Summary Table'!$Q$4:$Q$264,MATCH(A203,'[1]Summary Table'!$A$4:$A$264,0))</f>
        <v>12420</v>
      </c>
      <c r="AC203" s="83">
        <f>INDEX('[1]Summary Table'!$R$4:$R$264,MATCH(A203,'[1]Summary Table'!$A$4:$A$264,0))</f>
        <v>16200</v>
      </c>
      <c r="AD203" s="83">
        <f>INDEX('[1]Summary Table'!$S$4:$S$264,MATCH(A203,'[1]Summary Table'!$A$4:$A$264,0))</f>
        <v>16200.9</v>
      </c>
      <c r="AE203" s="83"/>
      <c r="AF203" s="88">
        <f>IF(B203="County", VLOOKUP(AI203,'[1]Service Volumes'!B:F,3,0),VLOOKUP(AI203,'[1]Service Volumes'!W:AA,3,0))</f>
        <v>648</v>
      </c>
      <c r="AG203" s="88">
        <f>IF(B203="County", VLOOKUP(AI203,'[1]Service Volumes'!B:F,4,0),VLOOKUP(AI203,'[1]Service Volumes'!W:AA,4,0))</f>
        <v>846</v>
      </c>
      <c r="AH203" s="89">
        <f>IF(B203="County", VLOOKUP(AI203,'[1]Service Volumes'!B:F,5,0),VLOOKUP(AI203,'[1]Service Volumes'!W:AA,5,0))</f>
        <v>847</v>
      </c>
      <c r="AI203" s="90" t="str">
        <f>INDEX('[1]Summary Table'!$O$4:$O$264,MATCH(A203,'[1]Summary Table'!$A$4:$A$264,0))</f>
        <v>C2T_2L_U_WL_0R</v>
      </c>
    </row>
    <row r="204" spans="1:35" s="91" customFormat="1" x14ac:dyDescent="0.3">
      <c r="A204" s="74">
        <v>514</v>
      </c>
      <c r="B204" s="75" t="str">
        <f>INDEX('[1]Summary Table'!$D$4:$D$264,MATCH(A204,'[1]Summary Table'!$A$4:$A$264,0))</f>
        <v>County</v>
      </c>
      <c r="C204" s="76">
        <f>INDEX('[1]Lake Co CMS'!$A$2:$A$456,MATCH(A204,'[1]Lake Co CMS'!$B$2:$B$456,0))</f>
        <v>1900</v>
      </c>
      <c r="D204" s="77" t="str">
        <f>IFERROR(VLOOKUP('[1]Summary Table'!$A202,'[1]Lake Co CMS'!$B:$I,6,FALSE), VLOOKUP(A204, '[1]Summary Table'!$A:$B, 2, FALSE))</f>
        <v>GOOSE PRAIRIE RD</v>
      </c>
      <c r="E204" s="77" t="str">
        <f>IFERROR(VLOOKUP('[1]Summary Table'!$A202,'[1]Lake Co CMS'!$B:$I,7,FALSE), VLOOKUP(A204, '[1]Summary Table'!$A:$C, 3, FALSE))</f>
        <v>EMERALDA AVE</v>
      </c>
      <c r="F204" s="77" t="str">
        <f>VLOOKUP('[1]Summary Table'!$A202,'[1]Lake Co CMS'!$B:$I,8,FALSE)</f>
        <v>CR 452</v>
      </c>
      <c r="G204" s="78" t="str">
        <f>LEFT(INDEX('[1]Summary Table'!$I$4:$I$264, MATCH(A204,'[1]Summary Table'!$A$4:$A$264, 0)), 1)</f>
        <v>U</v>
      </c>
      <c r="H204" s="92"/>
      <c r="I204" s="79">
        <f>INDEX('[1]Summary Table'!$E$4:$E$264,MATCH(A204,'[1]Summary Table'!$A$4:$A$264,0))</f>
        <v>45</v>
      </c>
      <c r="J204" s="79" t="str">
        <f>INDEX('[1]Summary Table'!$J$4:$J$264,MATCH(A204,'[1]Summary Table'!$A$4:$A$264,0))</f>
        <v>C2T</v>
      </c>
      <c r="K204" s="79" t="str">
        <f>INDEX('[1]Summary Table'!$H$4:$H$264,MATCH(A204,'[1]Summary Table'!$A$4:$A$264,0))</f>
        <v>2L</v>
      </c>
      <c r="L204" s="92"/>
      <c r="M204" s="79" t="str">
        <f>INDEX('[1]Summary Table'!$N$4:$N$264,MATCH(A204,'[1]Summary Table'!$A$4:$A$264,0))</f>
        <v>D</v>
      </c>
      <c r="N204" s="80">
        <f t="shared" si="18"/>
        <v>12960</v>
      </c>
      <c r="O204" s="80">
        <f t="shared" si="19"/>
        <v>676.80000000000007</v>
      </c>
      <c r="P204" s="92"/>
      <c r="Q204" s="92"/>
      <c r="R204" s="81">
        <f>INDEX('[1]Summary Table'!$P$4:$P$264,MATCH(A204,'[1]Summary Table'!$A$4:$A$264,0))</f>
        <v>3266.5248000000001</v>
      </c>
      <c r="S204" s="82">
        <f t="shared" si="20"/>
        <v>0.25</v>
      </c>
      <c r="T204" s="81" t="str">
        <f t="shared" si="21"/>
        <v>C</v>
      </c>
      <c r="U204" s="83">
        <f>VLOOKUP('[1]Summary Table'!$A202,'[1]2025 Annual Counts'!$A:$AO,39,FALSE)</f>
        <v>204.33600000000001</v>
      </c>
      <c r="V204" s="83">
        <f>VLOOKUP('[1]Summary Table'!$A202,'[1]2025 Annual Counts'!$A:$AO,40,FALSE)</f>
        <v>114.99839999999999</v>
      </c>
      <c r="W204" s="84">
        <f t="shared" si="22"/>
        <v>0.3</v>
      </c>
      <c r="X204" s="83" t="str">
        <f t="shared" si="23"/>
        <v>C</v>
      </c>
      <c r="Y204" s="85">
        <f>INDEX('[1]2025 Annual Counts'!$AH$3:$AH$323,MATCH(A204,'[1]2025 Annual Counts'!$A$3:$A$323,0))</f>
        <v>-0.11979790057942508</v>
      </c>
      <c r="AA204" s="87"/>
      <c r="AB204" s="83">
        <f>INDEX('[1]Summary Table'!$Q$4:$Q$264,MATCH(A204,'[1]Summary Table'!$A$4:$A$264,0))</f>
        <v>9936</v>
      </c>
      <c r="AC204" s="83">
        <f>INDEX('[1]Summary Table'!$R$4:$R$264,MATCH(A204,'[1]Summary Table'!$A$4:$A$264,0))</f>
        <v>12960</v>
      </c>
      <c r="AD204" s="83">
        <f>INDEX('[1]Summary Table'!$S$4:$S$264,MATCH(A204,'[1]Summary Table'!$A$4:$A$264,0))</f>
        <v>12960.720000000001</v>
      </c>
      <c r="AE204" s="83"/>
      <c r="AF204" s="88">
        <f>IF(B204="County", VLOOKUP(AI204,'[1]Service Volumes'!B:F,3,0),VLOOKUP(AI204,'[1]Service Volumes'!W:AA,3,0))</f>
        <v>518.4</v>
      </c>
      <c r="AG204" s="88">
        <f>IF(B204="County", VLOOKUP(AI204,'[1]Service Volumes'!B:F,4,0),VLOOKUP(AI204,'[1]Service Volumes'!W:AA,4,0))</f>
        <v>676.80000000000007</v>
      </c>
      <c r="AH204" s="89">
        <f>IF(B204="County", VLOOKUP(AI204,'[1]Service Volumes'!B:F,5,0),VLOOKUP(AI204,'[1]Service Volumes'!W:AA,5,0))</f>
        <v>677.6</v>
      </c>
      <c r="AI204" s="90" t="str">
        <f>INDEX('[1]Summary Table'!$O$4:$O$264,MATCH(A204,'[1]Summary Table'!$A$4:$A$264,0))</f>
        <v>C2T_2L_U_0L_0R</v>
      </c>
    </row>
    <row r="205" spans="1:35" s="91" customFormat="1" x14ac:dyDescent="0.3">
      <c r="A205" s="74">
        <v>515</v>
      </c>
      <c r="B205" s="75" t="str">
        <f>INDEX('[1]Summary Table'!$D$4:$D$264,MATCH(A205,'[1]Summary Table'!$A$4:$A$264,0))</f>
        <v>County</v>
      </c>
      <c r="C205" s="76">
        <f>INDEX('[1]Lake Co CMS'!$A$2:$A$456,MATCH(A205,'[1]Lake Co CMS'!$B$2:$B$456,0))</f>
        <v>2010</v>
      </c>
      <c r="D205" s="77" t="str">
        <f>IFERROR(VLOOKUP('[1]Summary Table'!$A203,'[1]Lake Co CMS'!$B:$I,6,FALSE), VLOOKUP(A205, '[1]Summary Table'!$A:$B, 2, FALSE))</f>
        <v>GRIFFIN VIEW DR</v>
      </c>
      <c r="E205" s="77" t="str">
        <f>IFERROR(VLOOKUP('[1]Summary Table'!$A203,'[1]Lake Co CMS'!$B:$I,7,FALSE), VLOOKUP(A205, '[1]Summary Table'!$A:$C, 3, FALSE))</f>
        <v>US 27</v>
      </c>
      <c r="F205" s="77" t="str">
        <f>VLOOKUP('[1]Summary Table'!$A203,'[1]Lake Co CMS'!$B:$I,8,FALSE)</f>
        <v>GRAYS AIRPORT RD</v>
      </c>
      <c r="G205" s="78" t="str">
        <f>LEFT(INDEX('[1]Summary Table'!$I$4:$I$264, MATCH(A205,'[1]Summary Table'!$A$4:$A$264, 0)), 1)</f>
        <v>U</v>
      </c>
      <c r="H205" s="92"/>
      <c r="I205" s="79">
        <f>INDEX('[1]Summary Table'!$E$4:$E$264,MATCH(A205,'[1]Summary Table'!$A$4:$A$264,0))</f>
        <v>45</v>
      </c>
      <c r="J205" s="79" t="str">
        <f>INDEX('[1]Summary Table'!$J$4:$J$264,MATCH(A205,'[1]Summary Table'!$A$4:$A$264,0))</f>
        <v>C2T</v>
      </c>
      <c r="K205" s="79" t="str">
        <f>INDEX('[1]Summary Table'!$H$4:$H$264,MATCH(A205,'[1]Summary Table'!$A$4:$A$264,0))</f>
        <v>2L</v>
      </c>
      <c r="L205" s="92"/>
      <c r="M205" s="79" t="str">
        <f>INDEX('[1]Summary Table'!$N$4:$N$264,MATCH(A205,'[1]Summary Table'!$A$4:$A$264,0))</f>
        <v>D</v>
      </c>
      <c r="N205" s="80">
        <f t="shared" si="18"/>
        <v>12960</v>
      </c>
      <c r="O205" s="80">
        <f t="shared" si="19"/>
        <v>676.80000000000007</v>
      </c>
      <c r="P205" s="92"/>
      <c r="Q205" s="92"/>
      <c r="R205" s="81">
        <f>INDEX('[1]Summary Table'!$P$4:$P$264,MATCH(A205,'[1]Summary Table'!$A$4:$A$264,0))</f>
        <v>3281.5488</v>
      </c>
      <c r="S205" s="82">
        <f t="shared" si="20"/>
        <v>0.25</v>
      </c>
      <c r="T205" s="81" t="str">
        <f t="shared" si="21"/>
        <v>C</v>
      </c>
      <c r="U205" s="83">
        <f>VLOOKUP('[1]Summary Table'!$A203,'[1]2025 Annual Counts'!$A:$AO,39,FALSE)</f>
        <v>183.44640000000001</v>
      </c>
      <c r="V205" s="83">
        <f>VLOOKUP('[1]Summary Table'!$A203,'[1]2025 Annual Counts'!$A:$AO,40,FALSE)</f>
        <v>123.8496</v>
      </c>
      <c r="W205" s="84">
        <f t="shared" si="22"/>
        <v>0.27</v>
      </c>
      <c r="X205" s="83" t="str">
        <f t="shared" si="23"/>
        <v>C</v>
      </c>
      <c r="Y205" s="85">
        <f>INDEX('[1]2025 Annual Counts'!$AH$3:$AH$323,MATCH(A205,'[1]2025 Annual Counts'!$A$3:$A$323,0))</f>
        <v>-0.1189897087004177</v>
      </c>
      <c r="AA205" s="87"/>
      <c r="AB205" s="83">
        <f>INDEX('[1]Summary Table'!$Q$4:$Q$264,MATCH(A205,'[1]Summary Table'!$A$4:$A$264,0))</f>
        <v>9936</v>
      </c>
      <c r="AC205" s="83">
        <f>INDEX('[1]Summary Table'!$R$4:$R$264,MATCH(A205,'[1]Summary Table'!$A$4:$A$264,0))</f>
        <v>12960</v>
      </c>
      <c r="AD205" s="83">
        <f>INDEX('[1]Summary Table'!$S$4:$S$264,MATCH(A205,'[1]Summary Table'!$A$4:$A$264,0))</f>
        <v>12960.720000000001</v>
      </c>
      <c r="AE205" s="83"/>
      <c r="AF205" s="88">
        <f>IF(B205="County", VLOOKUP(AI205,'[1]Service Volumes'!B:F,3,0),VLOOKUP(AI205,'[1]Service Volumes'!W:AA,3,0))</f>
        <v>518.4</v>
      </c>
      <c r="AG205" s="88">
        <f>IF(B205="County", VLOOKUP(AI205,'[1]Service Volumes'!B:F,4,0),VLOOKUP(AI205,'[1]Service Volumes'!W:AA,4,0))</f>
        <v>676.80000000000007</v>
      </c>
      <c r="AH205" s="89">
        <f>IF(B205="County", VLOOKUP(AI205,'[1]Service Volumes'!B:F,5,0),VLOOKUP(AI205,'[1]Service Volumes'!W:AA,5,0))</f>
        <v>677.6</v>
      </c>
      <c r="AI205" s="90" t="str">
        <f>INDEX('[1]Summary Table'!$O$4:$O$264,MATCH(A205,'[1]Summary Table'!$A$4:$A$264,0))</f>
        <v>C2T_2L_U_0L_0R</v>
      </c>
    </row>
    <row r="206" spans="1:35" s="91" customFormat="1" x14ac:dyDescent="0.3">
      <c r="A206" s="74">
        <v>517</v>
      </c>
      <c r="B206" s="75" t="str">
        <f>INDEX('[1]Summary Table'!$D$4:$D$264,MATCH(A206,'[1]Summary Table'!$A$4:$A$264,0))</f>
        <v>County</v>
      </c>
      <c r="C206" s="76">
        <f>INDEX('[1]Lake Co CMS'!$A$2:$A$456,MATCH(A206,'[1]Lake Co CMS'!$B$2:$B$456,0))</f>
        <v>1930</v>
      </c>
      <c r="D206" s="77" t="str">
        <f>IFERROR(VLOOKUP('[1]Summary Table'!$A204,'[1]Lake Co CMS'!$B:$I,6,FALSE), VLOOKUP(A206, '[1]Summary Table'!$A:$B, 2, FALSE))</f>
        <v>GRAYS AIRPORT RD</v>
      </c>
      <c r="E206" s="77" t="str">
        <f>IFERROR(VLOOKUP('[1]Summary Table'!$A204,'[1]Lake Co CMS'!$B:$I,7,FALSE), VLOOKUP(A206, '[1]Summary Table'!$A:$C, 3, FALSE))</f>
        <v>MARION COUNTY RD</v>
      </c>
      <c r="F206" s="77" t="str">
        <f>VLOOKUP('[1]Summary Table'!$A204,'[1]Lake Co CMS'!$B:$I,8,FALSE)</f>
        <v>CR 466</v>
      </c>
      <c r="G206" s="78" t="str">
        <f>LEFT(INDEX('[1]Summary Table'!$I$4:$I$264, MATCH(A206,'[1]Summary Table'!$A$4:$A$264, 0)), 1)</f>
        <v>U</v>
      </c>
      <c r="H206" s="92"/>
      <c r="I206" s="79">
        <f>INDEX('[1]Summary Table'!$E$4:$E$264,MATCH(A206,'[1]Summary Table'!$A$4:$A$264,0))</f>
        <v>45</v>
      </c>
      <c r="J206" s="79" t="str">
        <f>INDEX('[1]Summary Table'!$J$4:$J$264,MATCH(A206,'[1]Summary Table'!$A$4:$A$264,0))</f>
        <v>C2T</v>
      </c>
      <c r="K206" s="79" t="str">
        <f>INDEX('[1]Summary Table'!$H$4:$H$264,MATCH(A206,'[1]Summary Table'!$A$4:$A$264,0))</f>
        <v>2L</v>
      </c>
      <c r="L206" s="92"/>
      <c r="M206" s="79" t="str">
        <f>INDEX('[1]Summary Table'!$N$4:$N$264,MATCH(A206,'[1]Summary Table'!$A$4:$A$264,0))</f>
        <v>D</v>
      </c>
      <c r="N206" s="80">
        <f t="shared" si="18"/>
        <v>12960</v>
      </c>
      <c r="O206" s="80">
        <f t="shared" si="19"/>
        <v>676.80000000000007</v>
      </c>
      <c r="P206" s="92"/>
      <c r="Q206" s="92"/>
      <c r="R206" s="81">
        <f>INDEX('[1]Summary Table'!$P$4:$P$264,MATCH(A206,'[1]Summary Table'!$A$4:$A$264,0))</f>
        <v>2796.192</v>
      </c>
      <c r="S206" s="82">
        <f t="shared" si="20"/>
        <v>0.22</v>
      </c>
      <c r="T206" s="81" t="str">
        <f t="shared" si="21"/>
        <v>C</v>
      </c>
      <c r="U206" s="83">
        <f>VLOOKUP('[1]Summary Table'!$A204,'[1]2025 Annual Counts'!$A:$AO,39,FALSE)</f>
        <v>168.33600000000001</v>
      </c>
      <c r="V206" s="83">
        <f>VLOOKUP('[1]Summary Table'!$A204,'[1]2025 Annual Counts'!$A:$AO,40,FALSE)</f>
        <v>81.647999999999996</v>
      </c>
      <c r="W206" s="84">
        <f t="shared" si="22"/>
        <v>0.25</v>
      </c>
      <c r="X206" s="83" t="str">
        <f t="shared" si="23"/>
        <v>C</v>
      </c>
      <c r="Y206" s="85">
        <f>INDEX('[1]2025 Annual Counts'!$AH$3:$AH$323,MATCH(A206,'[1]2025 Annual Counts'!$A$3:$A$323,0))</f>
        <v>-0.14674546363310259</v>
      </c>
      <c r="AA206" s="87"/>
      <c r="AB206" s="83">
        <f>INDEX('[1]Summary Table'!$Q$4:$Q$264,MATCH(A206,'[1]Summary Table'!$A$4:$A$264,0))</f>
        <v>9936</v>
      </c>
      <c r="AC206" s="83">
        <f>INDEX('[1]Summary Table'!$R$4:$R$264,MATCH(A206,'[1]Summary Table'!$A$4:$A$264,0))</f>
        <v>12960</v>
      </c>
      <c r="AD206" s="83">
        <f>INDEX('[1]Summary Table'!$S$4:$S$264,MATCH(A206,'[1]Summary Table'!$A$4:$A$264,0))</f>
        <v>12960.720000000001</v>
      </c>
      <c r="AE206" s="83"/>
      <c r="AF206" s="88">
        <f>IF(B206="County", VLOOKUP(AI206,'[1]Service Volumes'!B:F,3,0),VLOOKUP(AI206,'[1]Service Volumes'!W:AA,3,0))</f>
        <v>518.4</v>
      </c>
      <c r="AG206" s="88">
        <f>IF(B206="County", VLOOKUP(AI206,'[1]Service Volumes'!B:F,4,0),VLOOKUP(AI206,'[1]Service Volumes'!W:AA,4,0))</f>
        <v>676.80000000000007</v>
      </c>
      <c r="AH206" s="89">
        <f>IF(B206="County", VLOOKUP(AI206,'[1]Service Volumes'!B:F,5,0),VLOOKUP(AI206,'[1]Service Volumes'!W:AA,5,0))</f>
        <v>677.6</v>
      </c>
      <c r="AI206" s="90" t="str">
        <f>INDEX('[1]Summary Table'!$O$4:$O$264,MATCH(A206,'[1]Summary Table'!$A$4:$A$264,0))</f>
        <v>C2T_2L_U_0L_0R</v>
      </c>
    </row>
    <row r="207" spans="1:35" s="91" customFormat="1" x14ac:dyDescent="0.3">
      <c r="A207" s="74">
        <v>518</v>
      </c>
      <c r="B207" s="75" t="str">
        <f>INDEX('[1]Summary Table'!$D$4:$D$264,MATCH(A207,'[1]Summary Table'!$A$4:$A$264,0))</f>
        <v>County</v>
      </c>
      <c r="C207" s="76">
        <f>INDEX('[1]Lake Co CMS'!$A$2:$A$456,MATCH(A207,'[1]Lake Co CMS'!$B$2:$B$456,0))</f>
        <v>40</v>
      </c>
      <c r="D207" s="77" t="str">
        <f>IFERROR(VLOOKUP('[1]Summary Table'!$A205,'[1]Lake Co CMS'!$B:$I,6,FALSE), VLOOKUP(A207, '[1]Summary Table'!$A:$B, 2, FALSE))</f>
        <v>ARLINGTON AVE</v>
      </c>
      <c r="E207" s="77" t="str">
        <f>IFERROR(VLOOKUP('[1]Summary Table'!$A205,'[1]Lake Co CMS'!$B:$I,7,FALSE), VLOOKUP(A207, '[1]Summary Table'!$A:$C, 3, FALSE))</f>
        <v>W LADY LAKE BLVD</v>
      </c>
      <c r="F207" s="77" t="str">
        <f>VLOOKUP('[1]Summary Table'!$A205,'[1]Lake Co CMS'!$B:$I,8,FALSE)</f>
        <v>SOUTH TERMINI</v>
      </c>
      <c r="G207" s="78" t="str">
        <f>LEFT(INDEX('[1]Summary Table'!$I$4:$I$264, MATCH(A207,'[1]Summary Table'!$A$4:$A$264, 0)), 1)</f>
        <v>U</v>
      </c>
      <c r="H207" s="92"/>
      <c r="I207" s="79">
        <f>INDEX('[1]Summary Table'!$E$4:$E$264,MATCH(A207,'[1]Summary Table'!$A$4:$A$264,0))</f>
        <v>25</v>
      </c>
      <c r="J207" s="79" t="str">
        <f>INDEX('[1]Summary Table'!$J$4:$J$264,MATCH(A207,'[1]Summary Table'!$A$4:$A$264,0))</f>
        <v>C2T</v>
      </c>
      <c r="K207" s="79" t="str">
        <f>INDEX('[1]Summary Table'!$H$4:$H$264,MATCH(A207,'[1]Summary Table'!$A$4:$A$264,0))</f>
        <v>2L</v>
      </c>
      <c r="L207" s="92"/>
      <c r="M207" s="79" t="str">
        <f>INDEX('[1]Summary Table'!$N$4:$N$264,MATCH(A207,'[1]Summary Table'!$A$4:$A$264,0))</f>
        <v>D</v>
      </c>
      <c r="N207" s="80">
        <f t="shared" si="18"/>
        <v>12960</v>
      </c>
      <c r="O207" s="80">
        <f t="shared" si="19"/>
        <v>676.80000000000007</v>
      </c>
      <c r="P207" s="92"/>
      <c r="Q207" s="92"/>
      <c r="R207" s="81">
        <f>INDEX('[1]Summary Table'!$P$4:$P$264,MATCH(A207,'[1]Summary Table'!$A$4:$A$264,0))</f>
        <v>1934.4384</v>
      </c>
      <c r="S207" s="82">
        <f t="shared" si="20"/>
        <v>0.15</v>
      </c>
      <c r="T207" s="81" t="str">
        <f t="shared" si="21"/>
        <v>C</v>
      </c>
      <c r="U207" s="83">
        <f>VLOOKUP('[1]Summary Table'!$A205,'[1]2025 Annual Counts'!$A:$AO,39,FALSE)</f>
        <v>85.708799999999997</v>
      </c>
      <c r="V207" s="83">
        <f>VLOOKUP('[1]Summary Table'!$A205,'[1]2025 Annual Counts'!$A:$AO,40,FALSE)</f>
        <v>98.611199999999997</v>
      </c>
      <c r="W207" s="84">
        <f t="shared" si="22"/>
        <v>0.15</v>
      </c>
      <c r="X207" s="83" t="str">
        <f t="shared" si="23"/>
        <v>C</v>
      </c>
      <c r="Y207" s="85">
        <f>INDEX('[1]2025 Annual Counts'!$AH$3:$AH$323,MATCH(A207,'[1]2025 Annual Counts'!$A$3:$A$323,0))</f>
        <v>-0.20735962738216518</v>
      </c>
      <c r="AA207" s="87"/>
      <c r="AB207" s="83">
        <f>INDEX('[1]Summary Table'!$Q$4:$Q$264,MATCH(A207,'[1]Summary Table'!$A$4:$A$264,0))</f>
        <v>9936</v>
      </c>
      <c r="AC207" s="83">
        <f>INDEX('[1]Summary Table'!$R$4:$R$264,MATCH(A207,'[1]Summary Table'!$A$4:$A$264,0))</f>
        <v>12960</v>
      </c>
      <c r="AD207" s="83">
        <f>INDEX('[1]Summary Table'!$S$4:$S$264,MATCH(A207,'[1]Summary Table'!$A$4:$A$264,0))</f>
        <v>12960.720000000001</v>
      </c>
      <c r="AE207" s="83"/>
      <c r="AF207" s="88">
        <f>IF(B207="County", VLOOKUP(AI207,'[1]Service Volumes'!B:F,3,0),VLOOKUP(AI207,'[1]Service Volumes'!W:AA,3,0))</f>
        <v>518.4</v>
      </c>
      <c r="AG207" s="88">
        <f>IF(B207="County", VLOOKUP(AI207,'[1]Service Volumes'!B:F,4,0),VLOOKUP(AI207,'[1]Service Volumes'!W:AA,4,0))</f>
        <v>676.80000000000007</v>
      </c>
      <c r="AH207" s="89">
        <f>IF(B207="County", VLOOKUP(AI207,'[1]Service Volumes'!B:F,5,0),VLOOKUP(AI207,'[1]Service Volumes'!W:AA,5,0))</f>
        <v>677.6</v>
      </c>
      <c r="AI207" s="90" t="str">
        <f>INDEX('[1]Summary Table'!$O$4:$O$264,MATCH(A207,'[1]Summary Table'!$A$4:$A$264,0))</f>
        <v>C2T_2L_U_0L_0R</v>
      </c>
    </row>
    <row r="208" spans="1:35" s="91" customFormat="1" x14ac:dyDescent="0.3">
      <c r="A208" s="74">
        <v>521</v>
      </c>
      <c r="B208" s="75" t="str">
        <f>INDEX('[1]Summary Table'!$D$4:$D$264,MATCH(A208,'[1]Summary Table'!$A$4:$A$264,0))</f>
        <v>County</v>
      </c>
      <c r="C208" s="76">
        <f>INDEX('[1]Lake Co CMS'!$A$2:$A$456,MATCH(A208,'[1]Lake Co CMS'!$B$2:$B$456,0))</f>
        <v>2220</v>
      </c>
      <c r="D208" s="77" t="str">
        <f>IFERROR(VLOOKUP('[1]Summary Table'!$A206,'[1]Lake Co CMS'!$B:$I,6,FALSE), VLOOKUP(A208, '[1]Summary Table'!$A:$B, 2, FALSE))</f>
        <v>E LADY LAKE BLVD</v>
      </c>
      <c r="E208" s="77" t="str">
        <f>IFERROR(VLOOKUP('[1]Summary Table'!$A206,'[1]Lake Co CMS'!$B:$I,7,FALSE), VLOOKUP(A208, '[1]Summary Table'!$A:$C, 3, FALSE))</f>
        <v>US 27/US441</v>
      </c>
      <c r="F208" s="77" t="str">
        <f>VLOOKUP('[1]Summary Table'!$A206,'[1]Lake Co CMS'!$B:$I,8,FALSE)</f>
        <v>BERCHFIELD RD</v>
      </c>
      <c r="G208" s="78" t="str">
        <f>LEFT(INDEX('[1]Summary Table'!$I$4:$I$264, MATCH(A208,'[1]Summary Table'!$A$4:$A$264, 0)), 1)</f>
        <v>U</v>
      </c>
      <c r="H208" s="92"/>
      <c r="I208" s="79">
        <f>INDEX('[1]Summary Table'!$E$4:$E$264,MATCH(A208,'[1]Summary Table'!$A$4:$A$264,0))</f>
        <v>25</v>
      </c>
      <c r="J208" s="79" t="str">
        <f>INDEX('[1]Summary Table'!$J$4:$J$264,MATCH(A208,'[1]Summary Table'!$A$4:$A$264,0))</f>
        <v>C2T</v>
      </c>
      <c r="K208" s="79" t="str">
        <f>INDEX('[1]Summary Table'!$H$4:$H$264,MATCH(A208,'[1]Summary Table'!$A$4:$A$264,0))</f>
        <v>2L</v>
      </c>
      <c r="L208" s="92"/>
      <c r="M208" s="79" t="str">
        <f>INDEX('[1]Summary Table'!$N$4:$N$264,MATCH(A208,'[1]Summary Table'!$A$4:$A$264,0))</f>
        <v>D</v>
      </c>
      <c r="N208" s="80">
        <f t="shared" si="18"/>
        <v>12960</v>
      </c>
      <c r="O208" s="80">
        <f t="shared" si="19"/>
        <v>676.80000000000007</v>
      </c>
      <c r="P208" s="92"/>
      <c r="Q208" s="92"/>
      <c r="R208" s="81">
        <f>INDEX('[1]Summary Table'!$P$4:$P$264,MATCH(A208,'[1]Summary Table'!$A$4:$A$264,0))</f>
        <v>419.32800000000003</v>
      </c>
      <c r="S208" s="82">
        <f t="shared" si="20"/>
        <v>0.03</v>
      </c>
      <c r="T208" s="81" t="str">
        <f t="shared" si="21"/>
        <v>C</v>
      </c>
      <c r="U208" s="83">
        <f>VLOOKUP('[1]Summary Table'!$A206,'[1]2025 Annual Counts'!$A:$AO,39,FALSE)</f>
        <v>33.264000000000003</v>
      </c>
      <c r="V208" s="83">
        <f>VLOOKUP('[1]Summary Table'!$A206,'[1]2025 Annual Counts'!$A:$AO,40,FALSE)</f>
        <v>6.048</v>
      </c>
      <c r="W208" s="84">
        <f t="shared" si="22"/>
        <v>0.05</v>
      </c>
      <c r="X208" s="83" t="str">
        <f t="shared" si="23"/>
        <v>C</v>
      </c>
      <c r="Y208" s="85">
        <f>INDEX('[1]2025 Annual Counts'!$AH$3:$AH$323,MATCH(A208,'[1]2025 Annual Counts'!$A$3:$A$323,0))</f>
        <v>-0.41618401661916005</v>
      </c>
      <c r="AA208" s="87"/>
      <c r="AB208" s="83">
        <f>INDEX('[1]Summary Table'!$Q$4:$Q$264,MATCH(A208,'[1]Summary Table'!$A$4:$A$264,0))</f>
        <v>9936</v>
      </c>
      <c r="AC208" s="83">
        <f>INDEX('[1]Summary Table'!$R$4:$R$264,MATCH(A208,'[1]Summary Table'!$A$4:$A$264,0))</f>
        <v>12960</v>
      </c>
      <c r="AD208" s="83">
        <f>INDEX('[1]Summary Table'!$S$4:$S$264,MATCH(A208,'[1]Summary Table'!$A$4:$A$264,0))</f>
        <v>12960.720000000001</v>
      </c>
      <c r="AE208" s="83"/>
      <c r="AF208" s="88">
        <f>IF(B208="County", VLOOKUP(AI208,'[1]Service Volumes'!B:F,3,0),VLOOKUP(AI208,'[1]Service Volumes'!W:AA,3,0))</f>
        <v>518.4</v>
      </c>
      <c r="AG208" s="88">
        <f>IF(B208="County", VLOOKUP(AI208,'[1]Service Volumes'!B:F,4,0),VLOOKUP(AI208,'[1]Service Volumes'!W:AA,4,0))</f>
        <v>676.80000000000007</v>
      </c>
      <c r="AH208" s="89">
        <f>IF(B208="County", VLOOKUP(AI208,'[1]Service Volumes'!B:F,5,0),VLOOKUP(AI208,'[1]Service Volumes'!W:AA,5,0))</f>
        <v>677.6</v>
      </c>
      <c r="AI208" s="90" t="str">
        <f>INDEX('[1]Summary Table'!$O$4:$O$264,MATCH(A208,'[1]Summary Table'!$A$4:$A$264,0))</f>
        <v>C2T_2L_U_0L_0R</v>
      </c>
    </row>
    <row r="209" spans="1:35" s="91" customFormat="1" x14ac:dyDescent="0.3">
      <c r="A209" s="74">
        <v>522</v>
      </c>
      <c r="B209" s="75" t="str">
        <f>INDEX('[1]Summary Table'!$D$4:$D$264,MATCH(A209,'[1]Summary Table'!$A$4:$A$264,0))</f>
        <v>County</v>
      </c>
      <c r="C209" s="76">
        <f>INDEX('[1]Lake Co CMS'!$A$2:$A$456,MATCH(A209,'[1]Lake Co CMS'!$B$2:$B$456,0))</f>
        <v>1020</v>
      </c>
      <c r="D209" s="77" t="str">
        <f>IFERROR(VLOOKUP('[1]Summary Table'!$A207,'[1]Lake Co CMS'!$B:$I,6,FALSE), VLOOKUP(A209, '[1]Summary Table'!$A:$B, 2, FALSE))</f>
        <v>CR 466</v>
      </c>
      <c r="E209" s="77" t="str">
        <f>IFERROR(VLOOKUP('[1]Summary Table'!$A207,'[1]Lake Co CMS'!$B:$I,7,FALSE), VLOOKUP(A209, '[1]Summary Table'!$A:$C, 3, FALSE))</f>
        <v>SUMTER COUNTY LINE RD</v>
      </c>
      <c r="F209" s="77" t="str">
        <f>VLOOKUP('[1]Summary Table'!$A207,'[1]Lake Co CMS'!$B:$I,8,FALSE)</f>
        <v>ROLLING ACRES RD</v>
      </c>
      <c r="G209" s="78" t="str">
        <f>LEFT(INDEX('[1]Summary Table'!$I$4:$I$264, MATCH(A209,'[1]Summary Table'!$A$4:$A$264, 0)), 1)</f>
        <v>U</v>
      </c>
      <c r="H209" s="92"/>
      <c r="I209" s="79">
        <f>INDEX('[1]Summary Table'!$E$4:$E$264,MATCH(A209,'[1]Summary Table'!$A$4:$A$264,0))</f>
        <v>45</v>
      </c>
      <c r="J209" s="79" t="str">
        <f>INDEX('[1]Summary Table'!$J$4:$J$264,MATCH(A209,'[1]Summary Table'!$A$4:$A$264,0))</f>
        <v>C3R</v>
      </c>
      <c r="K209" s="79" t="str">
        <f>INDEX('[1]Summary Table'!$H$4:$H$264,MATCH(A209,'[1]Summary Table'!$A$4:$A$264,0))</f>
        <v>4L</v>
      </c>
      <c r="L209" s="92"/>
      <c r="M209" s="79" t="str">
        <f>INDEX('[1]Summary Table'!$N$4:$N$264,MATCH(A209,'[1]Summary Table'!$A$4:$A$264,0))</f>
        <v>D</v>
      </c>
      <c r="N209" s="80">
        <f t="shared" si="18"/>
        <v>33570</v>
      </c>
      <c r="O209" s="80">
        <f t="shared" si="19"/>
        <v>1665</v>
      </c>
      <c r="P209" s="92"/>
      <c r="Q209" s="92"/>
      <c r="R209" s="81">
        <f>INDEX('[1]Summary Table'!$P$4:$P$264,MATCH(A209,'[1]Summary Table'!$A$4:$A$264,0))</f>
        <v>20479.881599999997</v>
      </c>
      <c r="S209" s="82">
        <f t="shared" si="20"/>
        <v>0.61</v>
      </c>
      <c r="T209" s="81" t="str">
        <f t="shared" si="21"/>
        <v>C</v>
      </c>
      <c r="U209" s="83">
        <f>VLOOKUP('[1]Summary Table'!$A207,'[1]2025 Annual Counts'!$A:$AO,39,FALSE)</f>
        <v>859.49759999999992</v>
      </c>
      <c r="V209" s="83">
        <f>VLOOKUP('[1]Summary Table'!$A207,'[1]2025 Annual Counts'!$A:$AO,40,FALSE)</f>
        <v>871.6031999999999</v>
      </c>
      <c r="W209" s="84">
        <f t="shared" si="22"/>
        <v>0.52</v>
      </c>
      <c r="X209" s="83" t="str">
        <f t="shared" si="23"/>
        <v>C</v>
      </c>
      <c r="Y209" s="85">
        <f>INDEX('[1]2025 Annual Counts'!$AH$3:$AH$323,MATCH(A209,'[1]2025 Annual Counts'!$A$3:$A$323,0))</f>
        <v>0.27066391404148882</v>
      </c>
      <c r="AA209" s="87"/>
      <c r="AB209" s="83">
        <f>INDEX('[1]Summary Table'!$Q$4:$Q$264,MATCH(A209,'[1]Summary Table'!$A$4:$A$264,0))</f>
        <v>30870</v>
      </c>
      <c r="AC209" s="83">
        <f>INDEX('[1]Summary Table'!$R$4:$R$264,MATCH(A209,'[1]Summary Table'!$A$4:$A$264,0))</f>
        <v>33570</v>
      </c>
      <c r="AD209" s="83">
        <f>INDEX('[1]Summary Table'!$S$4:$S$264,MATCH(A209,'[1]Summary Table'!$A$4:$A$264,0))</f>
        <v>33570.9</v>
      </c>
      <c r="AE209" s="83"/>
      <c r="AF209" s="88">
        <f>IF(B209="County", VLOOKUP(AI209,'[1]Service Volumes'!B:F,3,0),VLOOKUP(AI209,'[1]Service Volumes'!W:AA,3,0))</f>
        <v>1530</v>
      </c>
      <c r="AG209" s="88">
        <f>IF(B209="County", VLOOKUP(AI209,'[1]Service Volumes'!B:F,4,0),VLOOKUP(AI209,'[1]Service Volumes'!W:AA,4,0))</f>
        <v>1665</v>
      </c>
      <c r="AH209" s="89">
        <f>IF(B209="County", VLOOKUP(AI209,'[1]Service Volumes'!B:F,5,0),VLOOKUP(AI209,'[1]Service Volumes'!W:AA,5,0))</f>
        <v>1666</v>
      </c>
      <c r="AI209" s="90" t="str">
        <f>INDEX('[1]Summary Table'!$O$4:$O$264,MATCH(A209,'[1]Summary Table'!$A$4:$A$264,0))</f>
        <v>C3R_4L_D_WL_0R</v>
      </c>
    </row>
    <row r="210" spans="1:35" s="91" customFormat="1" x14ac:dyDescent="0.3">
      <c r="A210" s="74">
        <v>523</v>
      </c>
      <c r="B210" s="75" t="str">
        <f>INDEX('[1]Summary Table'!$D$4:$D$264,MATCH(A210,'[1]Summary Table'!$A$4:$A$264,0))</f>
        <v>County</v>
      </c>
      <c r="C210" s="76">
        <f>INDEX('[1]Lake Co CMS'!$A$2:$A$456,MATCH(A210,'[1]Lake Co CMS'!$B$2:$B$456,0))</f>
        <v>1030</v>
      </c>
      <c r="D210" s="77" t="str">
        <f>IFERROR(VLOOKUP('[1]Summary Table'!$A208,'[1]Lake Co CMS'!$B:$I,6,FALSE), VLOOKUP(A210, '[1]Summary Table'!$A:$B, 2, FALSE))</f>
        <v>CR 466</v>
      </c>
      <c r="E210" s="77" t="str">
        <f>IFERROR(VLOOKUP('[1]Summary Table'!$A208,'[1]Lake Co CMS'!$B:$I,7,FALSE), VLOOKUP(A210, '[1]Summary Table'!$A:$C, 3, FALSE))</f>
        <v>ROLLING ACRES RD</v>
      </c>
      <c r="F210" s="77" t="str">
        <f>VLOOKUP('[1]Summary Table'!$A208,'[1]Lake Co CMS'!$B:$I,8,FALSE)</f>
        <v>US 27</v>
      </c>
      <c r="G210" s="78" t="str">
        <f>LEFT(INDEX('[1]Summary Table'!$I$4:$I$264, MATCH(A210,'[1]Summary Table'!$A$4:$A$264, 0)), 1)</f>
        <v>U</v>
      </c>
      <c r="H210" s="92"/>
      <c r="I210" s="79">
        <f>INDEX('[1]Summary Table'!$E$4:$E$264,MATCH(A210,'[1]Summary Table'!$A$4:$A$264,0))</f>
        <v>45</v>
      </c>
      <c r="J210" s="79" t="str">
        <f>INDEX('[1]Summary Table'!$J$4:$J$264,MATCH(A210,'[1]Summary Table'!$A$4:$A$264,0))</f>
        <v>C3R</v>
      </c>
      <c r="K210" s="79" t="str">
        <f>INDEX('[1]Summary Table'!$H$4:$H$264,MATCH(A210,'[1]Summary Table'!$A$4:$A$264,0))</f>
        <v>4L</v>
      </c>
      <c r="L210" s="92"/>
      <c r="M210" s="79" t="str">
        <f>INDEX('[1]Summary Table'!$N$4:$N$264,MATCH(A210,'[1]Summary Table'!$A$4:$A$264,0))</f>
        <v>D</v>
      </c>
      <c r="N210" s="80">
        <f t="shared" si="18"/>
        <v>33570</v>
      </c>
      <c r="O210" s="80">
        <f t="shared" si="19"/>
        <v>1665</v>
      </c>
      <c r="P210" s="92"/>
      <c r="Q210" s="92"/>
      <c r="R210" s="81">
        <f>INDEX('[1]Summary Table'!$P$4:$P$264,MATCH(A210,'[1]Summary Table'!$A$4:$A$264,0))</f>
        <v>15786.288</v>
      </c>
      <c r="S210" s="82">
        <f t="shared" si="20"/>
        <v>0.47</v>
      </c>
      <c r="T210" s="81" t="str">
        <f t="shared" si="21"/>
        <v>C</v>
      </c>
      <c r="U210" s="83">
        <f>VLOOKUP('[1]Summary Table'!$A208,'[1]2025 Annual Counts'!$A:$AO,39,FALSE)</f>
        <v>686.44799999999998</v>
      </c>
      <c r="V210" s="83">
        <f>VLOOKUP('[1]Summary Table'!$A208,'[1]2025 Annual Counts'!$A:$AO,40,FALSE)</f>
        <v>614.88</v>
      </c>
      <c r="W210" s="84">
        <f t="shared" si="22"/>
        <v>0.41</v>
      </c>
      <c r="X210" s="83" t="str">
        <f t="shared" si="23"/>
        <v>C</v>
      </c>
      <c r="Y210" s="85">
        <f>INDEX('[1]2025 Annual Counts'!$AH$3:$AH$323,MATCH(A210,'[1]2025 Annual Counts'!$A$3:$A$323,0))</f>
        <v>0.20620524462724088</v>
      </c>
      <c r="AA210" s="87"/>
      <c r="AB210" s="83">
        <f>INDEX('[1]Summary Table'!$Q$4:$Q$264,MATCH(A210,'[1]Summary Table'!$A$4:$A$264,0))</f>
        <v>30870</v>
      </c>
      <c r="AC210" s="83">
        <f>INDEX('[1]Summary Table'!$R$4:$R$264,MATCH(A210,'[1]Summary Table'!$A$4:$A$264,0))</f>
        <v>33570</v>
      </c>
      <c r="AD210" s="83">
        <f>INDEX('[1]Summary Table'!$S$4:$S$264,MATCH(A210,'[1]Summary Table'!$A$4:$A$264,0))</f>
        <v>33570.9</v>
      </c>
      <c r="AE210" s="83"/>
      <c r="AF210" s="88">
        <f>IF(B210="County", VLOOKUP(AI210,'[1]Service Volumes'!B:F,3,0),VLOOKUP(AI210,'[1]Service Volumes'!W:AA,3,0))</f>
        <v>1530</v>
      </c>
      <c r="AG210" s="88">
        <f>IF(B210="County", VLOOKUP(AI210,'[1]Service Volumes'!B:F,4,0),VLOOKUP(AI210,'[1]Service Volumes'!W:AA,4,0))</f>
        <v>1665</v>
      </c>
      <c r="AH210" s="89">
        <f>IF(B210="County", VLOOKUP(AI210,'[1]Service Volumes'!B:F,5,0),VLOOKUP(AI210,'[1]Service Volumes'!W:AA,5,0))</f>
        <v>1666</v>
      </c>
      <c r="AI210" s="90" t="str">
        <f>INDEX('[1]Summary Table'!$O$4:$O$264,MATCH(A210,'[1]Summary Table'!$A$4:$A$264,0))</f>
        <v>C3R_4L_D_WL_0R</v>
      </c>
    </row>
    <row r="211" spans="1:35" s="91" customFormat="1" x14ac:dyDescent="0.3">
      <c r="A211" s="74">
        <v>526</v>
      </c>
      <c r="B211" s="75" t="str">
        <f>INDEX('[1]Summary Table'!$D$4:$D$264,MATCH(A211,'[1]Summary Table'!$A$4:$A$264,0))</f>
        <v>County</v>
      </c>
      <c r="C211" s="76">
        <f>INDEX('[1]Lake Co CMS'!$A$2:$A$456,MATCH(A211,'[1]Lake Co CMS'!$B$2:$B$456,0))</f>
        <v>2760</v>
      </c>
      <c r="D211" s="77" t="str">
        <f>IFERROR(VLOOKUP('[1]Summary Table'!$A209,'[1]Lake Co CMS'!$B:$I,6,FALSE), VLOOKUP(A211, '[1]Summary Table'!$A:$B, 2, FALSE))</f>
        <v>ROLLING ACRES RD</v>
      </c>
      <c r="E211" s="77" t="str">
        <f>IFERROR(VLOOKUP('[1]Summary Table'!$A209,'[1]Lake Co CMS'!$B:$I,7,FALSE), VLOOKUP(A211, '[1]Summary Table'!$A:$C, 3, FALSE))</f>
        <v>OAK ST</v>
      </c>
      <c r="F211" s="77" t="str">
        <f>VLOOKUP('[1]Summary Table'!$A209,'[1]Lake Co CMS'!$B:$I,8,FALSE)</f>
        <v>CR 466</v>
      </c>
      <c r="G211" s="78" t="str">
        <f>LEFT(INDEX('[1]Summary Table'!$I$4:$I$264, MATCH(A211,'[1]Summary Table'!$A$4:$A$264, 0)), 1)</f>
        <v>U</v>
      </c>
      <c r="H211" s="92"/>
      <c r="I211" s="79">
        <f>INDEX('[1]Summary Table'!$E$4:$E$264,MATCH(A211,'[1]Summary Table'!$A$4:$A$264,0))</f>
        <v>35</v>
      </c>
      <c r="J211" s="79" t="str">
        <f>INDEX('[1]Summary Table'!$J$4:$J$264,MATCH(A211,'[1]Summary Table'!$A$4:$A$264,0))</f>
        <v>C3R</v>
      </c>
      <c r="K211" s="79" t="str">
        <f>INDEX('[1]Summary Table'!$H$4:$H$264,MATCH(A211,'[1]Summary Table'!$A$4:$A$264,0))</f>
        <v>2L</v>
      </c>
      <c r="L211" s="92"/>
      <c r="M211" s="79" t="str">
        <f>INDEX('[1]Summary Table'!$N$4:$N$264,MATCH(A211,'[1]Summary Table'!$A$4:$A$264,0))</f>
        <v>D</v>
      </c>
      <c r="N211" s="80">
        <f t="shared" si="18"/>
        <v>20160</v>
      </c>
      <c r="O211" s="80">
        <f t="shared" si="19"/>
        <v>999</v>
      </c>
      <c r="P211" s="92"/>
      <c r="Q211" s="92"/>
      <c r="R211" s="81">
        <f>INDEX('[1]Summary Table'!$P$4:$P$264,MATCH(A211,'[1]Summary Table'!$A$4:$A$264,0))</f>
        <v>16045.343999999999</v>
      </c>
      <c r="S211" s="82">
        <f t="shared" si="20"/>
        <v>0.8</v>
      </c>
      <c r="T211" s="81" t="str">
        <f t="shared" si="21"/>
        <v>C</v>
      </c>
      <c r="U211" s="83">
        <f>VLOOKUP('[1]Summary Table'!$A209,'[1]2025 Annual Counts'!$A:$AO,39,FALSE)</f>
        <v>702.57600000000002</v>
      </c>
      <c r="V211" s="83">
        <f>VLOOKUP('[1]Summary Table'!$A209,'[1]2025 Annual Counts'!$A:$AO,40,FALSE)</f>
        <v>636.048</v>
      </c>
      <c r="W211" s="84">
        <f t="shared" si="22"/>
        <v>0.7</v>
      </c>
      <c r="X211" s="83" t="str">
        <f t="shared" si="23"/>
        <v>C</v>
      </c>
      <c r="Y211" s="85">
        <f>INDEX('[1]2025 Annual Counts'!$AH$3:$AH$323,MATCH(A211,'[1]2025 Annual Counts'!$A$3:$A$323,0))</f>
        <v>0.21013832331338422</v>
      </c>
      <c r="AA211" s="87"/>
      <c r="AB211" s="83">
        <f>INDEX('[1]Summary Table'!$Q$4:$Q$264,MATCH(A211,'[1]Summary Table'!$A$4:$A$264,0))</f>
        <v>17640</v>
      </c>
      <c r="AC211" s="83">
        <f>INDEX('[1]Summary Table'!$R$4:$R$264,MATCH(A211,'[1]Summary Table'!$A$4:$A$264,0))</f>
        <v>20160</v>
      </c>
      <c r="AD211" s="83">
        <f>INDEX('[1]Summary Table'!$S$4:$S$264,MATCH(A211,'[1]Summary Table'!$A$4:$A$264,0))</f>
        <v>20160.900000000001</v>
      </c>
      <c r="AE211" s="83"/>
      <c r="AF211" s="88">
        <f>IF(B211="County", VLOOKUP(AI211,'[1]Service Volumes'!B:F,3,0),VLOOKUP(AI211,'[1]Service Volumes'!W:AA,3,0))</f>
        <v>873</v>
      </c>
      <c r="AG211" s="88">
        <f>IF(B211="County", VLOOKUP(AI211,'[1]Service Volumes'!B:F,4,0),VLOOKUP(AI211,'[1]Service Volumes'!W:AA,4,0))</f>
        <v>999</v>
      </c>
      <c r="AH211" s="89">
        <f>IF(B211="County", VLOOKUP(AI211,'[1]Service Volumes'!B:F,5,0),VLOOKUP(AI211,'[1]Service Volumes'!W:AA,5,0))</f>
        <v>1000</v>
      </c>
      <c r="AI211" s="90" t="str">
        <f>INDEX('[1]Summary Table'!$O$4:$O$264,MATCH(A211,'[1]Summary Table'!$A$4:$A$264,0))</f>
        <v>C3R_2L_U_WL_0R</v>
      </c>
    </row>
    <row r="212" spans="1:35" s="91" customFormat="1" x14ac:dyDescent="0.3">
      <c r="A212" s="74">
        <v>527</v>
      </c>
      <c r="B212" s="75" t="str">
        <f>INDEX('[1]Summary Table'!$D$4:$D$264,MATCH(A212,'[1]Summary Table'!$A$4:$A$264,0))</f>
        <v>County</v>
      </c>
      <c r="C212" s="76">
        <f>INDEX('[1]Lake Co CMS'!$A$2:$A$456,MATCH(A212,'[1]Lake Co CMS'!$B$2:$B$456,0))</f>
        <v>1040</v>
      </c>
      <c r="D212" s="77" t="str">
        <f>IFERROR(VLOOKUP('[1]Summary Table'!$A210,'[1]Lake Co CMS'!$B:$I,6,FALSE), VLOOKUP(A212, '[1]Summary Table'!$A:$B, 2, FALSE))</f>
        <v>CR 466 / LAKE GRIFFIN RD</v>
      </c>
      <c r="E212" s="77" t="str">
        <f>IFERROR(VLOOKUP('[1]Summary Table'!$A210,'[1]Lake Co CMS'!$B:$I,7,FALSE), VLOOKUP(A212, '[1]Summary Table'!$A:$C, 3, FALSE))</f>
        <v>US 27/ US 441</v>
      </c>
      <c r="F212" s="77" t="str">
        <f>VLOOKUP('[1]Summary Table'!$A210,'[1]Lake Co CMS'!$B:$I,8,FALSE)</f>
        <v>GRAYS AIRPORT RD</v>
      </c>
      <c r="G212" s="78" t="str">
        <f>LEFT(INDEX('[1]Summary Table'!$I$4:$I$264, MATCH(A212,'[1]Summary Table'!$A$4:$A$264, 0)), 1)</f>
        <v>U</v>
      </c>
      <c r="H212" s="92"/>
      <c r="I212" s="79">
        <f>INDEX('[1]Summary Table'!$E$4:$E$264,MATCH(A212,'[1]Summary Table'!$A$4:$A$264,0))</f>
        <v>25</v>
      </c>
      <c r="J212" s="79" t="str">
        <f>INDEX('[1]Summary Table'!$J$4:$J$264,MATCH(A212,'[1]Summary Table'!$A$4:$A$264,0))</f>
        <v>C2T</v>
      </c>
      <c r="K212" s="79" t="str">
        <f>INDEX('[1]Summary Table'!$H$4:$H$264,MATCH(A212,'[1]Summary Table'!$A$4:$A$264,0))</f>
        <v>2L</v>
      </c>
      <c r="L212" s="92"/>
      <c r="M212" s="79" t="str">
        <f>INDEX('[1]Summary Table'!$N$4:$N$264,MATCH(A212,'[1]Summary Table'!$A$4:$A$264,0))</f>
        <v>D</v>
      </c>
      <c r="N212" s="80">
        <f t="shared" si="18"/>
        <v>16200</v>
      </c>
      <c r="O212" s="80">
        <f t="shared" si="19"/>
        <v>846</v>
      </c>
      <c r="P212" s="92"/>
      <c r="Q212" s="92"/>
      <c r="R212" s="81">
        <f>INDEX('[1]Summary Table'!$P$4:$P$264,MATCH(A212,'[1]Summary Table'!$A$4:$A$264,0))</f>
        <v>2983.68</v>
      </c>
      <c r="S212" s="82">
        <f t="shared" si="20"/>
        <v>0.18</v>
      </c>
      <c r="T212" s="81" t="str">
        <f t="shared" si="21"/>
        <v>C</v>
      </c>
      <c r="U212" s="83">
        <f>VLOOKUP('[1]Summary Table'!$A210,'[1]2025 Annual Counts'!$A:$AO,39,FALSE)</f>
        <v>166.32000000000002</v>
      </c>
      <c r="V212" s="83">
        <f>VLOOKUP('[1]Summary Table'!$A210,'[1]2025 Annual Counts'!$A:$AO,40,FALSE)</f>
        <v>99.792000000000002</v>
      </c>
      <c r="W212" s="84">
        <f t="shared" si="22"/>
        <v>0.2</v>
      </c>
      <c r="X212" s="83" t="str">
        <f t="shared" si="23"/>
        <v>C</v>
      </c>
      <c r="Y212" s="85">
        <f>INDEX('[1]2025 Annual Counts'!$AH$3:$AH$323,MATCH(A212,'[1]2025 Annual Counts'!$A$3:$A$323,0))</f>
        <v>-0.1355982115521529</v>
      </c>
      <c r="AA212" s="87"/>
      <c r="AB212" s="83">
        <f>INDEX('[1]Summary Table'!$Q$4:$Q$264,MATCH(A212,'[1]Summary Table'!$A$4:$A$264,0))</f>
        <v>12420</v>
      </c>
      <c r="AC212" s="83">
        <f>INDEX('[1]Summary Table'!$R$4:$R$264,MATCH(A212,'[1]Summary Table'!$A$4:$A$264,0))</f>
        <v>16200</v>
      </c>
      <c r="AD212" s="83">
        <f>INDEX('[1]Summary Table'!$S$4:$S$264,MATCH(A212,'[1]Summary Table'!$A$4:$A$264,0))</f>
        <v>16200.9</v>
      </c>
      <c r="AE212" s="83"/>
      <c r="AF212" s="88">
        <f>IF(B212="County", VLOOKUP(AI212,'[1]Service Volumes'!B:F,3,0),VLOOKUP(AI212,'[1]Service Volumes'!W:AA,3,0))</f>
        <v>648</v>
      </c>
      <c r="AG212" s="88">
        <f>IF(B212="County", VLOOKUP(AI212,'[1]Service Volumes'!B:F,4,0),VLOOKUP(AI212,'[1]Service Volumes'!W:AA,4,0))</f>
        <v>846</v>
      </c>
      <c r="AH212" s="89">
        <f>IF(B212="County", VLOOKUP(AI212,'[1]Service Volumes'!B:F,5,0),VLOOKUP(AI212,'[1]Service Volumes'!W:AA,5,0))</f>
        <v>847</v>
      </c>
      <c r="AI212" s="90" t="str">
        <f>INDEX('[1]Summary Table'!$O$4:$O$264,MATCH(A212,'[1]Summary Table'!$A$4:$A$264,0))</f>
        <v>C2T_2L_U_WL_0R</v>
      </c>
    </row>
    <row r="213" spans="1:35" s="91" customFormat="1" x14ac:dyDescent="0.3">
      <c r="A213" s="74">
        <v>530</v>
      </c>
      <c r="B213" s="75" t="str">
        <f>INDEX('[1]Summary Table'!$D$4:$D$264,MATCH(A213,'[1]Summary Table'!$A$4:$A$264,0))</f>
        <v>County</v>
      </c>
      <c r="C213" s="76">
        <f>INDEX('[1]Lake Co CMS'!$A$2:$A$456,MATCH(A213,'[1]Lake Co CMS'!$B$2:$B$456,0))</f>
        <v>2750</v>
      </c>
      <c r="D213" s="77" t="str">
        <f>IFERROR(VLOOKUP('[1]Summary Table'!$A211,'[1]Lake Co CMS'!$B:$I,6,FALSE), VLOOKUP(A213, '[1]Summary Table'!$A:$B, 2, FALSE))</f>
        <v>ROLLING ACRES RD</v>
      </c>
      <c r="E213" s="77" t="str">
        <f>IFERROR(VLOOKUP('[1]Summary Table'!$A211,'[1]Lake Co CMS'!$B:$I,7,FALSE), VLOOKUP(A213, '[1]Summary Table'!$A:$C, 3, FALSE))</f>
        <v>US 27 / US 441</v>
      </c>
      <c r="F213" s="77" t="str">
        <f>VLOOKUP('[1]Summary Table'!$A211,'[1]Lake Co CMS'!$B:$I,8,FALSE)</f>
        <v>OAK ST</v>
      </c>
      <c r="G213" s="78" t="str">
        <f>LEFT(INDEX('[1]Summary Table'!$I$4:$I$264, MATCH(A213,'[1]Summary Table'!$A$4:$A$264, 0)), 1)</f>
        <v>U</v>
      </c>
      <c r="H213" s="92"/>
      <c r="I213" s="79">
        <f>INDEX('[1]Summary Table'!$E$4:$E$264,MATCH(A213,'[1]Summary Table'!$A$4:$A$264,0))</f>
        <v>35</v>
      </c>
      <c r="J213" s="79" t="str">
        <f>INDEX('[1]Summary Table'!$J$4:$J$264,MATCH(A213,'[1]Summary Table'!$A$4:$A$264,0))</f>
        <v>C4</v>
      </c>
      <c r="K213" s="79" t="str">
        <f>INDEX('[1]Summary Table'!$H$4:$H$264,MATCH(A213,'[1]Summary Table'!$A$4:$A$264,0))</f>
        <v>4L</v>
      </c>
      <c r="L213" s="92"/>
      <c r="M213" s="79" t="str">
        <f>INDEX('[1]Summary Table'!$N$4:$N$264,MATCH(A213,'[1]Summary Table'!$A$4:$A$264,0))</f>
        <v>D</v>
      </c>
      <c r="N213" s="80">
        <f t="shared" si="18"/>
        <v>32408.775000000001</v>
      </c>
      <c r="O213" s="80">
        <f t="shared" si="19"/>
        <v>1407.4725000000001</v>
      </c>
      <c r="P213" s="92"/>
      <c r="Q213" s="92"/>
      <c r="R213" s="81">
        <f>INDEX('[1]Summary Table'!$P$4:$P$264,MATCH(A213,'[1]Summary Table'!$A$4:$A$264,0))</f>
        <v>17012.016</v>
      </c>
      <c r="S213" s="82">
        <f t="shared" si="20"/>
        <v>0.52</v>
      </c>
      <c r="T213" s="81" t="str">
        <f t="shared" si="21"/>
        <v>C</v>
      </c>
      <c r="U213" s="83">
        <f>VLOOKUP('[1]Summary Table'!$A211,'[1]2025 Annual Counts'!$A:$AO,39,FALSE)</f>
        <v>825.55200000000002</v>
      </c>
      <c r="V213" s="83">
        <f>VLOOKUP('[1]Summary Table'!$A211,'[1]2025 Annual Counts'!$A:$AO,40,FALSE)</f>
        <v>705.6</v>
      </c>
      <c r="W213" s="84">
        <f t="shared" si="22"/>
        <v>0.59</v>
      </c>
      <c r="X213" s="83" t="str">
        <f t="shared" si="23"/>
        <v>C</v>
      </c>
      <c r="Y213" s="85">
        <f>INDEX('[1]2025 Annual Counts'!$AH$3:$AH$323,MATCH(A213,'[1]2025 Annual Counts'!$A$3:$A$323,0))</f>
        <v>0.2243803883887403</v>
      </c>
      <c r="AA213" s="87"/>
      <c r="AB213" s="83">
        <f>INDEX('[1]Summary Table'!$Q$4:$Q$264,MATCH(A213,'[1]Summary Table'!$A$4:$A$264,0))</f>
        <v>21905.100000000002</v>
      </c>
      <c r="AC213" s="83">
        <f>INDEX('[1]Summary Table'!$R$4:$R$264,MATCH(A213,'[1]Summary Table'!$A$4:$A$264,0))</f>
        <v>32408.775000000001</v>
      </c>
      <c r="AD213" s="83">
        <f>INDEX('[1]Summary Table'!$S$4:$S$264,MATCH(A213,'[1]Summary Table'!$A$4:$A$264,0))</f>
        <v>36628.200000000004</v>
      </c>
      <c r="AE213" s="83"/>
      <c r="AF213" s="88">
        <f>IF(B213="County", VLOOKUP(AI213,'[1]Service Volumes'!B:F,3,0),VLOOKUP(AI213,'[1]Service Volumes'!W:AA,3,0))</f>
        <v>1086.2774999999999</v>
      </c>
      <c r="AG213" s="88">
        <f>IF(B213="County", VLOOKUP(AI213,'[1]Service Volumes'!B:F,4,0),VLOOKUP(AI213,'[1]Service Volumes'!W:AA,4,0))</f>
        <v>1407.4725000000001</v>
      </c>
      <c r="AH213" s="89">
        <f>IF(B213="County", VLOOKUP(AI213,'[1]Service Volumes'!B:F,5,0),VLOOKUP(AI213,'[1]Service Volumes'!W:AA,5,0))</f>
        <v>1813.4549999999999</v>
      </c>
      <c r="AI213" s="90" t="str">
        <f>INDEX('[1]Summary Table'!$O$4:$O$264,MATCH(A213,'[1]Summary Table'!$A$4:$A$264,0))</f>
        <v>C4_4L_U_WL_WR</v>
      </c>
    </row>
    <row r="214" spans="1:35" s="91" customFormat="1" x14ac:dyDescent="0.3">
      <c r="A214" s="74">
        <v>531</v>
      </c>
      <c r="B214" s="75" t="str">
        <f>INDEX('[1]Summary Table'!$D$4:$D$264,MATCH(A214,'[1]Summary Table'!$A$4:$A$264,0))</f>
        <v>County</v>
      </c>
      <c r="C214" s="76">
        <f>INDEX('[1]Lake Co CMS'!$A$2:$A$456,MATCH(A214,'[1]Lake Co CMS'!$B$2:$B$456,0))</f>
        <v>790</v>
      </c>
      <c r="D214" s="77" t="str">
        <f>IFERROR(VLOOKUP('[1]Summary Table'!$A212,'[1]Lake Co CMS'!$B:$I,6,FALSE), VLOOKUP(A214, '[1]Summary Table'!$A:$B, 2, FALSE))</f>
        <v>CR 450</v>
      </c>
      <c r="E214" s="77" t="str">
        <f>IFERROR(VLOOKUP('[1]Summary Table'!$A212,'[1]Lake Co CMS'!$B:$I,7,FALSE), VLOOKUP(A214, '[1]Summary Table'!$A:$C, 3, FALSE))</f>
        <v>BABB RD</v>
      </c>
      <c r="F214" s="77" t="str">
        <f>VLOOKUP('[1]Summary Table'!$A212,'[1]Lake Co CMS'!$B:$I,8,FALSE)</f>
        <v>SR 19</v>
      </c>
      <c r="G214" s="78" t="str">
        <f>LEFT(INDEX('[1]Summary Table'!$I$4:$I$264, MATCH(A214,'[1]Summary Table'!$A$4:$A$264, 0)), 1)</f>
        <v>U</v>
      </c>
      <c r="H214" s="92"/>
      <c r="I214" s="79">
        <f>INDEX('[1]Summary Table'!$E$4:$E$264,MATCH(A214,'[1]Summary Table'!$A$4:$A$264,0))</f>
        <v>35</v>
      </c>
      <c r="J214" s="79" t="str">
        <f>INDEX('[1]Summary Table'!$J$4:$J$264,MATCH(A214,'[1]Summary Table'!$A$4:$A$264,0))</f>
        <v>C2T</v>
      </c>
      <c r="K214" s="79" t="str">
        <f>INDEX('[1]Summary Table'!$H$4:$H$264,MATCH(A214,'[1]Summary Table'!$A$4:$A$264,0))</f>
        <v>2L</v>
      </c>
      <c r="L214" s="92"/>
      <c r="M214" s="79" t="str">
        <f>INDEX('[1]Summary Table'!$N$4:$N$264,MATCH(A214,'[1]Summary Table'!$A$4:$A$264,0))</f>
        <v>D</v>
      </c>
      <c r="N214" s="80">
        <f t="shared" si="18"/>
        <v>12960</v>
      </c>
      <c r="O214" s="80">
        <f t="shared" si="19"/>
        <v>676.80000000000007</v>
      </c>
      <c r="P214" s="92"/>
      <c r="Q214" s="92"/>
      <c r="R214" s="81">
        <f>INDEX('[1]Summary Table'!$P$4:$P$264,MATCH(A214,'[1]Summary Table'!$A$4:$A$264,0))</f>
        <v>2939.5871999999999</v>
      </c>
      <c r="S214" s="82">
        <f t="shared" si="20"/>
        <v>0.23</v>
      </c>
      <c r="T214" s="81" t="str">
        <f t="shared" si="21"/>
        <v>C</v>
      </c>
      <c r="U214" s="83">
        <f>VLOOKUP('[1]Summary Table'!$A212,'[1]2025 Annual Counts'!$A:$AO,39,FALSE)</f>
        <v>154.9152</v>
      </c>
      <c r="V214" s="83">
        <f>VLOOKUP('[1]Summary Table'!$A212,'[1]2025 Annual Counts'!$A:$AO,40,FALSE)</f>
        <v>127.35359999999999</v>
      </c>
      <c r="W214" s="84">
        <f t="shared" si="22"/>
        <v>0.23</v>
      </c>
      <c r="X214" s="83" t="str">
        <f t="shared" si="23"/>
        <v>C</v>
      </c>
      <c r="Y214" s="85">
        <f>INDEX('[1]2025 Annual Counts'!$AH$3:$AH$323,MATCH(A214,'[1]2025 Annual Counts'!$A$3:$A$323,0))</f>
        <v>-0.13816827352226912</v>
      </c>
      <c r="AA214" s="87"/>
      <c r="AB214" s="83">
        <f>INDEX('[1]Summary Table'!$Q$4:$Q$264,MATCH(A214,'[1]Summary Table'!$A$4:$A$264,0))</f>
        <v>9936</v>
      </c>
      <c r="AC214" s="83">
        <f>INDEX('[1]Summary Table'!$R$4:$R$264,MATCH(A214,'[1]Summary Table'!$A$4:$A$264,0))</f>
        <v>12960</v>
      </c>
      <c r="AD214" s="83">
        <f>INDEX('[1]Summary Table'!$S$4:$S$264,MATCH(A214,'[1]Summary Table'!$A$4:$A$264,0))</f>
        <v>12960.720000000001</v>
      </c>
      <c r="AE214" s="83"/>
      <c r="AF214" s="88">
        <f>IF(B214="County", VLOOKUP(AI214,'[1]Service Volumes'!B:F,3,0),VLOOKUP(AI214,'[1]Service Volumes'!W:AA,3,0))</f>
        <v>518.4</v>
      </c>
      <c r="AG214" s="88">
        <f>IF(B214="County", VLOOKUP(AI214,'[1]Service Volumes'!B:F,4,0),VLOOKUP(AI214,'[1]Service Volumes'!W:AA,4,0))</f>
        <v>676.80000000000007</v>
      </c>
      <c r="AH214" s="89">
        <f>IF(B214="County", VLOOKUP(AI214,'[1]Service Volumes'!B:F,5,0),VLOOKUP(AI214,'[1]Service Volumes'!W:AA,5,0))</f>
        <v>677.6</v>
      </c>
      <c r="AI214" s="90" t="str">
        <f>INDEX('[1]Summary Table'!$O$4:$O$264,MATCH(A214,'[1]Summary Table'!$A$4:$A$264,0))</f>
        <v>C2T_2L_U_0L_0R</v>
      </c>
    </row>
    <row r="215" spans="1:35" s="91" customFormat="1" x14ac:dyDescent="0.3">
      <c r="A215" s="74">
        <v>532</v>
      </c>
      <c r="B215" s="75" t="str">
        <f>INDEX('[1]Summary Table'!$D$4:$D$264,MATCH(A215,'[1]Summary Table'!$A$4:$A$264,0))</f>
        <v>County</v>
      </c>
      <c r="C215" s="76">
        <f>INDEX('[1]Lake Co CMS'!$A$2:$A$456,MATCH(A215,'[1]Lake Co CMS'!$B$2:$B$456,0))</f>
        <v>830</v>
      </c>
      <c r="D215" s="77" t="str">
        <f>IFERROR(VLOOKUP('[1]Summary Table'!$A213,'[1]Lake Co CMS'!$B:$I,6,FALSE), VLOOKUP(A215, '[1]Summary Table'!$A:$B, 2, FALSE))</f>
        <v>CR 452</v>
      </c>
      <c r="E215" s="77" t="str">
        <f>IFERROR(VLOOKUP('[1]Summary Table'!$A213,'[1]Lake Co CMS'!$B:$I,7,FALSE), VLOOKUP(A215, '[1]Summary Table'!$A:$C, 3, FALSE))</f>
        <v>MARION COUNTY LINE</v>
      </c>
      <c r="F215" s="77" t="str">
        <f>VLOOKUP('[1]Summary Table'!$A213,'[1]Lake Co CMS'!$B:$I,8,FALSE)</f>
        <v>FELKINS RD</v>
      </c>
      <c r="G215" s="78" t="str">
        <f>LEFT(INDEX('[1]Summary Table'!$I$4:$I$264, MATCH(A215,'[1]Summary Table'!$A$4:$A$264, 0)), 1)</f>
        <v>R</v>
      </c>
      <c r="H215" s="92"/>
      <c r="I215" s="79">
        <f>INDEX('[1]Summary Table'!$E$4:$E$264,MATCH(A215,'[1]Summary Table'!$A$4:$A$264,0))</f>
        <v>55</v>
      </c>
      <c r="J215" s="79" t="str">
        <f>INDEX('[1]Summary Table'!$J$4:$J$264,MATCH(A215,'[1]Summary Table'!$A$4:$A$264,0))</f>
        <v>C2T</v>
      </c>
      <c r="K215" s="79" t="str">
        <f>INDEX('[1]Summary Table'!$H$4:$H$264,MATCH(A215,'[1]Summary Table'!$A$4:$A$264,0))</f>
        <v>2L</v>
      </c>
      <c r="L215" s="92"/>
      <c r="M215" s="79" t="str">
        <f>INDEX('[1]Summary Table'!$N$4:$N$264,MATCH(A215,'[1]Summary Table'!$A$4:$A$264,0))</f>
        <v>C</v>
      </c>
      <c r="N215" s="80">
        <f t="shared" si="18"/>
        <v>12420</v>
      </c>
      <c r="O215" s="80">
        <f t="shared" si="19"/>
        <v>648</v>
      </c>
      <c r="P215" s="92"/>
      <c r="Q215" s="92"/>
      <c r="R215" s="81">
        <f>INDEX('[1]Summary Table'!$P$4:$P$264,MATCH(A215,'[1]Summary Table'!$A$4:$A$264,0))</f>
        <v>8731.2383999999984</v>
      </c>
      <c r="S215" s="82">
        <f t="shared" si="20"/>
        <v>0.7</v>
      </c>
      <c r="T215" s="81" t="str">
        <f t="shared" si="21"/>
        <v>C</v>
      </c>
      <c r="U215" s="83">
        <f>VLOOKUP('[1]Summary Table'!$A213,'[1]2025 Annual Counts'!$A:$AO,39,FALSE)</f>
        <v>409.19040000000001</v>
      </c>
      <c r="V215" s="83">
        <f>VLOOKUP('[1]Summary Table'!$A213,'[1]2025 Annual Counts'!$A:$AO,40,FALSE)</f>
        <v>337.30560000000003</v>
      </c>
      <c r="W215" s="84">
        <f t="shared" si="22"/>
        <v>0.63</v>
      </c>
      <c r="X215" s="83" t="str">
        <f t="shared" si="23"/>
        <v>C</v>
      </c>
      <c r="Y215" s="85">
        <f>INDEX('[1]2025 Annual Counts'!$AH$3:$AH$323,MATCH(A215,'[1]2025 Annual Counts'!$A$3:$A$323,0))</f>
        <v>7.1470892258941321E-2</v>
      </c>
      <c r="AA215" s="87"/>
      <c r="AB215" s="83">
        <f>INDEX('[1]Summary Table'!$Q$4:$Q$264,MATCH(A215,'[1]Summary Table'!$A$4:$A$264,0))</f>
        <v>12420</v>
      </c>
      <c r="AC215" s="83">
        <f>INDEX('[1]Summary Table'!$R$4:$R$264,MATCH(A215,'[1]Summary Table'!$A$4:$A$264,0))</f>
        <v>16200</v>
      </c>
      <c r="AD215" s="83">
        <f>INDEX('[1]Summary Table'!$S$4:$S$264,MATCH(A215,'[1]Summary Table'!$A$4:$A$264,0))</f>
        <v>16200.9</v>
      </c>
      <c r="AE215" s="83"/>
      <c r="AF215" s="88">
        <f>IF(B215="County", VLOOKUP(AI215,'[1]Service Volumes'!B:F,3,0),VLOOKUP(AI215,'[1]Service Volumes'!W:AA,3,0))</f>
        <v>648</v>
      </c>
      <c r="AG215" s="88">
        <f>IF(B215="County", VLOOKUP(AI215,'[1]Service Volumes'!B:F,4,0),VLOOKUP(AI215,'[1]Service Volumes'!W:AA,4,0))</f>
        <v>846</v>
      </c>
      <c r="AH215" s="89">
        <f>IF(B215="County", VLOOKUP(AI215,'[1]Service Volumes'!B:F,5,0),VLOOKUP(AI215,'[1]Service Volumes'!W:AA,5,0))</f>
        <v>847</v>
      </c>
      <c r="AI215" s="90" t="str">
        <f>INDEX('[1]Summary Table'!$O$4:$O$264,MATCH(A215,'[1]Summary Table'!$A$4:$A$264,0))</f>
        <v>C2T_2L_U_WL_0R</v>
      </c>
    </row>
    <row r="216" spans="1:35" s="91" customFormat="1" x14ac:dyDescent="0.3">
      <c r="A216" s="74">
        <v>533</v>
      </c>
      <c r="B216" s="75" t="str">
        <f>INDEX('[1]Summary Table'!$D$4:$D$264,MATCH(A216,'[1]Summary Table'!$A$4:$A$264,0))</f>
        <v>County</v>
      </c>
      <c r="C216" s="76">
        <f>INDEX('[1]Lake Co CMS'!$A$2:$A$456,MATCH(A216,'[1]Lake Co CMS'!$B$2:$B$456,0))</f>
        <v>800</v>
      </c>
      <c r="D216" s="77" t="str">
        <f>IFERROR(VLOOKUP('[1]Summary Table'!$A214,'[1]Lake Co CMS'!$B:$I,6,FALSE), VLOOKUP(A216, '[1]Summary Table'!$A:$B, 2, FALSE))</f>
        <v>CR 450</v>
      </c>
      <c r="E216" s="77" t="str">
        <f>IFERROR(VLOOKUP('[1]Summary Table'!$A214,'[1]Lake Co CMS'!$B:$I,7,FALSE), VLOOKUP(A216, '[1]Summary Table'!$A:$C, 3, FALSE))</f>
        <v>SR 19</v>
      </c>
      <c r="F216" s="77" t="str">
        <f>VLOOKUP('[1]Summary Table'!$A214,'[1]Lake Co CMS'!$B:$I,8,FALSE)</f>
        <v>E UMATILLA BLVD/ W 7TH ST</v>
      </c>
      <c r="G216" s="78" t="str">
        <f>LEFT(INDEX('[1]Summary Table'!$I$4:$I$264, MATCH(A216,'[1]Summary Table'!$A$4:$A$264, 0)), 1)</f>
        <v>U</v>
      </c>
      <c r="H216" s="92"/>
      <c r="I216" s="79">
        <f>INDEX('[1]Summary Table'!$E$4:$E$264,MATCH(A216,'[1]Summary Table'!$A$4:$A$264,0))</f>
        <v>35</v>
      </c>
      <c r="J216" s="79" t="str">
        <f>INDEX('[1]Summary Table'!$J$4:$J$264,MATCH(A216,'[1]Summary Table'!$A$4:$A$264,0))</f>
        <v>C3R</v>
      </c>
      <c r="K216" s="79" t="str">
        <f>INDEX('[1]Summary Table'!$H$4:$H$264,MATCH(A216,'[1]Summary Table'!$A$4:$A$264,0))</f>
        <v>2L</v>
      </c>
      <c r="L216" s="92"/>
      <c r="M216" s="79" t="str">
        <f>INDEX('[1]Summary Table'!$N$4:$N$264,MATCH(A216,'[1]Summary Table'!$A$4:$A$264,0))</f>
        <v>D</v>
      </c>
      <c r="N216" s="80">
        <f t="shared" si="18"/>
        <v>20160</v>
      </c>
      <c r="O216" s="80">
        <f t="shared" si="19"/>
        <v>999</v>
      </c>
      <c r="P216" s="92"/>
      <c r="Q216" s="92"/>
      <c r="R216" s="81">
        <f>INDEX('[1]Summary Table'!$P$4:$P$264,MATCH(A216,'[1]Summary Table'!$A$4:$A$264,0))</f>
        <v>5273.7695999999996</v>
      </c>
      <c r="S216" s="82">
        <f t="shared" si="20"/>
        <v>0.26</v>
      </c>
      <c r="T216" s="81" t="str">
        <f t="shared" si="21"/>
        <v>C</v>
      </c>
      <c r="U216" s="83">
        <f>VLOOKUP('[1]Summary Table'!$A214,'[1]2025 Annual Counts'!$A:$AO,39,FALSE)</f>
        <v>207.18719999999999</v>
      </c>
      <c r="V216" s="83">
        <f>VLOOKUP('[1]Summary Table'!$A214,'[1]2025 Annual Counts'!$A:$AO,40,FALSE)</f>
        <v>322.18560000000002</v>
      </c>
      <c r="W216" s="84">
        <f t="shared" si="22"/>
        <v>0.32</v>
      </c>
      <c r="X216" s="83" t="str">
        <f t="shared" si="23"/>
        <v>C</v>
      </c>
      <c r="Y216" s="85">
        <f>INDEX('[1]2025 Annual Counts'!$AH$3:$AH$323,MATCH(A216,'[1]2025 Annual Counts'!$A$3:$A$323,0))</f>
        <v>-3.1299690209557696E-2</v>
      </c>
      <c r="AA216" s="87"/>
      <c r="AB216" s="83">
        <f>INDEX('[1]Summary Table'!$Q$4:$Q$264,MATCH(A216,'[1]Summary Table'!$A$4:$A$264,0))</f>
        <v>17640</v>
      </c>
      <c r="AC216" s="83">
        <f>INDEX('[1]Summary Table'!$R$4:$R$264,MATCH(A216,'[1]Summary Table'!$A$4:$A$264,0))</f>
        <v>20160</v>
      </c>
      <c r="AD216" s="83">
        <f>INDEX('[1]Summary Table'!$S$4:$S$264,MATCH(A216,'[1]Summary Table'!$A$4:$A$264,0))</f>
        <v>20160.900000000001</v>
      </c>
      <c r="AE216" s="83"/>
      <c r="AF216" s="88">
        <f>IF(B216="County", VLOOKUP(AI216,'[1]Service Volumes'!B:F,3,0),VLOOKUP(AI216,'[1]Service Volumes'!W:AA,3,0))</f>
        <v>873</v>
      </c>
      <c r="AG216" s="88">
        <f>IF(B216="County", VLOOKUP(AI216,'[1]Service Volumes'!B:F,4,0),VLOOKUP(AI216,'[1]Service Volumes'!W:AA,4,0))</f>
        <v>999</v>
      </c>
      <c r="AH216" s="89">
        <f>IF(B216="County", VLOOKUP(AI216,'[1]Service Volumes'!B:F,5,0),VLOOKUP(AI216,'[1]Service Volumes'!W:AA,5,0))</f>
        <v>1000</v>
      </c>
      <c r="AI216" s="90" t="str">
        <f>INDEX('[1]Summary Table'!$O$4:$O$264,MATCH(A216,'[1]Summary Table'!$A$4:$A$264,0))</f>
        <v>C3R_2L_U_WL_0R</v>
      </c>
    </row>
    <row r="217" spans="1:35" s="91" customFormat="1" x14ac:dyDescent="0.3">
      <c r="A217" s="74">
        <v>534</v>
      </c>
      <c r="B217" s="75" t="str">
        <f>INDEX('[1]Summary Table'!$D$4:$D$264,MATCH(A217,'[1]Summary Table'!$A$4:$A$264,0))</f>
        <v>County</v>
      </c>
      <c r="C217" s="76">
        <f>INDEX('[1]Lake Co CMS'!$A$2:$A$456,MATCH(A217,'[1]Lake Co CMS'!$B$2:$B$456,0))</f>
        <v>220</v>
      </c>
      <c r="D217" s="77" t="str">
        <f>IFERROR(VLOOKUP('[1]Summary Table'!$A215,'[1]Lake Co CMS'!$B:$I,6,FALSE), VLOOKUP(A217, '[1]Summary Table'!$A:$B, 2, FALSE))</f>
        <v>CR 25</v>
      </c>
      <c r="E217" s="77" t="str">
        <f>IFERROR(VLOOKUP('[1]Summary Table'!$A215,'[1]Lake Co CMS'!$B:$I,7,FALSE), VLOOKUP(A217, '[1]Summary Table'!$A:$C, 3, FALSE))</f>
        <v>GRIFFIN AVE</v>
      </c>
      <c r="F217" s="77" t="str">
        <f>VLOOKUP('[1]Summary Table'!$A215,'[1]Lake Co CMS'!$B:$I,8,FALSE)</f>
        <v>US 27 / US 441</v>
      </c>
      <c r="G217" s="78" t="str">
        <f>LEFT(INDEX('[1]Summary Table'!$I$4:$I$264, MATCH(A217,'[1]Summary Table'!$A$4:$A$264, 0)), 1)</f>
        <v>U</v>
      </c>
      <c r="H217" s="92"/>
      <c r="I217" s="79">
        <f>INDEX('[1]Summary Table'!$E$4:$E$264,MATCH(A217,'[1]Summary Table'!$A$4:$A$264,0))</f>
        <v>35</v>
      </c>
      <c r="J217" s="79" t="str">
        <f>INDEX('[1]Summary Table'!$J$4:$J$264,MATCH(A217,'[1]Summary Table'!$A$4:$A$264,0))</f>
        <v>C3R</v>
      </c>
      <c r="K217" s="79" t="str">
        <f>INDEX('[1]Summary Table'!$H$4:$H$264,MATCH(A217,'[1]Summary Table'!$A$4:$A$264,0))</f>
        <v>2L</v>
      </c>
      <c r="L217" s="92"/>
      <c r="M217" s="79" t="str">
        <f>INDEX('[1]Summary Table'!$N$4:$N$264,MATCH(A217,'[1]Summary Table'!$A$4:$A$264,0))</f>
        <v>D</v>
      </c>
      <c r="N217" s="80">
        <f t="shared" si="18"/>
        <v>21168</v>
      </c>
      <c r="O217" s="80">
        <f t="shared" si="19"/>
        <v>1048.95</v>
      </c>
      <c r="P217" s="92"/>
      <c r="Q217" s="92"/>
      <c r="R217" s="81">
        <f>INDEX('[1]Summary Table'!$P$4:$P$264,MATCH(A217,'[1]Summary Table'!$A$4:$A$264,0))</f>
        <v>9760.4639999999999</v>
      </c>
      <c r="S217" s="82">
        <f t="shared" si="20"/>
        <v>0.46</v>
      </c>
      <c r="T217" s="81" t="str">
        <f t="shared" si="21"/>
        <v>C</v>
      </c>
      <c r="U217" s="83">
        <f>VLOOKUP('[1]Summary Table'!$A215,'[1]2025 Annual Counts'!$A:$AO,39,FALSE)</f>
        <v>291.31200000000001</v>
      </c>
      <c r="V217" s="83">
        <f>VLOOKUP('[1]Summary Table'!$A215,'[1]2025 Annual Counts'!$A:$AO,40,FALSE)</f>
        <v>576.57600000000002</v>
      </c>
      <c r="W217" s="84">
        <f t="shared" si="22"/>
        <v>0.55000000000000004</v>
      </c>
      <c r="X217" s="83" t="str">
        <f t="shared" si="23"/>
        <v>C</v>
      </c>
      <c r="Y217" s="85">
        <f>INDEX('[1]2025 Annual Counts'!$AH$3:$AH$323,MATCH(A217,'[1]2025 Annual Counts'!$A$3:$A$323,0))</f>
        <v>9.5618358800105385E-2</v>
      </c>
      <c r="AA217" s="87"/>
      <c r="AB217" s="83">
        <f>INDEX('[1]Summary Table'!$Q$4:$Q$264,MATCH(A217,'[1]Summary Table'!$A$4:$A$264,0))</f>
        <v>18522</v>
      </c>
      <c r="AC217" s="83">
        <f>INDEX('[1]Summary Table'!$R$4:$R$264,MATCH(A217,'[1]Summary Table'!$A$4:$A$264,0))</f>
        <v>21168</v>
      </c>
      <c r="AD217" s="83">
        <f>INDEX('[1]Summary Table'!$S$4:$S$264,MATCH(A217,'[1]Summary Table'!$A$4:$A$264,0))</f>
        <v>21168.945000000003</v>
      </c>
      <c r="AE217" s="83"/>
      <c r="AF217" s="88">
        <f>IF(B217="County", VLOOKUP(AI217,'[1]Service Volumes'!B:F,3,0),VLOOKUP(AI217,'[1]Service Volumes'!W:AA,3,0))</f>
        <v>916.65000000000009</v>
      </c>
      <c r="AG217" s="88">
        <f>IF(B217="County", VLOOKUP(AI217,'[1]Service Volumes'!B:F,4,0),VLOOKUP(AI217,'[1]Service Volumes'!W:AA,4,0))</f>
        <v>1048.95</v>
      </c>
      <c r="AH217" s="89">
        <f>IF(B217="County", VLOOKUP(AI217,'[1]Service Volumes'!B:F,5,0),VLOOKUP(AI217,'[1]Service Volumes'!W:AA,5,0))</f>
        <v>1050</v>
      </c>
      <c r="AI217" s="90" t="str">
        <f>INDEX('[1]Summary Table'!$O$4:$O$264,MATCH(A217,'[1]Summary Table'!$A$4:$A$264,0))</f>
        <v>C3R_2L_U_WL_WR</v>
      </c>
    </row>
    <row r="218" spans="1:35" s="91" customFormat="1" x14ac:dyDescent="0.3">
      <c r="A218" s="74">
        <v>535</v>
      </c>
      <c r="B218" s="75" t="str">
        <f>INDEX('[1]Summary Table'!$D$4:$D$264,MATCH(A218,'[1]Summary Table'!$A$4:$A$264,0))</f>
        <v>County</v>
      </c>
      <c r="C218" s="76">
        <f>INDEX('[1]Lake Co CMS'!$A$2:$A$456,MATCH(A218,'[1]Lake Co CMS'!$B$2:$B$456,0))</f>
        <v>1980</v>
      </c>
      <c r="D218" s="77" t="str">
        <f>IFERROR(VLOOKUP('[1]Summary Table'!$A216,'[1]Lake Co CMS'!$B:$I,6,FALSE), VLOOKUP(A218, '[1]Summary Table'!$A:$B, 2, FALSE))</f>
        <v>GRIFFIN AVE</v>
      </c>
      <c r="E218" s="77" t="str">
        <f>IFERROR(VLOOKUP('[1]Summary Table'!$A216,'[1]Lake Co CMS'!$B:$I,7,FALSE), VLOOKUP(A218, '[1]Summary Table'!$A:$C, 3, FALSE))</f>
        <v>CR 25</v>
      </c>
      <c r="F218" s="77" t="str">
        <f>VLOOKUP('[1]Summary Table'!$A216,'[1]Lake Co CMS'!$B:$I,8,FALSE)</f>
        <v>UNCLE DONALDS LANE</v>
      </c>
      <c r="G218" s="78" t="str">
        <f>LEFT(INDEX('[1]Summary Table'!$I$4:$I$264, MATCH(A218,'[1]Summary Table'!$A$4:$A$264, 0)), 1)</f>
        <v>U</v>
      </c>
      <c r="H218" s="92"/>
      <c r="I218" s="79">
        <f>INDEX('[1]Summary Table'!$E$4:$E$264,MATCH(A218,'[1]Summary Table'!$A$4:$A$264,0))</f>
        <v>35</v>
      </c>
      <c r="J218" s="79" t="str">
        <f>INDEX('[1]Summary Table'!$J$4:$J$264,MATCH(A218,'[1]Summary Table'!$A$4:$A$264,0))</f>
        <v>C2T</v>
      </c>
      <c r="K218" s="79" t="str">
        <f>INDEX('[1]Summary Table'!$H$4:$H$264,MATCH(A218,'[1]Summary Table'!$A$4:$A$264,0))</f>
        <v>2L</v>
      </c>
      <c r="L218" s="92"/>
      <c r="M218" s="79" t="str">
        <f>INDEX('[1]Summary Table'!$N$4:$N$264,MATCH(A218,'[1]Summary Table'!$A$4:$A$264,0))</f>
        <v>D</v>
      </c>
      <c r="N218" s="80">
        <f t="shared" si="18"/>
        <v>12960</v>
      </c>
      <c r="O218" s="80">
        <f t="shared" si="19"/>
        <v>676.80000000000007</v>
      </c>
      <c r="P218" s="92"/>
      <c r="Q218" s="92"/>
      <c r="R218" s="81">
        <f>INDEX('[1]Summary Table'!$P$4:$P$264,MATCH(A218,'[1]Summary Table'!$A$4:$A$264,0))</f>
        <v>2825.4240000000004</v>
      </c>
      <c r="S218" s="82">
        <f t="shared" si="20"/>
        <v>0.22</v>
      </c>
      <c r="T218" s="81" t="str">
        <f t="shared" si="21"/>
        <v>C</v>
      </c>
      <c r="U218" s="83">
        <f>VLOOKUP('[1]Summary Table'!$A216,'[1]2025 Annual Counts'!$A:$AO,39,FALSE)</f>
        <v>159.26400000000001</v>
      </c>
      <c r="V218" s="83">
        <f>VLOOKUP('[1]Summary Table'!$A216,'[1]2025 Annual Counts'!$A:$AO,40,FALSE)</f>
        <v>105.84</v>
      </c>
      <c r="W218" s="84">
        <f t="shared" si="22"/>
        <v>0.24</v>
      </c>
      <c r="X218" s="83" t="str">
        <f t="shared" si="23"/>
        <v>C</v>
      </c>
      <c r="Y218" s="85">
        <f>INDEX('[1]2025 Annual Counts'!$AH$3:$AH$323,MATCH(A218,'[1]2025 Annual Counts'!$A$3:$A$323,0))</f>
        <v>-0.14496885565757134</v>
      </c>
      <c r="AA218" s="87"/>
      <c r="AB218" s="83">
        <f>INDEX('[1]Summary Table'!$Q$4:$Q$264,MATCH(A218,'[1]Summary Table'!$A$4:$A$264,0))</f>
        <v>9936</v>
      </c>
      <c r="AC218" s="83">
        <f>INDEX('[1]Summary Table'!$R$4:$R$264,MATCH(A218,'[1]Summary Table'!$A$4:$A$264,0))</f>
        <v>12960</v>
      </c>
      <c r="AD218" s="83">
        <f>INDEX('[1]Summary Table'!$S$4:$S$264,MATCH(A218,'[1]Summary Table'!$A$4:$A$264,0))</f>
        <v>12960.720000000001</v>
      </c>
      <c r="AE218" s="83"/>
      <c r="AF218" s="88">
        <f>IF(B218="County", VLOOKUP(AI218,'[1]Service Volumes'!B:F,3,0),VLOOKUP(AI218,'[1]Service Volumes'!W:AA,3,0))</f>
        <v>518.4</v>
      </c>
      <c r="AG218" s="88">
        <f>IF(B218="County", VLOOKUP(AI218,'[1]Service Volumes'!B:F,4,0),VLOOKUP(AI218,'[1]Service Volumes'!W:AA,4,0))</f>
        <v>676.80000000000007</v>
      </c>
      <c r="AH218" s="89">
        <f>IF(B218="County", VLOOKUP(AI218,'[1]Service Volumes'!B:F,5,0),VLOOKUP(AI218,'[1]Service Volumes'!W:AA,5,0))</f>
        <v>677.6</v>
      </c>
      <c r="AI218" s="90" t="str">
        <f>INDEX('[1]Summary Table'!$O$4:$O$264,MATCH(A218,'[1]Summary Table'!$A$4:$A$264,0))</f>
        <v>C2T_2L_U_0L_0R</v>
      </c>
    </row>
    <row r="219" spans="1:35" s="91" customFormat="1" x14ac:dyDescent="0.3">
      <c r="A219" s="74">
        <v>536</v>
      </c>
      <c r="B219" s="75" t="str">
        <f>INDEX('[1]Summary Table'!$D$4:$D$264,MATCH(A219,'[1]Summary Table'!$A$4:$A$264,0))</f>
        <v>County</v>
      </c>
      <c r="C219" s="76">
        <f>INDEX('[1]Lake Co CMS'!$A$2:$A$456,MATCH(A219,'[1]Lake Co CMS'!$B$2:$B$456,0))</f>
        <v>1970</v>
      </c>
      <c r="D219" s="77" t="str">
        <f>IFERROR(VLOOKUP('[1]Summary Table'!$A217,'[1]Lake Co CMS'!$B:$I,6,FALSE), VLOOKUP(A219, '[1]Summary Table'!$A:$B, 2, FALSE))</f>
        <v>GRIFFIN AVE</v>
      </c>
      <c r="E219" s="77" t="str">
        <f>IFERROR(VLOOKUP('[1]Summary Table'!$A217,'[1]Lake Co CMS'!$B:$I,7,FALSE), VLOOKUP(A219, '[1]Summary Table'!$A:$C, 3, FALSE))</f>
        <v>US 27 / US 411</v>
      </c>
      <c r="F219" s="77" t="str">
        <f>VLOOKUP('[1]Summary Table'!$A217,'[1]Lake Co CMS'!$B:$I,8,FALSE)</f>
        <v>CR 25</v>
      </c>
      <c r="G219" s="78" t="str">
        <f>LEFT(INDEX('[1]Summary Table'!$I$4:$I$264, MATCH(A219,'[1]Summary Table'!$A$4:$A$264, 0)), 1)</f>
        <v>U</v>
      </c>
      <c r="H219" s="92"/>
      <c r="I219" s="79">
        <f>INDEX('[1]Summary Table'!$E$4:$E$264,MATCH(A219,'[1]Summary Table'!$A$4:$A$264,0))</f>
        <v>35</v>
      </c>
      <c r="J219" s="79" t="str">
        <f>INDEX('[1]Summary Table'!$J$4:$J$264,MATCH(A219,'[1]Summary Table'!$A$4:$A$264,0))</f>
        <v>C2T</v>
      </c>
      <c r="K219" s="79" t="str">
        <f>INDEX('[1]Summary Table'!$H$4:$H$264,MATCH(A219,'[1]Summary Table'!$A$4:$A$264,0))</f>
        <v>2L</v>
      </c>
      <c r="L219" s="92"/>
      <c r="M219" s="79" t="str">
        <f>INDEX('[1]Summary Table'!$N$4:$N$264,MATCH(A219,'[1]Summary Table'!$A$4:$A$264,0))</f>
        <v>D</v>
      </c>
      <c r="N219" s="80">
        <f t="shared" si="18"/>
        <v>16200</v>
      </c>
      <c r="O219" s="80">
        <f t="shared" si="19"/>
        <v>846</v>
      </c>
      <c r="P219" s="92"/>
      <c r="Q219" s="92"/>
      <c r="R219" s="81">
        <f>INDEX('[1]Summary Table'!$P$4:$P$264,MATCH(A219,'[1]Summary Table'!$A$4:$A$264,0))</f>
        <v>8867.6351999999988</v>
      </c>
      <c r="S219" s="82">
        <f t="shared" si="20"/>
        <v>0.55000000000000004</v>
      </c>
      <c r="T219" s="81" t="str">
        <f t="shared" si="21"/>
        <v>C</v>
      </c>
      <c r="U219" s="83">
        <f>VLOOKUP('[1]Summary Table'!$A217,'[1]2025 Annual Counts'!$A:$AO,39,FALSE)</f>
        <v>460.79999999999995</v>
      </c>
      <c r="V219" s="83">
        <f>VLOOKUP('[1]Summary Table'!$A217,'[1]2025 Annual Counts'!$A:$AO,40,FALSE)</f>
        <v>258.048</v>
      </c>
      <c r="W219" s="84">
        <f t="shared" si="22"/>
        <v>0.54</v>
      </c>
      <c r="X219" s="83" t="str">
        <f t="shared" si="23"/>
        <v>C</v>
      </c>
      <c r="Y219" s="85">
        <f>INDEX('[1]2025 Annual Counts'!$AH$3:$AH$323,MATCH(A219,'[1]2025 Annual Counts'!$A$3:$A$323,0))</f>
        <v>7.479780756553267E-2</v>
      </c>
      <c r="AA219" s="87"/>
      <c r="AB219" s="83">
        <f>INDEX('[1]Summary Table'!$Q$4:$Q$264,MATCH(A219,'[1]Summary Table'!$A$4:$A$264,0))</f>
        <v>12420</v>
      </c>
      <c r="AC219" s="83">
        <f>INDEX('[1]Summary Table'!$R$4:$R$264,MATCH(A219,'[1]Summary Table'!$A$4:$A$264,0))</f>
        <v>16200</v>
      </c>
      <c r="AD219" s="83">
        <f>INDEX('[1]Summary Table'!$S$4:$S$264,MATCH(A219,'[1]Summary Table'!$A$4:$A$264,0))</f>
        <v>16200.9</v>
      </c>
      <c r="AE219" s="83"/>
      <c r="AF219" s="88">
        <f>IF(B219="County", VLOOKUP(AI219,'[1]Service Volumes'!B:F,3,0),VLOOKUP(AI219,'[1]Service Volumes'!W:AA,3,0))</f>
        <v>648</v>
      </c>
      <c r="AG219" s="88">
        <f>IF(B219="County", VLOOKUP(AI219,'[1]Service Volumes'!B:F,4,0),VLOOKUP(AI219,'[1]Service Volumes'!W:AA,4,0))</f>
        <v>846</v>
      </c>
      <c r="AH219" s="89">
        <f>IF(B219="County", VLOOKUP(AI219,'[1]Service Volumes'!B:F,5,0),VLOOKUP(AI219,'[1]Service Volumes'!W:AA,5,0))</f>
        <v>847</v>
      </c>
      <c r="AI219" s="90" t="str">
        <f>INDEX('[1]Summary Table'!$O$4:$O$264,MATCH(A219,'[1]Summary Table'!$A$4:$A$264,0))</f>
        <v>C2T_2L_U_WL_0R</v>
      </c>
    </row>
    <row r="220" spans="1:35" s="91" customFormat="1" x14ac:dyDescent="0.3">
      <c r="A220" s="74">
        <v>537</v>
      </c>
      <c r="B220" s="75" t="str">
        <f>INDEX('[1]Summary Table'!$D$4:$D$264,MATCH(A220,'[1]Summary Table'!$A$4:$A$264,0))</f>
        <v>County</v>
      </c>
      <c r="C220" s="76">
        <f>INDEX('[1]Lake Co CMS'!$A$2:$A$456,MATCH(A220,'[1]Lake Co CMS'!$B$2:$B$456,0))</f>
        <v>2810</v>
      </c>
      <c r="D220" s="77" t="str">
        <f>IFERROR(VLOOKUP('[1]Summary Table'!$A218,'[1]Lake Co CMS'!$B:$I,6,FALSE), VLOOKUP(A220, '[1]Summary Table'!$A:$B, 2, FALSE))</f>
        <v>SHAY BLVD</v>
      </c>
      <c r="E220" s="77" t="str">
        <f>IFERROR(VLOOKUP('[1]Summary Table'!$A218,'[1]Lake Co CMS'!$B:$I,7,FALSE), VLOOKUP(A220, '[1]Summary Table'!$A:$C, 3, FALSE))</f>
        <v>TARRSON BLVD</v>
      </c>
      <c r="F220" s="77" t="str">
        <f>VLOOKUP('[1]Summary Table'!$A218,'[1]Lake Co CMS'!$B:$I,8,FALSE)</f>
        <v>GRIFFIN AVE</v>
      </c>
      <c r="G220" s="78" t="str">
        <f>LEFT(INDEX('[1]Summary Table'!$I$4:$I$264, MATCH(A220,'[1]Summary Table'!$A$4:$A$264, 0)), 1)</f>
        <v>U</v>
      </c>
      <c r="H220" s="92"/>
      <c r="I220" s="79">
        <f>INDEX('[1]Summary Table'!$E$4:$E$264,MATCH(A220,'[1]Summary Table'!$A$4:$A$264,0))</f>
        <v>25</v>
      </c>
      <c r="J220" s="79" t="str">
        <f>INDEX('[1]Summary Table'!$J$4:$J$264,MATCH(A220,'[1]Summary Table'!$A$4:$A$264,0))</f>
        <v>C3R</v>
      </c>
      <c r="K220" s="79" t="str">
        <f>INDEX('[1]Summary Table'!$H$4:$H$264,MATCH(A220,'[1]Summary Table'!$A$4:$A$264,0))</f>
        <v>2L</v>
      </c>
      <c r="L220" s="92"/>
      <c r="M220" s="79" t="str">
        <f>INDEX('[1]Summary Table'!$N$4:$N$264,MATCH(A220,'[1]Summary Table'!$A$4:$A$264,0))</f>
        <v>D</v>
      </c>
      <c r="N220" s="80">
        <f t="shared" si="18"/>
        <v>16128</v>
      </c>
      <c r="O220" s="80">
        <f t="shared" si="19"/>
        <v>799.2</v>
      </c>
      <c r="P220" s="92"/>
      <c r="Q220" s="92"/>
      <c r="R220" s="81">
        <f>INDEX('[1]Summary Table'!$P$4:$P$264,MATCH(A220,'[1]Summary Table'!$A$4:$A$264,0))</f>
        <v>2051.4335999999998</v>
      </c>
      <c r="S220" s="82">
        <f t="shared" si="20"/>
        <v>0.13</v>
      </c>
      <c r="T220" s="81" t="str">
        <f t="shared" si="21"/>
        <v>C</v>
      </c>
      <c r="U220" s="83">
        <f>VLOOKUP('[1]Summary Table'!$A218,'[1]2025 Annual Counts'!$A:$AO,39,FALSE)</f>
        <v>124.78079999999999</v>
      </c>
      <c r="V220" s="83">
        <f>VLOOKUP('[1]Summary Table'!$A218,'[1]2025 Annual Counts'!$A:$AO,40,FALSE)</f>
        <v>97.775999999999996</v>
      </c>
      <c r="W220" s="84">
        <f t="shared" si="22"/>
        <v>0.16</v>
      </c>
      <c r="X220" s="83" t="str">
        <f t="shared" si="23"/>
        <v>C</v>
      </c>
      <c r="Y220" s="85">
        <f>INDEX('[1]2025 Annual Counts'!$AH$3:$AH$323,MATCH(A220,'[1]2025 Annual Counts'!$A$3:$A$323,0))</f>
        <v>-0.1979956921777537</v>
      </c>
      <c r="AA220" s="87"/>
      <c r="AB220" s="83">
        <f>INDEX('[1]Summary Table'!$Q$4:$Q$264,MATCH(A220,'[1]Summary Table'!$A$4:$A$264,0))</f>
        <v>14112</v>
      </c>
      <c r="AC220" s="83">
        <f>INDEX('[1]Summary Table'!$R$4:$R$264,MATCH(A220,'[1]Summary Table'!$A$4:$A$264,0))</f>
        <v>16128</v>
      </c>
      <c r="AD220" s="83">
        <f>INDEX('[1]Summary Table'!$S$4:$S$264,MATCH(A220,'[1]Summary Table'!$A$4:$A$264,0))</f>
        <v>16128.720000000001</v>
      </c>
      <c r="AE220" s="83"/>
      <c r="AF220" s="88">
        <f>IF(B220="County", VLOOKUP(AI220,'[1]Service Volumes'!B:F,3,0),VLOOKUP(AI220,'[1]Service Volumes'!W:AA,3,0))</f>
        <v>698.40000000000009</v>
      </c>
      <c r="AG220" s="88">
        <f>IF(B220="County", VLOOKUP(AI220,'[1]Service Volumes'!B:F,4,0),VLOOKUP(AI220,'[1]Service Volumes'!W:AA,4,0))</f>
        <v>799.2</v>
      </c>
      <c r="AH220" s="89">
        <f>IF(B220="County", VLOOKUP(AI220,'[1]Service Volumes'!B:F,5,0),VLOOKUP(AI220,'[1]Service Volumes'!W:AA,5,0))</f>
        <v>800</v>
      </c>
      <c r="AI220" s="90" t="str">
        <f>INDEX('[1]Summary Table'!$O$4:$O$264,MATCH(A220,'[1]Summary Table'!$A$4:$A$264,0))</f>
        <v>C3R_2L_U_0L_0R</v>
      </c>
    </row>
    <row r="221" spans="1:35" s="91" customFormat="1" x14ac:dyDescent="0.3">
      <c r="A221" s="74">
        <v>538</v>
      </c>
      <c r="B221" s="75" t="str">
        <f>INDEX('[1]Summary Table'!$D$4:$D$264,MATCH(A221,'[1]Summary Table'!$A$4:$A$264,0))</f>
        <v>County</v>
      </c>
      <c r="C221" s="76">
        <f>INDEX('[1]Lake Co CMS'!$A$2:$A$456,MATCH(A221,'[1]Lake Co CMS'!$B$2:$B$456,0))</f>
        <v>3670</v>
      </c>
      <c r="D221" s="77" t="str">
        <f>IFERROR(VLOOKUP('[1]Summary Table'!$A219,'[1]Lake Co CMS'!$B:$I,6,FALSE), VLOOKUP(A221, '[1]Summary Table'!$A:$B, 2, FALSE))</f>
        <v>US 27/US441</v>
      </c>
      <c r="E221" s="77" t="str">
        <f>IFERROR(VLOOKUP('[1]Summary Table'!$A219,'[1]Lake Co CMS'!$B:$I,7,FALSE), VLOOKUP(A221, '[1]Summary Table'!$A:$C, 3, FALSE))</f>
        <v>SUMTER COUNTY LINE</v>
      </c>
      <c r="F221" s="77" t="str">
        <f>VLOOKUP('[1]Summary Table'!$A219,'[1]Lake Co CMS'!$B:$I,8,FALSE)</f>
        <v>GRIFFIN AVE</v>
      </c>
      <c r="G221" s="78" t="str">
        <f>LEFT(INDEX('[1]Summary Table'!$I$4:$I$264, MATCH(A221,'[1]Summary Table'!$A$4:$A$264, 0)), 1)</f>
        <v>U</v>
      </c>
      <c r="H221" s="92"/>
      <c r="I221" s="79">
        <f>INDEX('[1]Summary Table'!$E$4:$E$264,MATCH(A221,'[1]Summary Table'!$A$4:$A$264,0))</f>
        <v>45</v>
      </c>
      <c r="J221" s="79" t="str">
        <f>INDEX('[1]Summary Table'!$J$4:$J$264,MATCH(A221,'[1]Summary Table'!$A$4:$A$264,0))</f>
        <v>C4</v>
      </c>
      <c r="K221" s="79" t="str">
        <f>INDEX('[1]Summary Table'!$H$4:$H$264,MATCH(A221,'[1]Summary Table'!$A$4:$A$264,0))</f>
        <v>6L</v>
      </c>
      <c r="L221" s="92"/>
      <c r="M221" s="79" t="str">
        <f>INDEX('[1]Summary Table'!$N$4:$N$264,MATCH(A221,'[1]Summary Table'!$A$4:$A$264,0))</f>
        <v>D</v>
      </c>
      <c r="N221" s="80">
        <f t="shared" si="18"/>
        <v>51120</v>
      </c>
      <c r="O221" s="80">
        <f t="shared" si="19"/>
        <v>2529</v>
      </c>
      <c r="P221" s="92"/>
      <c r="Q221" s="92"/>
      <c r="R221" s="81">
        <f>INDEX('[1]Summary Table'!$P$4:$P$264,MATCH(A221,'[1]Summary Table'!$A$4:$A$264,0))</f>
        <v>26710.4244</v>
      </c>
      <c r="S221" s="82">
        <f t="shared" si="20"/>
        <v>0.52</v>
      </c>
      <c r="T221" s="81" t="str">
        <f t="shared" si="21"/>
        <v>C</v>
      </c>
      <c r="U221" s="83">
        <f>VLOOKUP('[1]Summary Table'!$A219,'[1]2025 Annual Counts'!$A:$AO,39,FALSE)</f>
        <v>1107.4684</v>
      </c>
      <c r="V221" s="83">
        <f>VLOOKUP('[1]Summary Table'!$A219,'[1]2025 Annual Counts'!$A:$AO,40,FALSE)</f>
        <v>1009.3044</v>
      </c>
      <c r="W221" s="84">
        <f t="shared" si="22"/>
        <v>0.44</v>
      </c>
      <c r="X221" s="83" t="str">
        <f t="shared" si="23"/>
        <v>C</v>
      </c>
      <c r="Y221" s="85">
        <f>INDEX('[1]2025 Annual Counts'!$AH$3:$AH$323,MATCH(A221,'[1]2025 Annual Counts'!$A$3:$A$323,0))</f>
        <v>0.33998940912226017</v>
      </c>
      <c r="AA221" s="87"/>
      <c r="AB221" s="83">
        <f>INDEX('[1]Summary Table'!$Q$4:$Q$264,MATCH(A221,'[1]Summary Table'!$A$4:$A$264,0))</f>
        <v>40230</v>
      </c>
      <c r="AC221" s="83">
        <f>INDEX('[1]Summary Table'!$R$4:$R$264,MATCH(A221,'[1]Summary Table'!$A$4:$A$264,0))</f>
        <v>51120</v>
      </c>
      <c r="AD221" s="83">
        <f>INDEX('[1]Summary Table'!$S$4:$S$264,MATCH(A221,'[1]Summary Table'!$A$4:$A$264,0))</f>
        <v>54360</v>
      </c>
      <c r="AE221" s="83"/>
      <c r="AF221" s="88">
        <f>IF(B221="County", VLOOKUP(AI221,'[1]Service Volumes'!B:F,3,0),VLOOKUP(AI221,'[1]Service Volumes'!W:AA,3,0))</f>
        <v>1989</v>
      </c>
      <c r="AG221" s="88">
        <f>IF(B221="County", VLOOKUP(AI221,'[1]Service Volumes'!B:F,4,0),VLOOKUP(AI221,'[1]Service Volumes'!W:AA,4,0))</f>
        <v>2529</v>
      </c>
      <c r="AH221" s="89">
        <f>IF(B221="County", VLOOKUP(AI221,'[1]Service Volumes'!B:F,5,0),VLOOKUP(AI221,'[1]Service Volumes'!W:AA,5,0))</f>
        <v>2691</v>
      </c>
      <c r="AI221" s="90" t="str">
        <f>INDEX('[1]Summary Table'!$O$4:$O$264,MATCH(A221,'[1]Summary Table'!$A$4:$A$264,0))</f>
        <v>C4_6L_D_WL_0R</v>
      </c>
    </row>
    <row r="222" spans="1:35" s="91" customFormat="1" x14ac:dyDescent="0.3">
      <c r="A222" s="74">
        <v>539</v>
      </c>
      <c r="B222" s="75" t="str">
        <f>INDEX('[1]Summary Table'!$D$4:$D$264,MATCH(A222,'[1]Summary Table'!$A$4:$A$264,0))</f>
        <v>County</v>
      </c>
      <c r="C222" s="76">
        <f>INDEX('[1]Lake Co CMS'!$A$2:$A$456,MATCH(A222,'[1]Lake Co CMS'!$B$2:$B$456,0))</f>
        <v>2540</v>
      </c>
      <c r="D222" s="77" t="str">
        <f>IFERROR(VLOOKUP('[1]Summary Table'!$A220,'[1]Lake Co CMS'!$B:$I,6,FALSE), VLOOKUP(A222, '[1]Summary Table'!$A:$B, 2, FALSE))</f>
        <v>MARION COUNTY RD</v>
      </c>
      <c r="E222" s="77" t="str">
        <f>IFERROR(VLOOKUP('[1]Summary Table'!$A220,'[1]Lake Co CMS'!$B:$I,7,FALSE), VLOOKUP(A222, '[1]Summary Table'!$A:$C, 3, FALSE))</f>
        <v>CR 25</v>
      </c>
      <c r="F222" s="77" t="str">
        <f>VLOOKUP('[1]Summary Table'!$A220,'[1]Lake Co CMS'!$B:$I,8,FALSE)</f>
        <v>GRAYS AIRPORT RD</v>
      </c>
      <c r="G222" s="78" t="str">
        <f>LEFT(INDEX('[1]Summary Table'!$I$4:$I$264, MATCH(A222,'[1]Summary Table'!$A$4:$A$264, 0)), 1)</f>
        <v>U</v>
      </c>
      <c r="H222" s="92"/>
      <c r="I222" s="79">
        <f>INDEX('[1]Summary Table'!$E$4:$E$264,MATCH(A222,'[1]Summary Table'!$A$4:$A$264,0))</f>
        <v>45</v>
      </c>
      <c r="J222" s="79" t="str">
        <f>INDEX('[1]Summary Table'!$J$4:$J$264,MATCH(A222,'[1]Summary Table'!$A$4:$A$264,0))</f>
        <v>C2T</v>
      </c>
      <c r="K222" s="79" t="str">
        <f>INDEX('[1]Summary Table'!$H$4:$H$264,MATCH(A222,'[1]Summary Table'!$A$4:$A$264,0))</f>
        <v>2L</v>
      </c>
      <c r="L222" s="92"/>
      <c r="M222" s="79" t="str">
        <f>INDEX('[1]Summary Table'!$N$4:$N$264,MATCH(A222,'[1]Summary Table'!$A$4:$A$264,0))</f>
        <v>D</v>
      </c>
      <c r="N222" s="80">
        <f t="shared" si="18"/>
        <v>16200</v>
      </c>
      <c r="O222" s="80">
        <f t="shared" si="19"/>
        <v>846</v>
      </c>
      <c r="P222" s="92"/>
      <c r="Q222" s="92"/>
      <c r="R222" s="81">
        <f>INDEX('[1]Summary Table'!$P$4:$P$264,MATCH(A222,'[1]Summary Table'!$A$4:$A$264,0))</f>
        <v>2284.1280000000002</v>
      </c>
      <c r="S222" s="82">
        <f t="shared" si="20"/>
        <v>0.14000000000000001</v>
      </c>
      <c r="T222" s="81" t="str">
        <f t="shared" si="21"/>
        <v>C</v>
      </c>
      <c r="U222" s="83">
        <f>VLOOKUP('[1]Summary Table'!$A220,'[1]2025 Annual Counts'!$A:$AO,39,FALSE)</f>
        <v>157.24799999999999</v>
      </c>
      <c r="V222" s="83">
        <f>VLOOKUP('[1]Summary Table'!$A220,'[1]2025 Annual Counts'!$A:$AO,40,FALSE)</f>
        <v>65.52</v>
      </c>
      <c r="W222" s="84">
        <f t="shared" si="22"/>
        <v>0.19</v>
      </c>
      <c r="X222" s="83" t="str">
        <f t="shared" si="23"/>
        <v>C</v>
      </c>
      <c r="Y222" s="85">
        <f>INDEX('[1]2025 Annual Counts'!$AH$3:$AH$323,MATCH(A222,'[1]2025 Annual Counts'!$A$3:$A$323,0))</f>
        <v>-0.18057483798920249</v>
      </c>
      <c r="AA222" s="87"/>
      <c r="AB222" s="83">
        <f>INDEX('[1]Summary Table'!$Q$4:$Q$264,MATCH(A222,'[1]Summary Table'!$A$4:$A$264,0))</f>
        <v>12420</v>
      </c>
      <c r="AC222" s="83">
        <f>INDEX('[1]Summary Table'!$R$4:$R$264,MATCH(A222,'[1]Summary Table'!$A$4:$A$264,0))</f>
        <v>16200</v>
      </c>
      <c r="AD222" s="83">
        <f>INDEX('[1]Summary Table'!$S$4:$S$264,MATCH(A222,'[1]Summary Table'!$A$4:$A$264,0))</f>
        <v>16200.9</v>
      </c>
      <c r="AE222" s="83"/>
      <c r="AF222" s="88">
        <f>IF(B222="County", VLOOKUP(AI222,'[1]Service Volumes'!B:F,3,0),VLOOKUP(AI222,'[1]Service Volumes'!W:AA,3,0))</f>
        <v>648</v>
      </c>
      <c r="AG222" s="88">
        <f>IF(B222="County", VLOOKUP(AI222,'[1]Service Volumes'!B:F,4,0),VLOOKUP(AI222,'[1]Service Volumes'!W:AA,4,0))</f>
        <v>846</v>
      </c>
      <c r="AH222" s="89">
        <f>IF(B222="County", VLOOKUP(AI222,'[1]Service Volumes'!B:F,5,0),VLOOKUP(AI222,'[1]Service Volumes'!W:AA,5,0))</f>
        <v>847</v>
      </c>
      <c r="AI222" s="90" t="str">
        <f>INDEX('[1]Summary Table'!$O$4:$O$264,MATCH(A222,'[1]Summary Table'!$A$4:$A$264,0))</f>
        <v>C2T_2L_U_WL_0R</v>
      </c>
    </row>
    <row r="223" spans="1:35" s="91" customFormat="1" x14ac:dyDescent="0.3">
      <c r="A223" s="74">
        <v>540</v>
      </c>
      <c r="B223" s="75" t="str">
        <f>INDEX('[1]Summary Table'!$D$4:$D$264,MATCH(A223,'[1]Summary Table'!$A$4:$A$264,0))</f>
        <v>County</v>
      </c>
      <c r="C223" s="76">
        <f>INDEX('[1]Lake Co CMS'!$A$2:$A$456,MATCH(A223,'[1]Lake Co CMS'!$B$2:$B$456,0))</f>
        <v>210</v>
      </c>
      <c r="D223" s="77" t="str">
        <f>IFERROR(VLOOKUP('[1]Summary Table'!$A221,'[1]Lake Co CMS'!$B:$I,6,FALSE), VLOOKUP(A223, '[1]Summary Table'!$A:$B, 2, FALSE))</f>
        <v>CR 25</v>
      </c>
      <c r="E223" s="77" t="str">
        <f>IFERROR(VLOOKUP('[1]Summary Table'!$A221,'[1]Lake Co CMS'!$B:$I,7,FALSE), VLOOKUP(A223, '[1]Summary Table'!$A:$C, 3, FALSE))</f>
        <v>MARION COUNTY LINE</v>
      </c>
      <c r="F223" s="77" t="str">
        <f>VLOOKUP('[1]Summary Table'!$A221,'[1]Lake Co CMS'!$B:$I,8,FALSE)</f>
        <v>GRIFFIN AVE</v>
      </c>
      <c r="G223" s="78" t="str">
        <f>LEFT(INDEX('[1]Summary Table'!$I$4:$I$264, MATCH(A223,'[1]Summary Table'!$A$4:$A$264, 0)), 1)</f>
        <v>U</v>
      </c>
      <c r="H223" s="92"/>
      <c r="I223" s="79">
        <f>INDEX('[1]Summary Table'!$E$4:$E$264,MATCH(A223,'[1]Summary Table'!$A$4:$A$264,0))</f>
        <v>35</v>
      </c>
      <c r="J223" s="79" t="str">
        <f>INDEX('[1]Summary Table'!$J$4:$J$264,MATCH(A223,'[1]Summary Table'!$A$4:$A$264,0))</f>
        <v>C2T</v>
      </c>
      <c r="K223" s="79" t="str">
        <f>INDEX('[1]Summary Table'!$H$4:$H$264,MATCH(A223,'[1]Summary Table'!$A$4:$A$264,0))</f>
        <v>2L</v>
      </c>
      <c r="L223" s="92"/>
      <c r="M223" s="79" t="str">
        <f>INDEX('[1]Summary Table'!$N$4:$N$264,MATCH(A223,'[1]Summary Table'!$A$4:$A$264,0))</f>
        <v>D</v>
      </c>
      <c r="N223" s="80">
        <f t="shared" si="18"/>
        <v>17010</v>
      </c>
      <c r="O223" s="80">
        <f t="shared" si="19"/>
        <v>888</v>
      </c>
      <c r="P223" s="92"/>
      <c r="Q223" s="92"/>
      <c r="R223" s="81">
        <f>INDEX('[1]Summary Table'!$P$4:$P$264,MATCH(A223,'[1]Summary Table'!$A$4:$A$264,0))</f>
        <v>11693.807999999999</v>
      </c>
      <c r="S223" s="82">
        <f t="shared" si="20"/>
        <v>0.69</v>
      </c>
      <c r="T223" s="81" t="str">
        <f t="shared" si="21"/>
        <v>C</v>
      </c>
      <c r="U223" s="83">
        <f>VLOOKUP('[1]Summary Table'!$A221,'[1]2025 Annual Counts'!$A:$AO,39,FALSE)</f>
        <v>712.65600000000006</v>
      </c>
      <c r="V223" s="83">
        <f>VLOOKUP('[1]Summary Table'!$A221,'[1]2025 Annual Counts'!$A:$AO,40,FALSE)</f>
        <v>321.55200000000002</v>
      </c>
      <c r="W223" s="84">
        <f t="shared" si="22"/>
        <v>0.8</v>
      </c>
      <c r="X223" s="83" t="str">
        <f t="shared" si="23"/>
        <v>D</v>
      </c>
      <c r="Y223" s="85">
        <f>INDEX('[1]2025 Annual Counts'!$AH$3:$AH$323,MATCH(A223,'[1]2025 Annual Counts'!$A$3:$A$323,0))</f>
        <v>0.13594263452296862</v>
      </c>
      <c r="AA223" s="87"/>
      <c r="AB223" s="83">
        <f>INDEX('[1]Summary Table'!$Q$4:$Q$264,MATCH(A223,'[1]Summary Table'!$A$4:$A$264,0))</f>
        <v>13041</v>
      </c>
      <c r="AC223" s="83">
        <f>INDEX('[1]Summary Table'!$R$4:$R$264,MATCH(A223,'[1]Summary Table'!$A$4:$A$264,0))</f>
        <v>17010</v>
      </c>
      <c r="AD223" s="83">
        <f>INDEX('[1]Summary Table'!$S$4:$S$264,MATCH(A223,'[1]Summary Table'!$A$4:$A$264,0))</f>
        <v>17011</v>
      </c>
      <c r="AE223" s="83"/>
      <c r="AF223" s="88">
        <f>IF(B223="County", VLOOKUP(AI223,'[1]Service Volumes'!B:F,3,0),VLOOKUP(AI223,'[1]Service Volumes'!W:AA,3,0))</f>
        <v>680</v>
      </c>
      <c r="AG223" s="88">
        <f>IF(B223="County", VLOOKUP(AI223,'[1]Service Volumes'!B:F,4,0),VLOOKUP(AI223,'[1]Service Volumes'!W:AA,4,0))</f>
        <v>888</v>
      </c>
      <c r="AH223" s="89">
        <f>IF(B223="County", VLOOKUP(AI223,'[1]Service Volumes'!B:F,5,0),VLOOKUP(AI223,'[1]Service Volumes'!W:AA,5,0))</f>
        <v>889</v>
      </c>
      <c r="AI223" s="90" t="str">
        <f>INDEX('[1]Summary Table'!$O$4:$O$264,MATCH(A223,'[1]Summary Table'!$A$4:$A$264,0))</f>
        <v>C2T_2L_U_WL_WR</v>
      </c>
    </row>
    <row r="224" spans="1:35" s="91" customFormat="1" x14ac:dyDescent="0.3">
      <c r="A224" s="74">
        <v>541</v>
      </c>
      <c r="B224" s="75" t="str">
        <f>INDEX('[1]Summary Table'!$D$4:$D$264,MATCH(A224,'[1]Summary Table'!$A$4:$A$264,0))</f>
        <v>County</v>
      </c>
      <c r="C224" s="76">
        <f>INDEX('[1]Lake Co CMS'!$A$2:$A$456,MATCH(A224,'[1]Lake Co CMS'!$B$2:$B$456,0))</f>
        <v>780</v>
      </c>
      <c r="D224" s="77" t="str">
        <f>IFERROR(VLOOKUP('[1]Summary Table'!$A222,'[1]Lake Co CMS'!$B:$I,6,FALSE), VLOOKUP(A224, '[1]Summary Table'!$A:$B, 2, FALSE))</f>
        <v>CR 450</v>
      </c>
      <c r="E224" s="77" t="str">
        <f>IFERROR(VLOOKUP('[1]Summary Table'!$A222,'[1]Lake Co CMS'!$B:$I,7,FALSE), VLOOKUP(A224, '[1]Summary Table'!$A:$C, 3, FALSE))</f>
        <v>MARION COUNTY LINE</v>
      </c>
      <c r="F224" s="77" t="str">
        <f>VLOOKUP('[1]Summary Table'!$A222,'[1]Lake Co CMS'!$B:$I,8,FALSE)</f>
        <v>BABB RD</v>
      </c>
      <c r="G224" s="78" t="str">
        <f>LEFT(INDEX('[1]Summary Table'!$I$4:$I$264, MATCH(A224,'[1]Summary Table'!$A$4:$A$264, 0)), 1)</f>
        <v>R</v>
      </c>
      <c r="H224" s="92"/>
      <c r="I224" s="79">
        <f>INDEX('[1]Summary Table'!$E$4:$E$264,MATCH(A224,'[1]Summary Table'!$A$4:$A$264,0))</f>
        <v>55</v>
      </c>
      <c r="J224" s="79" t="str">
        <f>INDEX('[1]Summary Table'!$J$4:$J$264,MATCH(A224,'[1]Summary Table'!$A$4:$A$264,0))</f>
        <v>C2T</v>
      </c>
      <c r="K224" s="79" t="str">
        <f>INDEX('[1]Summary Table'!$H$4:$H$264,MATCH(A224,'[1]Summary Table'!$A$4:$A$264,0))</f>
        <v>2L</v>
      </c>
      <c r="L224" s="92"/>
      <c r="M224" s="79" t="str">
        <f>INDEX('[1]Summary Table'!$N$4:$N$264,MATCH(A224,'[1]Summary Table'!$A$4:$A$264,0))</f>
        <v>C</v>
      </c>
      <c r="N224" s="80">
        <f t="shared" si="18"/>
        <v>12420</v>
      </c>
      <c r="O224" s="80">
        <f t="shared" si="19"/>
        <v>648</v>
      </c>
      <c r="P224" s="92"/>
      <c r="Q224" s="92"/>
      <c r="R224" s="81">
        <f>INDEX('[1]Summary Table'!$P$4:$P$264,MATCH(A224,'[1]Summary Table'!$A$4:$A$264,0))</f>
        <v>2146.0031999999997</v>
      </c>
      <c r="S224" s="82">
        <f t="shared" si="20"/>
        <v>0.17</v>
      </c>
      <c r="T224" s="81" t="str">
        <f t="shared" si="21"/>
        <v>C</v>
      </c>
      <c r="U224" s="83">
        <f>VLOOKUP('[1]Summary Table'!$A222,'[1]2025 Annual Counts'!$A:$AO,39,FALSE)</f>
        <v>97.891199999999998</v>
      </c>
      <c r="V224" s="83">
        <f>VLOOKUP('[1]Summary Table'!$A222,'[1]2025 Annual Counts'!$A:$AO,40,FALSE)</f>
        <v>98.8416</v>
      </c>
      <c r="W224" s="84">
        <f t="shared" si="22"/>
        <v>0.15</v>
      </c>
      <c r="X224" s="83" t="str">
        <f t="shared" si="23"/>
        <v>C</v>
      </c>
      <c r="Y224" s="85">
        <f>INDEX('[1]2025 Annual Counts'!$AH$3:$AH$323,MATCH(A224,'[1]2025 Annual Counts'!$A$3:$A$323,0))</f>
        <v>-0.19073402500223247</v>
      </c>
      <c r="AA224" s="87"/>
      <c r="AB224" s="83">
        <f>INDEX('[1]Summary Table'!$Q$4:$Q$264,MATCH(A224,'[1]Summary Table'!$A$4:$A$264,0))</f>
        <v>12420</v>
      </c>
      <c r="AC224" s="83">
        <f>INDEX('[1]Summary Table'!$R$4:$R$264,MATCH(A224,'[1]Summary Table'!$A$4:$A$264,0))</f>
        <v>16200</v>
      </c>
      <c r="AD224" s="83">
        <f>INDEX('[1]Summary Table'!$S$4:$S$264,MATCH(A224,'[1]Summary Table'!$A$4:$A$264,0))</f>
        <v>16200.9</v>
      </c>
      <c r="AE224" s="83"/>
      <c r="AF224" s="88">
        <f>IF(B224="County", VLOOKUP(AI224,'[1]Service Volumes'!B:F,3,0),VLOOKUP(AI224,'[1]Service Volumes'!W:AA,3,0))</f>
        <v>648</v>
      </c>
      <c r="AG224" s="88">
        <f>IF(B224="County", VLOOKUP(AI224,'[1]Service Volumes'!B:F,4,0),VLOOKUP(AI224,'[1]Service Volumes'!W:AA,4,0))</f>
        <v>846</v>
      </c>
      <c r="AH224" s="89">
        <f>IF(B224="County", VLOOKUP(AI224,'[1]Service Volumes'!B:F,5,0),VLOOKUP(AI224,'[1]Service Volumes'!W:AA,5,0))</f>
        <v>847</v>
      </c>
      <c r="AI224" s="90" t="str">
        <f>INDEX('[1]Summary Table'!$O$4:$O$264,MATCH(A224,'[1]Summary Table'!$A$4:$A$264,0))</f>
        <v>C2T_2L_U_WL_0R</v>
      </c>
    </row>
    <row r="225" spans="1:35" s="91" customFormat="1" x14ac:dyDescent="0.3">
      <c r="A225" s="74">
        <v>542</v>
      </c>
      <c r="B225" s="75" t="str">
        <f>INDEX('[1]Summary Table'!$D$4:$D$264,MATCH(A225,'[1]Summary Table'!$A$4:$A$264,0))</f>
        <v>County</v>
      </c>
      <c r="C225" s="76">
        <f>INDEX('[1]Lake Co CMS'!$A$2:$A$456,MATCH(A225,'[1]Lake Co CMS'!$B$2:$B$456,0))</f>
        <v>310</v>
      </c>
      <c r="D225" s="77" t="str">
        <f>IFERROR(VLOOKUP('[1]Summary Table'!$A223,'[1]Lake Co CMS'!$B:$I,6,FALSE), VLOOKUP(A225, '[1]Summary Table'!$A:$B, 2, FALSE))</f>
        <v>CR 42</v>
      </c>
      <c r="E225" s="77" t="str">
        <f>IFERROR(VLOOKUP('[1]Summary Table'!$A223,'[1]Lake Co CMS'!$B:$I,7,FALSE), VLOOKUP(A225, '[1]Summary Table'!$A:$C, 3, FALSE))</f>
        <v>MARION COUNTY LINE</v>
      </c>
      <c r="F225" s="77" t="str">
        <f>VLOOKUP('[1]Summary Table'!$A223,'[1]Lake Co CMS'!$B:$I,8,FALSE)</f>
        <v>SR 19</v>
      </c>
      <c r="G225" s="78" t="str">
        <f>LEFT(INDEX('[1]Summary Table'!$I$4:$I$264, MATCH(A225,'[1]Summary Table'!$A$4:$A$264, 0)), 1)</f>
        <v>U</v>
      </c>
      <c r="H225" s="92"/>
      <c r="I225" s="79">
        <f>INDEX('[1]Summary Table'!$E$4:$E$264,MATCH(A225,'[1]Summary Table'!$A$4:$A$264,0))</f>
        <v>45</v>
      </c>
      <c r="J225" s="79" t="str">
        <f>INDEX('[1]Summary Table'!$J$4:$J$264,MATCH(A225,'[1]Summary Table'!$A$4:$A$264,0))</f>
        <v>C2T</v>
      </c>
      <c r="K225" s="79" t="str">
        <f>INDEX('[1]Summary Table'!$H$4:$H$264,MATCH(A225,'[1]Summary Table'!$A$4:$A$264,0))</f>
        <v>2L</v>
      </c>
      <c r="L225" s="92"/>
      <c r="M225" s="79" t="str">
        <f>INDEX('[1]Summary Table'!$N$4:$N$264,MATCH(A225,'[1]Summary Table'!$A$4:$A$264,0))</f>
        <v>D</v>
      </c>
      <c r="N225" s="80">
        <f t="shared" si="18"/>
        <v>16200</v>
      </c>
      <c r="O225" s="80">
        <f t="shared" si="19"/>
        <v>846</v>
      </c>
      <c r="P225" s="92"/>
      <c r="Q225" s="92"/>
      <c r="R225" s="81">
        <f>INDEX('[1]Summary Table'!$P$4:$P$264,MATCH(A225,'[1]Summary Table'!$A$4:$A$264,0))</f>
        <v>5392.5695999999998</v>
      </c>
      <c r="S225" s="82">
        <f t="shared" si="20"/>
        <v>0.33</v>
      </c>
      <c r="T225" s="81" t="str">
        <f t="shared" si="21"/>
        <v>C</v>
      </c>
      <c r="U225" s="83">
        <f>VLOOKUP('[1]Summary Table'!$A223,'[1]2025 Annual Counts'!$A:$AO,39,FALSE)</f>
        <v>268.96320000000003</v>
      </c>
      <c r="V225" s="83">
        <f>VLOOKUP('[1]Summary Table'!$A223,'[1]2025 Annual Counts'!$A:$AO,40,FALSE)</f>
        <v>258.50880000000001</v>
      </c>
      <c r="W225" s="84">
        <f t="shared" si="22"/>
        <v>0.32</v>
      </c>
      <c r="X225" s="83" t="str">
        <f t="shared" si="23"/>
        <v>C</v>
      </c>
      <c r="Y225" s="85">
        <f>INDEX('[1]2025 Annual Counts'!$AH$3:$AH$323,MATCH(A225,'[1]2025 Annual Counts'!$A$3:$A$323,0))</f>
        <v>-2.6974190779142093E-2</v>
      </c>
      <c r="AA225" s="87"/>
      <c r="AB225" s="83">
        <f>INDEX('[1]Summary Table'!$Q$4:$Q$264,MATCH(A225,'[1]Summary Table'!$A$4:$A$264,0))</f>
        <v>12420</v>
      </c>
      <c r="AC225" s="83">
        <f>INDEX('[1]Summary Table'!$R$4:$R$264,MATCH(A225,'[1]Summary Table'!$A$4:$A$264,0))</f>
        <v>16200</v>
      </c>
      <c r="AD225" s="83">
        <f>INDEX('[1]Summary Table'!$S$4:$S$264,MATCH(A225,'[1]Summary Table'!$A$4:$A$264,0))</f>
        <v>16200.9</v>
      </c>
      <c r="AE225" s="83"/>
      <c r="AF225" s="88">
        <f>IF(B225="County", VLOOKUP(AI225,'[1]Service Volumes'!B:F,3,0),VLOOKUP(AI225,'[1]Service Volumes'!W:AA,3,0))</f>
        <v>648</v>
      </c>
      <c r="AG225" s="88">
        <f>IF(B225="County", VLOOKUP(AI225,'[1]Service Volumes'!B:F,4,0),VLOOKUP(AI225,'[1]Service Volumes'!W:AA,4,0))</f>
        <v>846</v>
      </c>
      <c r="AH225" s="89">
        <f>IF(B225="County", VLOOKUP(AI225,'[1]Service Volumes'!B:F,5,0),VLOOKUP(AI225,'[1]Service Volumes'!W:AA,5,0))</f>
        <v>847</v>
      </c>
      <c r="AI225" s="90" t="str">
        <f>INDEX('[1]Summary Table'!$O$4:$O$264,MATCH(A225,'[1]Summary Table'!$A$4:$A$264,0))</f>
        <v>C2T_2L_U_WL_0R</v>
      </c>
    </row>
    <row r="226" spans="1:35" s="91" customFormat="1" x14ac:dyDescent="0.3">
      <c r="A226" s="74">
        <v>543</v>
      </c>
      <c r="B226" s="75" t="str">
        <f>INDEX('[1]Summary Table'!$D$4:$D$264,MATCH(A226,'[1]Summary Table'!$A$4:$A$264,0))</f>
        <v>County</v>
      </c>
      <c r="C226" s="76" t="e">
        <f>INDEX('[1]Lake Co CMS'!$A$2:$A$456,MATCH(A226,'[1]Lake Co CMS'!$B$2:$B$456,0))</f>
        <v>#N/A</v>
      </c>
      <c r="D226" s="77" t="str">
        <f>IFERROR(VLOOKUP('[1]Summary Table'!$A224,'[1]Lake Co CMS'!$B:$I,6,FALSE), VLOOKUP(A226, '[1]Summary Table'!$A:$B, 2, FALSE))</f>
        <v>C.R. 44</v>
      </c>
      <c r="E226" s="77" t="str">
        <f>IFERROR(VLOOKUP('[1]Summary Table'!$A224,'[1]Lake Co CMS'!$B:$I,7,FALSE), VLOOKUP(A226, '[1]Summary Table'!$A:$C, 3, FALSE))</f>
        <v>0.16 Mi E of Harbor Shores Rd</v>
      </c>
      <c r="F226" s="77" t="e">
        <f>VLOOKUP('[1]Summary Table'!$A224,'[1]Lake Co CMS'!$B:$I,8,FALSE)</f>
        <v>#N/A</v>
      </c>
      <c r="G226" s="78" t="str">
        <f>LEFT(INDEX('[1]Summary Table'!$I$4:$I$264, MATCH(A226,'[1]Summary Table'!$A$4:$A$264, 0)), 1)</f>
        <v>U</v>
      </c>
      <c r="H226" s="92"/>
      <c r="I226" s="79">
        <f>INDEX('[1]Summary Table'!$E$4:$E$264,MATCH(A226,'[1]Summary Table'!$A$4:$A$264,0))</f>
        <v>55</v>
      </c>
      <c r="J226" s="79" t="str">
        <f>INDEX('[1]Summary Table'!$J$4:$J$264,MATCH(A226,'[1]Summary Table'!$A$4:$A$264,0))</f>
        <v>C2T</v>
      </c>
      <c r="K226" s="79" t="str">
        <f>INDEX('[1]Summary Table'!$H$4:$H$264,MATCH(A226,'[1]Summary Table'!$A$4:$A$264,0))</f>
        <v>2L</v>
      </c>
      <c r="L226" s="92"/>
      <c r="M226" s="79" t="str">
        <f>INDEX('[1]Summary Table'!$N$4:$N$264,MATCH(A226,'[1]Summary Table'!$A$4:$A$264,0))</f>
        <v>D</v>
      </c>
      <c r="N226" s="80">
        <f t="shared" si="18"/>
        <v>17010</v>
      </c>
      <c r="O226" s="80">
        <f t="shared" si="19"/>
        <v>888</v>
      </c>
      <c r="P226" s="92"/>
      <c r="Q226" s="92"/>
      <c r="R226" s="81">
        <f>INDEX('[1]Summary Table'!$P$4:$P$264,MATCH(A226,'[1]Summary Table'!$A$4:$A$264,0))</f>
        <v>13786.502399999999</v>
      </c>
      <c r="S226" s="82">
        <f t="shared" si="20"/>
        <v>0.81</v>
      </c>
      <c r="T226" s="81" t="str">
        <f t="shared" si="21"/>
        <v>D</v>
      </c>
      <c r="U226" s="83">
        <f>VLOOKUP('[1]Summary Table'!$A224,'[1]2025 Annual Counts'!$A:$AO,39,FALSE)</f>
        <v>479.95199999999994</v>
      </c>
      <c r="V226" s="83">
        <f>VLOOKUP('[1]Summary Table'!$A224,'[1]2025 Annual Counts'!$A:$AO,40,FALSE)</f>
        <v>645.32159999999999</v>
      </c>
      <c r="W226" s="84">
        <f t="shared" si="22"/>
        <v>0.73</v>
      </c>
      <c r="X226" s="83" t="str">
        <f t="shared" si="23"/>
        <v>C</v>
      </c>
      <c r="Y226" s="85">
        <f>INDEX('[1]2025 Annual Counts'!$AH$3:$AH$323,MATCH(A226,'[1]2025 Annual Counts'!$A$3:$A$323,0))</f>
        <v>0.17396737612494406</v>
      </c>
      <c r="AA226" s="87"/>
      <c r="AB226" s="83">
        <f>INDEX('[1]Summary Table'!$Q$4:$Q$264,MATCH(A226,'[1]Summary Table'!$A$4:$A$264,0))</f>
        <v>13041</v>
      </c>
      <c r="AC226" s="83">
        <f>INDEX('[1]Summary Table'!$R$4:$R$264,MATCH(A226,'[1]Summary Table'!$A$4:$A$264,0))</f>
        <v>17010</v>
      </c>
      <c r="AD226" s="83">
        <f>INDEX('[1]Summary Table'!$S$4:$S$264,MATCH(A226,'[1]Summary Table'!$A$4:$A$264,0))</f>
        <v>17011</v>
      </c>
      <c r="AE226" s="83"/>
      <c r="AF226" s="88">
        <f>IF(B226="County", VLOOKUP(AI226,'[1]Service Volumes'!B:F,3,0),VLOOKUP(AI226,'[1]Service Volumes'!W:AA,3,0))</f>
        <v>680</v>
      </c>
      <c r="AG226" s="88">
        <f>IF(B226="County", VLOOKUP(AI226,'[1]Service Volumes'!B:F,4,0),VLOOKUP(AI226,'[1]Service Volumes'!W:AA,4,0))</f>
        <v>888</v>
      </c>
      <c r="AH226" s="89">
        <f>IF(B226="County", VLOOKUP(AI226,'[1]Service Volumes'!B:F,5,0),VLOOKUP(AI226,'[1]Service Volumes'!W:AA,5,0))</f>
        <v>889</v>
      </c>
      <c r="AI226" s="90" t="str">
        <f>INDEX('[1]Summary Table'!$O$4:$O$264,MATCH(A226,'[1]Summary Table'!$A$4:$A$264,0))</f>
        <v>C2T_2L_U_WL_WR</v>
      </c>
    </row>
    <row r="227" spans="1:35" s="91" customFormat="1" x14ac:dyDescent="0.3">
      <c r="A227" s="74">
        <v>544</v>
      </c>
      <c r="B227" s="75" t="str">
        <f>INDEX('[1]Summary Table'!$D$4:$D$264,MATCH(A227,'[1]Summary Table'!$A$4:$A$264,0))</f>
        <v>County</v>
      </c>
      <c r="C227" s="76" t="e">
        <f>INDEX('[1]Lake Co CMS'!$A$2:$A$456,MATCH(A227,'[1]Lake Co CMS'!$B$2:$B$456,0))</f>
        <v>#N/A</v>
      </c>
      <c r="D227" s="77" t="str">
        <f>IFERROR(VLOOKUP('[1]Summary Table'!$A225,'[1]Lake Co CMS'!$B:$I,6,FALSE), VLOOKUP(A227, '[1]Summary Table'!$A:$B, 2, FALSE))</f>
        <v>CHERRY LAKE RD (C.R. 100)/NE 90th ST</v>
      </c>
      <c r="E227" s="77" t="str">
        <f>IFERROR(VLOOKUP('[1]Summary Table'!$A225,'[1]Lake Co CMS'!$B:$I,7,FALSE), VLOOKUP(A227, '[1]Summary Table'!$A:$C, 3, FALSE))</f>
        <v>0.05 Mi N of Lake Ella Rd</v>
      </c>
      <c r="F227" s="77" t="e">
        <f>VLOOKUP('[1]Summary Table'!$A225,'[1]Lake Co CMS'!$B:$I,8,FALSE)</f>
        <v>#N/A</v>
      </c>
      <c r="G227" s="78" t="str">
        <f>LEFT(INDEX('[1]Summary Table'!$I$4:$I$264, MATCH(A227,'[1]Summary Table'!$A$4:$A$264, 0)), 1)</f>
        <v>R</v>
      </c>
      <c r="H227" s="92"/>
      <c r="I227" s="79">
        <f>INDEX('[1]Summary Table'!$E$4:$E$264,MATCH(A227,'[1]Summary Table'!$A$4:$A$264,0))</f>
        <v>45</v>
      </c>
      <c r="J227" s="79" t="str">
        <f>INDEX('[1]Summary Table'!$J$4:$J$264,MATCH(A227,'[1]Summary Table'!$A$4:$A$264,0))</f>
        <v>C2T</v>
      </c>
      <c r="K227" s="79" t="str">
        <f>INDEX('[1]Summary Table'!$H$4:$H$264,MATCH(A227,'[1]Summary Table'!$A$4:$A$264,0))</f>
        <v>2L</v>
      </c>
      <c r="L227" s="92"/>
      <c r="M227" s="79" t="str">
        <f>INDEX('[1]Summary Table'!$N$4:$N$264,MATCH(A227,'[1]Summary Table'!$A$4:$A$264,0))</f>
        <v>C</v>
      </c>
      <c r="N227" s="80">
        <f t="shared" si="18"/>
        <v>9936</v>
      </c>
      <c r="O227" s="80">
        <f t="shared" si="19"/>
        <v>518.4</v>
      </c>
      <c r="P227" s="92"/>
      <c r="Q227" s="92"/>
      <c r="R227" s="81">
        <f>INDEX('[1]Summary Table'!$P$4:$P$264,MATCH(A227,'[1]Summary Table'!$A$4:$A$264,0))</f>
        <v>2276.7839999999997</v>
      </c>
      <c r="S227" s="82">
        <f t="shared" si="20"/>
        <v>0.23</v>
      </c>
      <c r="T227" s="81" t="str">
        <f t="shared" si="21"/>
        <v>C</v>
      </c>
      <c r="U227" s="83">
        <f>VLOOKUP('[1]Summary Table'!$A225,'[1]2025 Annual Counts'!$A:$AO,39,FALSE)</f>
        <v>127.57439999999998</v>
      </c>
      <c r="V227" s="83">
        <f>VLOOKUP('[1]Summary Table'!$A225,'[1]2025 Annual Counts'!$A:$AO,40,FALSE)</f>
        <v>103.36320000000001</v>
      </c>
      <c r="W227" s="84">
        <f t="shared" si="22"/>
        <v>0.25</v>
      </c>
      <c r="X227" s="83" t="str">
        <f t="shared" si="23"/>
        <v>C</v>
      </c>
      <c r="Y227" s="85">
        <f>INDEX('[1]2025 Annual Counts'!$AH$3:$AH$323,MATCH(A227,'[1]2025 Annual Counts'!$A$3:$A$323,0))</f>
        <v>-0.18110244527539121</v>
      </c>
      <c r="AA227" s="87"/>
      <c r="AB227" s="83">
        <f>INDEX('[1]Summary Table'!$Q$4:$Q$264,MATCH(A227,'[1]Summary Table'!$A$4:$A$264,0))</f>
        <v>9936</v>
      </c>
      <c r="AC227" s="83">
        <f>INDEX('[1]Summary Table'!$R$4:$R$264,MATCH(A227,'[1]Summary Table'!$A$4:$A$264,0))</f>
        <v>12960</v>
      </c>
      <c r="AD227" s="83">
        <f>INDEX('[1]Summary Table'!$S$4:$S$264,MATCH(A227,'[1]Summary Table'!$A$4:$A$264,0))</f>
        <v>12960.720000000001</v>
      </c>
      <c r="AE227" s="83"/>
      <c r="AF227" s="88">
        <f>IF(B227="County", VLOOKUP(AI227,'[1]Service Volumes'!B:F,3,0),VLOOKUP(AI227,'[1]Service Volumes'!W:AA,3,0))</f>
        <v>518.4</v>
      </c>
      <c r="AG227" s="88">
        <f>IF(B227="County", VLOOKUP(AI227,'[1]Service Volumes'!B:F,4,0),VLOOKUP(AI227,'[1]Service Volumes'!W:AA,4,0))</f>
        <v>676.80000000000007</v>
      </c>
      <c r="AH227" s="89">
        <f>IF(B227="County", VLOOKUP(AI227,'[1]Service Volumes'!B:F,5,0),VLOOKUP(AI227,'[1]Service Volumes'!W:AA,5,0))</f>
        <v>677.6</v>
      </c>
      <c r="AI227" s="90" t="str">
        <f>INDEX('[1]Summary Table'!$O$4:$O$264,MATCH(A227,'[1]Summary Table'!$A$4:$A$264,0))</f>
        <v>C2T_2L_U_0L_0R</v>
      </c>
    </row>
    <row r="228" spans="1:35" s="91" customFormat="1" x14ac:dyDescent="0.3">
      <c r="A228" s="74">
        <v>601</v>
      </c>
      <c r="B228" s="75" t="str">
        <f>INDEX('[1]Summary Table'!$D$4:$D$264,MATCH(A228,'[1]Summary Table'!$A$4:$A$264,0))</f>
        <v>County</v>
      </c>
      <c r="C228" s="76">
        <f>INDEX('[1]Lake Co CMS'!$A$2:$A$456,MATCH(A228,'[1]Lake Co CMS'!$B$2:$B$456,0))</f>
        <v>390</v>
      </c>
      <c r="D228" s="77" t="str">
        <f>IFERROR(VLOOKUP('[1]Summary Table'!$A226,'[1]Lake Co CMS'!$B:$I,6,FALSE), VLOOKUP(A228, '[1]Summary Table'!$A:$B, 2, FALSE))</f>
        <v>CR 435</v>
      </c>
      <c r="E228" s="77" t="str">
        <f>IFERROR(VLOOKUP('[1]Summary Table'!$A226,'[1]Lake Co CMS'!$B:$I,7,FALSE), VLOOKUP(A228, '[1]Summary Table'!$A:$C, 3, FALSE))</f>
        <v>DUBSDREAD DR</v>
      </c>
      <c r="F228" s="77" t="str">
        <f>VLOOKUP('[1]Summary Table'!$A226,'[1]Lake Co CMS'!$B:$I,8,FALSE)</f>
        <v>ORANGE COUNTY LINE</v>
      </c>
      <c r="G228" s="78" t="str">
        <f>LEFT(INDEX('[1]Summary Table'!$I$4:$I$264, MATCH(A228,'[1]Summary Table'!$A$4:$A$264, 0)), 1)</f>
        <v>U</v>
      </c>
      <c r="H228" s="92"/>
      <c r="I228" s="79">
        <f>INDEX('[1]Summary Table'!$E$4:$E$264,MATCH(A228,'[1]Summary Table'!$A$4:$A$264,0))</f>
        <v>40</v>
      </c>
      <c r="J228" s="79" t="str">
        <f>INDEX('[1]Summary Table'!$J$4:$J$264,MATCH(A228,'[1]Summary Table'!$A$4:$A$264,0))</f>
        <v>C2T</v>
      </c>
      <c r="K228" s="79" t="str">
        <f>INDEX('[1]Summary Table'!$H$4:$H$264,MATCH(A228,'[1]Summary Table'!$A$4:$A$264,0))</f>
        <v>2L</v>
      </c>
      <c r="L228" s="92"/>
      <c r="M228" s="79" t="str">
        <f>INDEX('[1]Summary Table'!$N$4:$N$264,MATCH(A228,'[1]Summary Table'!$A$4:$A$264,0))</f>
        <v>D</v>
      </c>
      <c r="N228" s="80">
        <f t="shared" si="18"/>
        <v>17010</v>
      </c>
      <c r="O228" s="80">
        <f t="shared" si="19"/>
        <v>888</v>
      </c>
      <c r="P228" s="92"/>
      <c r="Q228" s="92"/>
      <c r="R228" s="81">
        <f>INDEX('[1]Summary Table'!$P$4:$P$264,MATCH(A228,'[1]Summary Table'!$A$4:$A$264,0))</f>
        <v>5793.36</v>
      </c>
      <c r="S228" s="82">
        <f t="shared" si="20"/>
        <v>0.34</v>
      </c>
      <c r="T228" s="81" t="str">
        <f t="shared" si="21"/>
        <v>C</v>
      </c>
      <c r="U228" s="83">
        <f>VLOOKUP('[1]Summary Table'!$A226,'[1]2025 Annual Counts'!$A:$AO,39,FALSE)</f>
        <v>353.904</v>
      </c>
      <c r="V228" s="83">
        <f>VLOOKUP('[1]Summary Table'!$A226,'[1]2025 Annual Counts'!$A:$AO,40,FALSE)</f>
        <v>239.49120000000002</v>
      </c>
      <c r="W228" s="84">
        <f t="shared" si="22"/>
        <v>0.4</v>
      </c>
      <c r="X228" s="83" t="str">
        <f t="shared" si="23"/>
        <v>C</v>
      </c>
      <c r="Y228" s="85">
        <f>INDEX('[1]2025 Annual Counts'!$AH$3:$AH$323,MATCH(A228,'[1]2025 Annual Counts'!$A$3:$A$323,0))</f>
        <v>-1.2922366006515529E-2</v>
      </c>
      <c r="AA228" s="87"/>
      <c r="AB228" s="83">
        <f>INDEX('[1]Summary Table'!$Q$4:$Q$264,MATCH(A228,'[1]Summary Table'!$A$4:$A$264,0))</f>
        <v>13041</v>
      </c>
      <c r="AC228" s="83">
        <f>INDEX('[1]Summary Table'!$R$4:$R$264,MATCH(A228,'[1]Summary Table'!$A$4:$A$264,0))</f>
        <v>17010</v>
      </c>
      <c r="AD228" s="83">
        <f>INDEX('[1]Summary Table'!$S$4:$S$264,MATCH(A228,'[1]Summary Table'!$A$4:$A$264,0))</f>
        <v>17011</v>
      </c>
      <c r="AE228" s="83"/>
      <c r="AF228" s="88">
        <f>IF(B228="County", VLOOKUP(AI228,'[1]Service Volumes'!B:F,3,0),VLOOKUP(AI228,'[1]Service Volumes'!W:AA,3,0))</f>
        <v>680</v>
      </c>
      <c r="AG228" s="88">
        <f>IF(B228="County", VLOOKUP(AI228,'[1]Service Volumes'!B:F,4,0),VLOOKUP(AI228,'[1]Service Volumes'!W:AA,4,0))</f>
        <v>888</v>
      </c>
      <c r="AH228" s="89">
        <f>IF(B228="County", VLOOKUP(AI228,'[1]Service Volumes'!B:F,5,0),VLOOKUP(AI228,'[1]Service Volumes'!W:AA,5,0))</f>
        <v>889</v>
      </c>
      <c r="AI228" s="90" t="str">
        <f>INDEX('[1]Summary Table'!$O$4:$O$264,MATCH(A228,'[1]Summary Table'!$A$4:$A$264,0))</f>
        <v>C2T_2L_U_WL_WR</v>
      </c>
    </row>
    <row r="229" spans="1:35" s="91" customFormat="1" x14ac:dyDescent="0.3">
      <c r="A229" s="74">
        <v>602</v>
      </c>
      <c r="B229" s="75" t="str">
        <f>INDEX('[1]Summary Table'!$D$4:$D$264,MATCH(A229,'[1]Summary Table'!$A$4:$A$264,0))</f>
        <v>County</v>
      </c>
      <c r="C229" s="76">
        <f>INDEX('[1]Lake Co CMS'!$A$2:$A$456,MATCH(A229,'[1]Lake Co CMS'!$B$2:$B$456,0))</f>
        <v>1390</v>
      </c>
      <c r="D229" s="77" t="str">
        <f>IFERROR(VLOOKUP('[1]Summary Table'!$A227,'[1]Lake Co CMS'!$B:$I,6,FALSE), VLOOKUP(A229, '[1]Summary Table'!$A:$B, 2, FALSE))</f>
        <v>CR 500A/ OLD 441</v>
      </c>
      <c r="E229" s="77" t="str">
        <f>IFERROR(VLOOKUP('[1]Summary Table'!$A227,'[1]Lake Co CMS'!$B:$I,7,FALSE), VLOOKUP(A229, '[1]Summary Table'!$A:$C, 3, FALSE))</f>
        <v>SR 46</v>
      </c>
      <c r="F229" s="77" t="str">
        <f>VLOOKUP('[1]Summary Table'!$A227,'[1]Lake Co CMS'!$B:$I,8,FALSE)</f>
        <v>ORANGE COUNTY LINE</v>
      </c>
      <c r="G229" s="78" t="str">
        <f>LEFT(INDEX('[1]Summary Table'!$I$4:$I$264, MATCH(A229,'[1]Summary Table'!$A$4:$A$264, 0)), 1)</f>
        <v>U</v>
      </c>
      <c r="H229" s="92"/>
      <c r="I229" s="79">
        <f>INDEX('[1]Summary Table'!$E$4:$E$264,MATCH(A229,'[1]Summary Table'!$A$4:$A$264,0))</f>
        <v>35</v>
      </c>
      <c r="J229" s="79" t="str">
        <f>INDEX('[1]Summary Table'!$J$4:$J$264,MATCH(A229,'[1]Summary Table'!$A$4:$A$264,0))</f>
        <v>C3R</v>
      </c>
      <c r="K229" s="79" t="str">
        <f>INDEX('[1]Summary Table'!$H$4:$H$264,MATCH(A229,'[1]Summary Table'!$A$4:$A$264,0))</f>
        <v>2L</v>
      </c>
      <c r="L229" s="92"/>
      <c r="M229" s="79" t="str">
        <f>INDEX('[1]Summary Table'!$N$4:$N$264,MATCH(A229,'[1]Summary Table'!$A$4:$A$264,0))</f>
        <v>D</v>
      </c>
      <c r="N229" s="80">
        <f t="shared" si="18"/>
        <v>16128</v>
      </c>
      <c r="O229" s="80">
        <f t="shared" si="19"/>
        <v>799.2</v>
      </c>
      <c r="P229" s="92"/>
      <c r="Q229" s="92"/>
      <c r="R229" s="81">
        <f>INDEX('[1]Summary Table'!$P$4:$P$264,MATCH(A229,'[1]Summary Table'!$A$4:$A$264,0))</f>
        <v>5517.9935999999998</v>
      </c>
      <c r="S229" s="82">
        <f t="shared" si="20"/>
        <v>0.34</v>
      </c>
      <c r="T229" s="81" t="str">
        <f t="shared" si="21"/>
        <v>C</v>
      </c>
      <c r="U229" s="83">
        <f>VLOOKUP('[1]Summary Table'!$A227,'[1]2025 Annual Counts'!$A:$AO,39,FALSE)</f>
        <v>299.60640000000001</v>
      </c>
      <c r="V229" s="83">
        <f>VLOOKUP('[1]Summary Table'!$A227,'[1]2025 Annual Counts'!$A:$AO,40,FALSE)</f>
        <v>209.43359999999998</v>
      </c>
      <c r="W229" s="84">
        <f t="shared" si="22"/>
        <v>0.37</v>
      </c>
      <c r="X229" s="83" t="str">
        <f t="shared" si="23"/>
        <v>C</v>
      </c>
      <c r="Y229" s="85">
        <f>INDEX('[1]2025 Annual Counts'!$AH$3:$AH$323,MATCH(A229,'[1]2025 Annual Counts'!$A$3:$A$323,0))</f>
        <v>-2.2489465064315817E-2</v>
      </c>
      <c r="AA229" s="87"/>
      <c r="AB229" s="83">
        <f>INDEX('[1]Summary Table'!$Q$4:$Q$264,MATCH(A229,'[1]Summary Table'!$A$4:$A$264,0))</f>
        <v>14112</v>
      </c>
      <c r="AC229" s="83">
        <f>INDEX('[1]Summary Table'!$R$4:$R$264,MATCH(A229,'[1]Summary Table'!$A$4:$A$264,0))</f>
        <v>16128</v>
      </c>
      <c r="AD229" s="83">
        <f>INDEX('[1]Summary Table'!$S$4:$S$264,MATCH(A229,'[1]Summary Table'!$A$4:$A$264,0))</f>
        <v>16128.720000000001</v>
      </c>
      <c r="AE229" s="83"/>
      <c r="AF229" s="88">
        <f>IF(B229="County", VLOOKUP(AI229,'[1]Service Volumes'!B:F,3,0),VLOOKUP(AI229,'[1]Service Volumes'!W:AA,3,0))</f>
        <v>698.40000000000009</v>
      </c>
      <c r="AG229" s="88">
        <f>IF(B229="County", VLOOKUP(AI229,'[1]Service Volumes'!B:F,4,0),VLOOKUP(AI229,'[1]Service Volumes'!W:AA,4,0))</f>
        <v>799.2</v>
      </c>
      <c r="AH229" s="89">
        <f>IF(B229="County", VLOOKUP(AI229,'[1]Service Volumes'!B:F,5,0),VLOOKUP(AI229,'[1]Service Volumes'!W:AA,5,0))</f>
        <v>800</v>
      </c>
      <c r="AI229" s="90" t="str">
        <f>INDEX('[1]Summary Table'!$O$4:$O$264,MATCH(A229,'[1]Summary Table'!$A$4:$A$264,0))</f>
        <v>C3R_2L_U_0L_0R</v>
      </c>
    </row>
    <row r="230" spans="1:35" s="91" customFormat="1" x14ac:dyDescent="0.3">
      <c r="A230" s="74">
        <v>603</v>
      </c>
      <c r="B230" s="75" t="str">
        <f>INDEX('[1]Summary Table'!$D$4:$D$264,MATCH(A230,'[1]Summary Table'!$A$4:$A$264,0))</f>
        <v>County</v>
      </c>
      <c r="C230" s="76">
        <f>INDEX('[1]Lake Co CMS'!$A$2:$A$456,MATCH(A230,'[1]Lake Co CMS'!$B$2:$B$456,0))</f>
        <v>1000</v>
      </c>
      <c r="D230" s="77" t="str">
        <f>IFERROR(VLOOKUP('[1]Summary Table'!$A228,'[1]Lake Co CMS'!$B:$I,6,FALSE), VLOOKUP(A230, '[1]Summary Table'!$A:$B, 2, FALSE))</f>
        <v>CR 46 (SANFORD RD)</v>
      </c>
      <c r="E230" s="77" t="str">
        <f>IFERROR(VLOOKUP('[1]Summary Table'!$A228,'[1]Lake Co CMS'!$B:$I,7,FALSE), VLOOKUP(A230, '[1]Summary Table'!$A:$C, 3, FALSE))</f>
        <v>HIGHLAND ST</v>
      </c>
      <c r="F230" s="77" t="str">
        <f>VLOOKUP('[1]Summary Table'!$A228,'[1]Lake Co CMS'!$B:$I,8,FALSE)</f>
        <v>US 441</v>
      </c>
      <c r="G230" s="78" t="str">
        <f>LEFT(INDEX('[1]Summary Table'!$I$4:$I$264, MATCH(A230,'[1]Summary Table'!$A$4:$A$264, 0)), 1)</f>
        <v>U</v>
      </c>
      <c r="H230" s="92"/>
      <c r="I230" s="79">
        <f>INDEX('[1]Summary Table'!$E$4:$E$264,MATCH(A230,'[1]Summary Table'!$A$4:$A$264,0))</f>
        <v>35</v>
      </c>
      <c r="J230" s="79" t="str">
        <f>INDEX('[1]Summary Table'!$J$4:$J$264,MATCH(A230,'[1]Summary Table'!$A$4:$A$264,0))</f>
        <v>C3R</v>
      </c>
      <c r="K230" s="79" t="str">
        <f>INDEX('[1]Summary Table'!$H$4:$H$264,MATCH(A230,'[1]Summary Table'!$A$4:$A$264,0))</f>
        <v>2L</v>
      </c>
      <c r="L230" s="92"/>
      <c r="M230" s="79" t="str">
        <f>INDEX('[1]Summary Table'!$N$4:$N$264,MATCH(A230,'[1]Summary Table'!$A$4:$A$264,0))</f>
        <v>D</v>
      </c>
      <c r="N230" s="80">
        <f t="shared" si="18"/>
        <v>16128</v>
      </c>
      <c r="O230" s="80">
        <f t="shared" si="19"/>
        <v>799.2</v>
      </c>
      <c r="P230" s="92"/>
      <c r="Q230" s="92"/>
      <c r="R230" s="81">
        <f>INDEX('[1]Summary Table'!$P$4:$P$264,MATCH(A230,'[1]Summary Table'!$A$4:$A$264,0))</f>
        <v>7251.6383999999998</v>
      </c>
      <c r="S230" s="82">
        <f t="shared" si="20"/>
        <v>0.45</v>
      </c>
      <c r="T230" s="81" t="str">
        <f t="shared" si="21"/>
        <v>C</v>
      </c>
      <c r="U230" s="83">
        <f>VLOOKUP('[1]Summary Table'!$A228,'[1]2025 Annual Counts'!$A:$AO,39,FALSE)</f>
        <v>235.61279999999999</v>
      </c>
      <c r="V230" s="83">
        <f>VLOOKUP('[1]Summary Table'!$A228,'[1]2025 Annual Counts'!$A:$AO,40,FALSE)</f>
        <v>342.2688</v>
      </c>
      <c r="W230" s="84">
        <f t="shared" si="22"/>
        <v>0.43</v>
      </c>
      <c r="X230" s="83" t="str">
        <f t="shared" si="23"/>
        <v>C</v>
      </c>
      <c r="Y230" s="85">
        <f>INDEX('[1]2025 Annual Counts'!$AH$3:$AH$323,MATCH(A230,'[1]2025 Annual Counts'!$A$3:$A$323,0))</f>
        <v>3.2410555417385467E-2</v>
      </c>
      <c r="AA230" s="87"/>
      <c r="AB230" s="83">
        <f>INDEX('[1]Summary Table'!$Q$4:$Q$264,MATCH(A230,'[1]Summary Table'!$A$4:$A$264,0))</f>
        <v>14112</v>
      </c>
      <c r="AC230" s="83">
        <f>INDEX('[1]Summary Table'!$R$4:$R$264,MATCH(A230,'[1]Summary Table'!$A$4:$A$264,0))</f>
        <v>16128</v>
      </c>
      <c r="AD230" s="83">
        <f>INDEX('[1]Summary Table'!$S$4:$S$264,MATCH(A230,'[1]Summary Table'!$A$4:$A$264,0))</f>
        <v>16128.720000000001</v>
      </c>
      <c r="AE230" s="83"/>
      <c r="AF230" s="88">
        <f>IF(B230="County", VLOOKUP(AI230,'[1]Service Volumes'!B:F,3,0),VLOOKUP(AI230,'[1]Service Volumes'!W:AA,3,0))</f>
        <v>698.40000000000009</v>
      </c>
      <c r="AG230" s="88">
        <f>IF(B230="County", VLOOKUP(AI230,'[1]Service Volumes'!B:F,4,0),VLOOKUP(AI230,'[1]Service Volumes'!W:AA,4,0))</f>
        <v>799.2</v>
      </c>
      <c r="AH230" s="89">
        <f>IF(B230="County", VLOOKUP(AI230,'[1]Service Volumes'!B:F,5,0),VLOOKUP(AI230,'[1]Service Volumes'!W:AA,5,0))</f>
        <v>800</v>
      </c>
      <c r="AI230" s="90" t="str">
        <f>INDEX('[1]Summary Table'!$O$4:$O$264,MATCH(A230,'[1]Summary Table'!$A$4:$A$264,0))</f>
        <v>C3R_2L_U_0L_0R</v>
      </c>
    </row>
    <row r="231" spans="1:35" s="91" customFormat="1" x14ac:dyDescent="0.3">
      <c r="A231" s="74">
        <v>604</v>
      </c>
      <c r="B231" s="75" t="str">
        <f>INDEX('[1]Summary Table'!$D$4:$D$264,MATCH(A231,'[1]Summary Table'!$A$4:$A$264,0))</f>
        <v>County</v>
      </c>
      <c r="C231" s="76">
        <f>INDEX('[1]Lake Co CMS'!$A$2:$A$456,MATCH(A231,'[1]Lake Co CMS'!$B$2:$B$456,0))</f>
        <v>2790</v>
      </c>
      <c r="D231" s="77" t="str">
        <f>IFERROR(VLOOKUP('[1]Summary Table'!$A229,'[1]Lake Co CMS'!$B:$I,6,FALSE), VLOOKUP(A231, '[1]Summary Table'!$A:$B, 2, FALSE))</f>
        <v>ROUND LAKE RD</v>
      </c>
      <c r="E231" s="77" t="str">
        <f>IFERROR(VLOOKUP('[1]Summary Table'!$A229,'[1]Lake Co CMS'!$B:$I,7,FALSE), VLOOKUP(A231, '[1]Summary Table'!$A:$C, 3, FALSE))</f>
        <v>SR 46</v>
      </c>
      <c r="F231" s="77" t="str">
        <f>VLOOKUP('[1]Summary Table'!$A229,'[1]Lake Co CMS'!$B:$I,8,FALSE)</f>
        <v>ORANGE COUNTY LINE</v>
      </c>
      <c r="G231" s="78" t="str">
        <f>LEFT(INDEX('[1]Summary Table'!$I$4:$I$264, MATCH(A231,'[1]Summary Table'!$A$4:$A$264, 0)), 1)</f>
        <v>U</v>
      </c>
      <c r="H231" s="92"/>
      <c r="I231" s="79">
        <f>INDEX('[1]Summary Table'!$E$4:$E$264,MATCH(A231,'[1]Summary Table'!$A$4:$A$264,0))</f>
        <v>45</v>
      </c>
      <c r="J231" s="79" t="str">
        <f>INDEX('[1]Summary Table'!$J$4:$J$264,MATCH(A231,'[1]Summary Table'!$A$4:$A$264,0))</f>
        <v>C3R</v>
      </c>
      <c r="K231" s="79" t="str">
        <f>INDEX('[1]Summary Table'!$H$4:$H$264,MATCH(A231,'[1]Summary Table'!$A$4:$A$264,0))</f>
        <v>2L</v>
      </c>
      <c r="L231" s="92"/>
      <c r="M231" s="79" t="str">
        <f>INDEX('[1]Summary Table'!$N$4:$N$264,MATCH(A231,'[1]Summary Table'!$A$4:$A$264,0))</f>
        <v>D</v>
      </c>
      <c r="N231" s="80">
        <f t="shared" si="18"/>
        <v>21168</v>
      </c>
      <c r="O231" s="80">
        <f t="shared" si="19"/>
        <v>1048.95</v>
      </c>
      <c r="P231" s="92"/>
      <c r="Q231" s="92"/>
      <c r="R231" s="81">
        <f>INDEX('[1]Summary Table'!$P$4:$P$264,MATCH(A231,'[1]Summary Table'!$A$4:$A$264,0))</f>
        <v>4996.3487999999998</v>
      </c>
      <c r="S231" s="82">
        <f t="shared" si="20"/>
        <v>0.24</v>
      </c>
      <c r="T231" s="81" t="str">
        <f t="shared" si="21"/>
        <v>C</v>
      </c>
      <c r="U231" s="83">
        <f>VLOOKUP('[1]Summary Table'!$A229,'[1]2025 Annual Counts'!$A:$AO,39,FALSE)</f>
        <v>221.06880000000001</v>
      </c>
      <c r="V231" s="83">
        <f>VLOOKUP('[1]Summary Table'!$A229,'[1]2025 Annual Counts'!$A:$AO,40,FALSE)</f>
        <v>228.82560000000001</v>
      </c>
      <c r="W231" s="84">
        <f t="shared" si="22"/>
        <v>0.22</v>
      </c>
      <c r="X231" s="83" t="str">
        <f t="shared" si="23"/>
        <v>C</v>
      </c>
      <c r="Y231" s="85">
        <f>INDEX('[1]2025 Annual Counts'!$AH$3:$AH$323,MATCH(A231,'[1]2025 Annual Counts'!$A$3:$A$323,0))</f>
        <v>-4.1712643894912804E-2</v>
      </c>
      <c r="AA231" s="87"/>
      <c r="AB231" s="83">
        <f>INDEX('[1]Summary Table'!$Q$4:$Q$264,MATCH(A231,'[1]Summary Table'!$A$4:$A$264,0))</f>
        <v>18522</v>
      </c>
      <c r="AC231" s="83">
        <f>INDEX('[1]Summary Table'!$R$4:$R$264,MATCH(A231,'[1]Summary Table'!$A$4:$A$264,0))</f>
        <v>21168</v>
      </c>
      <c r="AD231" s="83">
        <f>INDEX('[1]Summary Table'!$S$4:$S$264,MATCH(A231,'[1]Summary Table'!$A$4:$A$264,0))</f>
        <v>21168.945000000003</v>
      </c>
      <c r="AE231" s="83"/>
      <c r="AF231" s="88">
        <f>IF(B231="County", VLOOKUP(AI231,'[1]Service Volumes'!B:F,3,0),VLOOKUP(AI231,'[1]Service Volumes'!W:AA,3,0))</f>
        <v>916.65000000000009</v>
      </c>
      <c r="AG231" s="88">
        <f>IF(B231="County", VLOOKUP(AI231,'[1]Service Volumes'!B:F,4,0),VLOOKUP(AI231,'[1]Service Volumes'!W:AA,4,0))</f>
        <v>1048.95</v>
      </c>
      <c r="AH231" s="89">
        <f>IF(B231="County", VLOOKUP(AI231,'[1]Service Volumes'!B:F,5,0),VLOOKUP(AI231,'[1]Service Volumes'!W:AA,5,0))</f>
        <v>1050</v>
      </c>
      <c r="AI231" s="90" t="str">
        <f>INDEX('[1]Summary Table'!$O$4:$O$264,MATCH(A231,'[1]Summary Table'!$A$4:$A$264,0))</f>
        <v>C3R_2L_U_WL_WR</v>
      </c>
    </row>
    <row r="232" spans="1:35" s="91" customFormat="1" x14ac:dyDescent="0.3">
      <c r="A232" s="74">
        <v>605</v>
      </c>
      <c r="B232" s="75" t="str">
        <f>INDEX('[1]Summary Table'!$D$4:$D$264,MATCH(A232,'[1]Summary Table'!$A$4:$A$264,0))</f>
        <v>County</v>
      </c>
      <c r="C232" s="76">
        <f>INDEX('[1]Lake Co CMS'!$A$2:$A$456,MATCH(A232,'[1]Lake Co CMS'!$B$2:$B$456,0))</f>
        <v>1380</v>
      </c>
      <c r="D232" s="77" t="str">
        <f>IFERROR(VLOOKUP('[1]Summary Table'!$A230,'[1]Lake Co CMS'!$B:$I,6,FALSE), VLOOKUP(A232, '[1]Summary Table'!$A:$B, 2, FALSE))</f>
        <v>CR 500A (HIGHLAND ST)</v>
      </c>
      <c r="E232" s="77" t="str">
        <f>IFERROR(VLOOKUP('[1]Summary Table'!$A230,'[1]Lake Co CMS'!$B:$I,7,FALSE), VLOOKUP(A232, '[1]Summary Table'!$A:$C, 3, FALSE))</f>
        <v>5TH AVE</v>
      </c>
      <c r="F232" s="77" t="str">
        <f>VLOOKUP('[1]Summary Table'!$A230,'[1]Lake Co CMS'!$B:$I,8,FALSE)</f>
        <v>SR 46</v>
      </c>
      <c r="G232" s="78" t="str">
        <f>LEFT(INDEX('[1]Summary Table'!$I$4:$I$264, MATCH(A232,'[1]Summary Table'!$A$4:$A$264, 0)), 1)</f>
        <v>U</v>
      </c>
      <c r="H232" s="92"/>
      <c r="I232" s="79">
        <f>INDEX('[1]Summary Table'!$E$4:$E$264,MATCH(A232,'[1]Summary Table'!$A$4:$A$264,0))</f>
        <v>25</v>
      </c>
      <c r="J232" s="79" t="str">
        <f>INDEX('[1]Summary Table'!$J$4:$J$264,MATCH(A232,'[1]Summary Table'!$A$4:$A$264,0))</f>
        <v>C4</v>
      </c>
      <c r="K232" s="79" t="str">
        <f>INDEX('[1]Summary Table'!$H$4:$H$264,MATCH(A232,'[1]Summary Table'!$A$4:$A$264,0))</f>
        <v>2L</v>
      </c>
      <c r="L232" s="92"/>
      <c r="M232" s="79" t="str">
        <f>INDEX('[1]Summary Table'!$N$4:$N$264,MATCH(A232,'[1]Summary Table'!$A$4:$A$264,0))</f>
        <v>D</v>
      </c>
      <c r="N232" s="80">
        <f t="shared" si="18"/>
        <v>15840</v>
      </c>
      <c r="O232" s="80">
        <f t="shared" si="19"/>
        <v>783</v>
      </c>
      <c r="P232" s="92"/>
      <c r="Q232" s="92"/>
      <c r="R232" s="81">
        <f>INDEX('[1]Summary Table'!$P$4:$P$264,MATCH(A232,'[1]Summary Table'!$A$4:$A$264,0))</f>
        <v>2568.4704000000002</v>
      </c>
      <c r="S232" s="82">
        <f t="shared" si="20"/>
        <v>0.16</v>
      </c>
      <c r="T232" s="81" t="str">
        <f t="shared" si="21"/>
        <v>D</v>
      </c>
      <c r="U232" s="83">
        <f>VLOOKUP('[1]Summary Table'!$A230,'[1]2025 Annual Counts'!$A:$AO,39,FALSE)</f>
        <v>108.59519999999999</v>
      </c>
      <c r="V232" s="83">
        <f>VLOOKUP('[1]Summary Table'!$A230,'[1]2025 Annual Counts'!$A:$AO,40,FALSE)</f>
        <v>153.1968</v>
      </c>
      <c r="W232" s="84">
        <f t="shared" si="22"/>
        <v>0.2</v>
      </c>
      <c r="X232" s="83" t="str">
        <f t="shared" si="23"/>
        <v>D</v>
      </c>
      <c r="Y232" s="85">
        <f>INDEX('[1]2025 Annual Counts'!$AH$3:$AH$323,MATCH(A232,'[1]2025 Annual Counts'!$A$3:$A$323,0))</f>
        <v>-0.16111945763133839</v>
      </c>
      <c r="AA232" s="87"/>
      <c r="AB232" s="83">
        <f>INDEX('[1]Summary Table'!$Q$4:$Q$264,MATCH(A232,'[1]Summary Table'!$A$4:$A$264,0))</f>
        <v>0</v>
      </c>
      <c r="AC232" s="83">
        <f>INDEX('[1]Summary Table'!$R$4:$R$264,MATCH(A232,'[1]Summary Table'!$A$4:$A$264,0))</f>
        <v>15840</v>
      </c>
      <c r="AD232" s="83">
        <f>INDEX('[1]Summary Table'!$S$4:$S$264,MATCH(A232,'[1]Summary Table'!$A$4:$A$264,0))</f>
        <v>21600</v>
      </c>
      <c r="AE232" s="83"/>
      <c r="AF232" s="88">
        <f>IF(B232="County", VLOOKUP(AI232,'[1]Service Volumes'!B:F,3,0),VLOOKUP(AI232,'[1]Service Volumes'!W:AA,3,0))</f>
        <v>0</v>
      </c>
      <c r="AG232" s="88">
        <f>IF(B232="County", VLOOKUP(AI232,'[1]Service Volumes'!B:F,4,0),VLOOKUP(AI232,'[1]Service Volumes'!W:AA,4,0))</f>
        <v>783</v>
      </c>
      <c r="AH232" s="89">
        <f>IF(B232="County", VLOOKUP(AI232,'[1]Service Volumes'!B:F,5,0),VLOOKUP(AI232,'[1]Service Volumes'!W:AA,5,0))</f>
        <v>1071</v>
      </c>
      <c r="AI232" s="90" t="str">
        <f>INDEX('[1]Summary Table'!$O$4:$O$264,MATCH(A232,'[1]Summary Table'!$A$4:$A$264,0))</f>
        <v>C4_2L_U_WL_0R</v>
      </c>
    </row>
    <row r="233" spans="1:35" s="91" customFormat="1" x14ac:dyDescent="0.3">
      <c r="A233" s="74">
        <v>606</v>
      </c>
      <c r="B233" s="75" t="str">
        <f>INDEX('[1]Summary Table'!$D$4:$D$264,MATCH(A233,'[1]Summary Table'!$A$4:$A$264,0))</f>
        <v>County</v>
      </c>
      <c r="C233" s="76">
        <f>INDEX('[1]Lake Co CMS'!$A$2:$A$456,MATCH(A233,'[1]Lake Co CMS'!$B$2:$B$456,0))</f>
        <v>430</v>
      </c>
      <c r="D233" s="77" t="str">
        <f>IFERROR(VLOOKUP('[1]Summary Table'!$A231,'[1]Lake Co CMS'!$B:$I,6,FALSE), VLOOKUP(A233, '[1]Summary Table'!$A:$B, 2, FALSE))</f>
        <v>CR 437</v>
      </c>
      <c r="E233" s="77" t="str">
        <f>IFERROR(VLOOKUP('[1]Summary Table'!$A231,'[1]Lake Co CMS'!$B:$I,7,FALSE), VLOOKUP(A233, '[1]Summary Table'!$A:$C, 3, FALSE))</f>
        <v>SR 46</v>
      </c>
      <c r="F233" s="77" t="str">
        <f>VLOOKUP('[1]Summary Table'!$A231,'[1]Lake Co CMS'!$B:$I,8,FALSE)</f>
        <v>ORANGE COUNTY LINE</v>
      </c>
      <c r="G233" s="78" t="str">
        <f>LEFT(INDEX('[1]Summary Table'!$I$4:$I$264, MATCH(A233,'[1]Summary Table'!$A$4:$A$264, 0)), 1)</f>
        <v>U</v>
      </c>
      <c r="H233" s="92"/>
      <c r="I233" s="79">
        <f>INDEX('[1]Summary Table'!$E$4:$E$264,MATCH(A233,'[1]Summary Table'!$A$4:$A$264,0))</f>
        <v>45</v>
      </c>
      <c r="J233" s="79" t="str">
        <f>INDEX('[1]Summary Table'!$J$4:$J$264,MATCH(A233,'[1]Summary Table'!$A$4:$A$264,0))</f>
        <v>C2T</v>
      </c>
      <c r="K233" s="79" t="str">
        <f>INDEX('[1]Summary Table'!$H$4:$H$264,MATCH(A233,'[1]Summary Table'!$A$4:$A$264,0))</f>
        <v>2L</v>
      </c>
      <c r="L233" s="92"/>
      <c r="M233" s="79" t="str">
        <f>INDEX('[1]Summary Table'!$N$4:$N$264,MATCH(A233,'[1]Summary Table'!$A$4:$A$264,0))</f>
        <v>D</v>
      </c>
      <c r="N233" s="80">
        <f t="shared" si="18"/>
        <v>16200</v>
      </c>
      <c r="O233" s="80">
        <f t="shared" si="19"/>
        <v>846</v>
      </c>
      <c r="P233" s="92"/>
      <c r="Q233" s="92"/>
      <c r="R233" s="81">
        <f>INDEX('[1]Summary Table'!$P$4:$P$264,MATCH(A233,'[1]Summary Table'!$A$4:$A$264,0))</f>
        <v>7753.420799999999</v>
      </c>
      <c r="S233" s="82">
        <f t="shared" si="20"/>
        <v>0.48</v>
      </c>
      <c r="T233" s="81" t="str">
        <f t="shared" si="21"/>
        <v>C</v>
      </c>
      <c r="U233" s="83">
        <f>VLOOKUP('[1]Summary Table'!$A231,'[1]2025 Annual Counts'!$A:$AO,39,FALSE)</f>
        <v>285.69599999999997</v>
      </c>
      <c r="V233" s="83">
        <f>VLOOKUP('[1]Summary Table'!$A231,'[1]2025 Annual Counts'!$A:$AO,40,FALSE)</f>
        <v>347.44319999999993</v>
      </c>
      <c r="W233" s="84">
        <f t="shared" si="22"/>
        <v>0.41</v>
      </c>
      <c r="X233" s="83" t="str">
        <f t="shared" si="23"/>
        <v>C</v>
      </c>
      <c r="Y233" s="85">
        <f>INDEX('[1]2025 Annual Counts'!$AH$3:$AH$323,MATCH(A233,'[1]2025 Annual Counts'!$A$3:$A$323,0))</f>
        <v>4.6318439690286262E-2</v>
      </c>
      <c r="AA233" s="87"/>
      <c r="AB233" s="83">
        <f>INDEX('[1]Summary Table'!$Q$4:$Q$264,MATCH(A233,'[1]Summary Table'!$A$4:$A$264,0))</f>
        <v>12420</v>
      </c>
      <c r="AC233" s="83">
        <f>INDEX('[1]Summary Table'!$R$4:$R$264,MATCH(A233,'[1]Summary Table'!$A$4:$A$264,0))</f>
        <v>16200</v>
      </c>
      <c r="AD233" s="83">
        <f>INDEX('[1]Summary Table'!$S$4:$S$264,MATCH(A233,'[1]Summary Table'!$A$4:$A$264,0))</f>
        <v>16200.9</v>
      </c>
      <c r="AE233" s="83"/>
      <c r="AF233" s="88">
        <f>IF(B233="County", VLOOKUP(AI233,'[1]Service Volumes'!B:F,3,0),VLOOKUP(AI233,'[1]Service Volumes'!W:AA,3,0))</f>
        <v>648</v>
      </c>
      <c r="AG233" s="88">
        <f>IF(B233="County", VLOOKUP(AI233,'[1]Service Volumes'!B:F,4,0),VLOOKUP(AI233,'[1]Service Volumes'!W:AA,4,0))</f>
        <v>846</v>
      </c>
      <c r="AH233" s="89">
        <f>IF(B233="County", VLOOKUP(AI233,'[1]Service Volumes'!B:F,5,0),VLOOKUP(AI233,'[1]Service Volumes'!W:AA,5,0))</f>
        <v>847</v>
      </c>
      <c r="AI233" s="90" t="str">
        <f>INDEX('[1]Summary Table'!$O$4:$O$264,MATCH(A233,'[1]Summary Table'!$A$4:$A$264,0))</f>
        <v>C2T_2L_U_WL_0R</v>
      </c>
    </row>
    <row r="234" spans="1:35" s="91" customFormat="1" x14ac:dyDescent="0.3">
      <c r="A234" s="74">
        <v>607</v>
      </c>
      <c r="B234" s="75" t="str">
        <f>INDEX('[1]Summary Table'!$D$4:$D$264,MATCH(A234,'[1]Summary Table'!$A$4:$A$264,0))</f>
        <v>County</v>
      </c>
      <c r="C234" s="76">
        <f>INDEX('[1]Lake Co CMS'!$A$2:$A$456,MATCH(A234,'[1]Lake Co CMS'!$B$2:$B$456,0))</f>
        <v>380</v>
      </c>
      <c r="D234" s="77" t="str">
        <f>IFERROR(VLOOKUP('[1]Summary Table'!$A232,'[1]Lake Co CMS'!$B:$I,6,FALSE), VLOOKUP(A234, '[1]Summary Table'!$A:$B, 2, FALSE))</f>
        <v>CR 435</v>
      </c>
      <c r="E234" s="77" t="str">
        <f>IFERROR(VLOOKUP('[1]Summary Table'!$A232,'[1]Lake Co CMS'!$B:$I,7,FALSE), VLOOKUP(A234, '[1]Summary Table'!$A:$C, 3, FALSE))</f>
        <v>SR 46</v>
      </c>
      <c r="F234" s="77" t="str">
        <f>VLOOKUP('[1]Summary Table'!$A232,'[1]Lake Co CMS'!$B:$I,8,FALSE)</f>
        <v>DUBSDREAD DR</v>
      </c>
      <c r="G234" s="78" t="str">
        <f>LEFT(INDEX('[1]Summary Table'!$I$4:$I$264, MATCH(A234,'[1]Summary Table'!$A$4:$A$264, 0)), 1)</f>
        <v>U</v>
      </c>
      <c r="H234" s="92"/>
      <c r="I234" s="79">
        <f>INDEX('[1]Summary Table'!$E$4:$E$264,MATCH(A234,'[1]Summary Table'!$A$4:$A$264,0))</f>
        <v>40</v>
      </c>
      <c r="J234" s="79" t="str">
        <f>INDEX('[1]Summary Table'!$J$4:$J$264,MATCH(A234,'[1]Summary Table'!$A$4:$A$264,0))</f>
        <v>C3R</v>
      </c>
      <c r="K234" s="79" t="str">
        <f>INDEX('[1]Summary Table'!$H$4:$H$264,MATCH(A234,'[1]Summary Table'!$A$4:$A$264,0))</f>
        <v>2L</v>
      </c>
      <c r="L234" s="92"/>
      <c r="M234" s="79" t="str">
        <f>INDEX('[1]Summary Table'!$N$4:$N$264,MATCH(A234,'[1]Summary Table'!$A$4:$A$264,0))</f>
        <v>D</v>
      </c>
      <c r="N234" s="80">
        <f t="shared" si="18"/>
        <v>20160</v>
      </c>
      <c r="O234" s="80">
        <f t="shared" si="19"/>
        <v>999</v>
      </c>
      <c r="P234" s="92"/>
      <c r="Q234" s="92"/>
      <c r="R234" s="81">
        <f>INDEX('[1]Summary Table'!$P$4:$P$264,MATCH(A234,'[1]Summary Table'!$A$4:$A$264,0))</f>
        <v>7812.0671999999995</v>
      </c>
      <c r="S234" s="82">
        <f t="shared" si="20"/>
        <v>0.39</v>
      </c>
      <c r="T234" s="81" t="str">
        <f t="shared" si="21"/>
        <v>C</v>
      </c>
      <c r="U234" s="83">
        <f>VLOOKUP('[1]Summary Table'!$A232,'[1]2025 Annual Counts'!$A:$AO,39,FALSE)</f>
        <v>336.45120000000003</v>
      </c>
      <c r="V234" s="83">
        <f>VLOOKUP('[1]Summary Table'!$A232,'[1]2025 Annual Counts'!$A:$AO,40,FALSE)</f>
        <v>384.93119999999999</v>
      </c>
      <c r="W234" s="84">
        <f t="shared" si="22"/>
        <v>0.39</v>
      </c>
      <c r="X234" s="83" t="str">
        <f t="shared" si="23"/>
        <v>C</v>
      </c>
      <c r="Y234" s="85">
        <f>INDEX('[1]2025 Annual Counts'!$AH$3:$AH$323,MATCH(A234,'[1]2025 Annual Counts'!$A$3:$A$323,0))</f>
        <v>4.7896529972052404E-2</v>
      </c>
      <c r="AA234" s="87"/>
      <c r="AB234" s="83">
        <f>INDEX('[1]Summary Table'!$Q$4:$Q$264,MATCH(A234,'[1]Summary Table'!$A$4:$A$264,0))</f>
        <v>17640</v>
      </c>
      <c r="AC234" s="83">
        <f>INDEX('[1]Summary Table'!$R$4:$R$264,MATCH(A234,'[1]Summary Table'!$A$4:$A$264,0))</f>
        <v>20160</v>
      </c>
      <c r="AD234" s="83">
        <f>INDEX('[1]Summary Table'!$S$4:$S$264,MATCH(A234,'[1]Summary Table'!$A$4:$A$264,0))</f>
        <v>20160.900000000001</v>
      </c>
      <c r="AE234" s="83"/>
      <c r="AF234" s="88">
        <f>IF(B234="County", VLOOKUP(AI234,'[1]Service Volumes'!B:F,3,0),VLOOKUP(AI234,'[1]Service Volumes'!W:AA,3,0))</f>
        <v>873</v>
      </c>
      <c r="AG234" s="88">
        <f>IF(B234="County", VLOOKUP(AI234,'[1]Service Volumes'!B:F,4,0),VLOOKUP(AI234,'[1]Service Volumes'!W:AA,4,0))</f>
        <v>999</v>
      </c>
      <c r="AH234" s="89">
        <f>IF(B234="County", VLOOKUP(AI234,'[1]Service Volumes'!B:F,5,0),VLOOKUP(AI234,'[1]Service Volumes'!W:AA,5,0))</f>
        <v>1000</v>
      </c>
      <c r="AI234" s="90" t="str">
        <f>INDEX('[1]Summary Table'!$O$4:$O$264,MATCH(A234,'[1]Summary Table'!$A$4:$A$264,0))</f>
        <v>C3R_2L_U_WL_0R</v>
      </c>
    </row>
    <row r="235" spans="1:35" s="91" customFormat="1" x14ac:dyDescent="0.3">
      <c r="A235" s="74">
        <v>608</v>
      </c>
      <c r="B235" s="75" t="str">
        <f>INDEX('[1]Summary Table'!$D$4:$D$264,MATCH(A235,'[1]Summary Table'!$A$4:$A$264,0))</f>
        <v>County</v>
      </c>
      <c r="C235" s="76" t="e">
        <f>INDEX('[1]Lake Co CMS'!$A$2:$A$456,MATCH(A235,'[1]Lake Co CMS'!$B$2:$B$456,0))</f>
        <v>#N/A</v>
      </c>
      <c r="D235" s="77" t="str">
        <f>IFERROR(VLOOKUP('[1]Summary Table'!$A233,'[1]Lake Co CMS'!$B:$I,6,FALSE), VLOOKUP(A235, '[1]Summary Table'!$A:$B, 2, FALSE))</f>
        <v xml:space="preserve">SR46 </v>
      </c>
      <c r="E235" s="77" t="str">
        <f>IFERROR(VLOOKUP('[1]Summary Table'!$A233,'[1]Lake Co CMS'!$B:$I,7,FALSE), VLOOKUP(A235, '[1]Summary Table'!$A:$C, 3, FALSE))</f>
        <v>EAST OF NORTH CR437</v>
      </c>
      <c r="F235" s="77" t="e">
        <f>VLOOKUP('[1]Summary Table'!$A233,'[1]Lake Co CMS'!$B:$I,8,FALSE)</f>
        <v>#N/A</v>
      </c>
      <c r="G235" s="78" t="str">
        <f>LEFT(INDEX('[1]Summary Table'!$I$4:$I$264, MATCH(A235,'[1]Summary Table'!$A$4:$A$264, 0)), 1)</f>
        <v>R</v>
      </c>
      <c r="H235" s="92"/>
      <c r="I235" s="79">
        <f>INDEX('[1]Summary Table'!$E$4:$E$264,MATCH(A235,'[1]Summary Table'!$A$4:$A$264,0))</f>
        <v>45</v>
      </c>
      <c r="J235" s="79" t="str">
        <f>INDEX('[1]Summary Table'!$J$4:$J$264,MATCH(A235,'[1]Summary Table'!$A$4:$A$264,0))</f>
        <v>C3R</v>
      </c>
      <c r="K235" s="79" t="str">
        <f>INDEX('[1]Summary Table'!$H$4:$H$264,MATCH(A235,'[1]Summary Table'!$A$4:$A$264,0))</f>
        <v>2L</v>
      </c>
      <c r="L235" s="92"/>
      <c r="M235" s="79" t="str">
        <f>INDEX('[1]Summary Table'!$N$4:$N$264,MATCH(A235,'[1]Summary Table'!$A$4:$A$264,0))</f>
        <v>C</v>
      </c>
      <c r="N235" s="80">
        <f t="shared" si="18"/>
        <v>17640</v>
      </c>
      <c r="O235" s="80">
        <f t="shared" si="19"/>
        <v>873</v>
      </c>
      <c r="P235" s="92"/>
      <c r="Q235" s="92"/>
      <c r="R235" s="81">
        <f>INDEX('[1]Summary Table'!$P$4:$P$264,MATCH(A235,'[1]Summary Table'!$A$4:$A$264,0))</f>
        <v>11174.438</v>
      </c>
      <c r="S235" s="82">
        <f t="shared" si="20"/>
        <v>0.63</v>
      </c>
      <c r="T235" s="81" t="str">
        <f t="shared" si="21"/>
        <v>C</v>
      </c>
      <c r="U235" s="83">
        <f>VLOOKUP('[1]Summary Table'!$A233,'[1]2025 Annual Counts'!$A:$AO,39,FALSE)</f>
        <v>721.54399999999998</v>
      </c>
      <c r="V235" s="83">
        <f>VLOOKUP('[1]Summary Table'!$A233,'[1]2025 Annual Counts'!$A:$AO,40,FALSE)</f>
        <v>345.58159999999998</v>
      </c>
      <c r="W235" s="84">
        <f t="shared" si="22"/>
        <v>0.83</v>
      </c>
      <c r="X235" s="83" t="str">
        <f t="shared" si="23"/>
        <v>C</v>
      </c>
      <c r="Y235" s="85">
        <f>INDEX('[1]2025 Annual Counts'!$AH$3:$AH$323,MATCH(A235,'[1]2025 Annual Counts'!$A$3:$A$323,0))</f>
        <v>0.12566806699965127</v>
      </c>
      <c r="AA235" s="87"/>
      <c r="AB235" s="83">
        <f>INDEX('[1]Summary Table'!$Q$4:$Q$264,MATCH(A235,'[1]Summary Table'!$A$4:$A$264,0))</f>
        <v>17640</v>
      </c>
      <c r="AC235" s="83">
        <f>INDEX('[1]Summary Table'!$R$4:$R$264,MATCH(A235,'[1]Summary Table'!$A$4:$A$264,0))</f>
        <v>20160</v>
      </c>
      <c r="AD235" s="83">
        <f>INDEX('[1]Summary Table'!$S$4:$S$264,MATCH(A235,'[1]Summary Table'!$A$4:$A$264,0))</f>
        <v>20160.900000000001</v>
      </c>
      <c r="AE235" s="83"/>
      <c r="AF235" s="88">
        <f>IF(B235="County", VLOOKUP(AI235,'[1]Service Volumes'!B:F,3,0),VLOOKUP(AI235,'[1]Service Volumes'!W:AA,3,0))</f>
        <v>873</v>
      </c>
      <c r="AG235" s="88">
        <f>IF(B235="County", VLOOKUP(AI235,'[1]Service Volumes'!B:F,4,0),VLOOKUP(AI235,'[1]Service Volumes'!W:AA,4,0))</f>
        <v>999</v>
      </c>
      <c r="AH235" s="89">
        <f>IF(B235="County", VLOOKUP(AI235,'[1]Service Volumes'!B:F,5,0),VLOOKUP(AI235,'[1]Service Volumes'!W:AA,5,0))</f>
        <v>1000</v>
      </c>
      <c r="AI235" s="90" t="str">
        <f>INDEX('[1]Summary Table'!$O$4:$O$264,MATCH(A235,'[1]Summary Table'!$A$4:$A$264,0))</f>
        <v>C3R_2L_U_WL_0R</v>
      </c>
    </row>
    <row r="236" spans="1:35" s="91" customFormat="1" x14ac:dyDescent="0.3">
      <c r="A236" s="74">
        <v>609</v>
      </c>
      <c r="B236" s="75" t="str">
        <f>INDEX('[1]Summary Table'!$D$4:$D$264,MATCH(A236,'[1]Summary Table'!$A$4:$A$264,0))</f>
        <v>County</v>
      </c>
      <c r="C236" s="76">
        <f>INDEX('[1]Lake Co CMS'!$A$2:$A$456,MATCH(A236,'[1]Lake Co CMS'!$B$2:$B$456,0))</f>
        <v>420</v>
      </c>
      <c r="D236" s="77" t="str">
        <f>IFERROR(VLOOKUP('[1]Summary Table'!$A234,'[1]Lake Co CMS'!$B:$I,6,FALSE), VLOOKUP(A236, '[1]Summary Table'!$A:$B, 2, FALSE))</f>
        <v>CR 437</v>
      </c>
      <c r="E236" s="77" t="str">
        <f>IFERROR(VLOOKUP('[1]Summary Table'!$A234,'[1]Lake Co CMS'!$B:$I,7,FALSE), VLOOKUP(A236, '[1]Summary Table'!$A:$C, 3, FALSE))</f>
        <v>WOLF BRANCH RD</v>
      </c>
      <c r="F236" s="77" t="str">
        <f>VLOOKUP('[1]Summary Table'!$A234,'[1]Lake Co CMS'!$B:$I,8,FALSE)</f>
        <v>SR 46</v>
      </c>
      <c r="G236" s="78" t="str">
        <f>LEFT(INDEX('[1]Summary Table'!$I$4:$I$264, MATCH(A236,'[1]Summary Table'!$A$4:$A$264, 0)), 1)</f>
        <v>U</v>
      </c>
      <c r="H236" s="92"/>
      <c r="I236" s="79">
        <f>INDEX('[1]Summary Table'!$E$4:$E$264,MATCH(A236,'[1]Summary Table'!$A$4:$A$264,0))</f>
        <v>45</v>
      </c>
      <c r="J236" s="79" t="str">
        <f>INDEX('[1]Summary Table'!$J$4:$J$264,MATCH(A236,'[1]Summary Table'!$A$4:$A$264,0))</f>
        <v>C2T</v>
      </c>
      <c r="K236" s="79" t="str">
        <f>INDEX('[1]Summary Table'!$H$4:$H$264,MATCH(A236,'[1]Summary Table'!$A$4:$A$264,0))</f>
        <v>2L</v>
      </c>
      <c r="L236" s="92"/>
      <c r="M236" s="79" t="str">
        <f>INDEX('[1]Summary Table'!$N$4:$N$264,MATCH(A236,'[1]Summary Table'!$A$4:$A$264,0))</f>
        <v>D</v>
      </c>
      <c r="N236" s="80">
        <f t="shared" si="18"/>
        <v>16200</v>
      </c>
      <c r="O236" s="80">
        <f t="shared" si="19"/>
        <v>846</v>
      </c>
      <c r="P236" s="92"/>
      <c r="Q236" s="92"/>
      <c r="R236" s="81">
        <f>INDEX('[1]Summary Table'!$P$4:$P$264,MATCH(A236,'[1]Summary Table'!$A$4:$A$264,0))</f>
        <v>12157.814399999999</v>
      </c>
      <c r="S236" s="82">
        <f t="shared" si="20"/>
        <v>0.75</v>
      </c>
      <c r="T236" s="81" t="str">
        <f t="shared" si="21"/>
        <v>C</v>
      </c>
      <c r="U236" s="83">
        <f>VLOOKUP('[1]Summary Table'!$A234,'[1]2025 Annual Counts'!$A:$AO,39,FALSE)</f>
        <v>644.78399999999999</v>
      </c>
      <c r="V236" s="83">
        <f>VLOOKUP('[1]Summary Table'!$A234,'[1]2025 Annual Counts'!$A:$AO,40,FALSE)</f>
        <v>415.95839999999998</v>
      </c>
      <c r="W236" s="84">
        <f t="shared" si="22"/>
        <v>0.76</v>
      </c>
      <c r="X236" s="83" t="str">
        <f t="shared" si="23"/>
        <v>C</v>
      </c>
      <c r="Y236" s="85">
        <f>INDEX('[1]2025 Annual Counts'!$AH$3:$AH$323,MATCH(A236,'[1]2025 Annual Counts'!$A$3:$A$323,0))</f>
        <v>0.1448176329229427</v>
      </c>
      <c r="AA236" s="87"/>
      <c r="AB236" s="83">
        <f>INDEX('[1]Summary Table'!$Q$4:$Q$264,MATCH(A236,'[1]Summary Table'!$A$4:$A$264,0))</f>
        <v>12420</v>
      </c>
      <c r="AC236" s="83">
        <f>INDEX('[1]Summary Table'!$R$4:$R$264,MATCH(A236,'[1]Summary Table'!$A$4:$A$264,0))</f>
        <v>16200</v>
      </c>
      <c r="AD236" s="83">
        <f>INDEX('[1]Summary Table'!$S$4:$S$264,MATCH(A236,'[1]Summary Table'!$A$4:$A$264,0))</f>
        <v>16200.9</v>
      </c>
      <c r="AE236" s="83"/>
      <c r="AF236" s="88">
        <f>IF(B236="County", VLOOKUP(AI236,'[1]Service Volumes'!B:F,3,0),VLOOKUP(AI236,'[1]Service Volumes'!W:AA,3,0))</f>
        <v>648</v>
      </c>
      <c r="AG236" s="88">
        <f>IF(B236="County", VLOOKUP(AI236,'[1]Service Volumes'!B:F,4,0),VLOOKUP(AI236,'[1]Service Volumes'!W:AA,4,0))</f>
        <v>846</v>
      </c>
      <c r="AH236" s="89">
        <f>IF(B236="County", VLOOKUP(AI236,'[1]Service Volumes'!B:F,5,0),VLOOKUP(AI236,'[1]Service Volumes'!W:AA,5,0))</f>
        <v>847</v>
      </c>
      <c r="AI236" s="90" t="str">
        <f>INDEX('[1]Summary Table'!$O$4:$O$264,MATCH(A236,'[1]Summary Table'!$A$4:$A$264,0))</f>
        <v>C2T_2L_U_WL_0R</v>
      </c>
    </row>
    <row r="237" spans="1:35" s="91" customFormat="1" x14ac:dyDescent="0.3">
      <c r="A237" s="74">
        <v>610</v>
      </c>
      <c r="B237" s="75" t="str">
        <f>INDEX('[1]Summary Table'!$D$4:$D$264,MATCH(A237,'[1]Summary Table'!$A$4:$A$264,0))</f>
        <v>State</v>
      </c>
      <c r="C237" s="76">
        <f>INDEX('[1]Lake Co CMS'!$A$2:$A$456,MATCH(A237,'[1]Lake Co CMS'!$B$2:$B$456,0))</f>
        <v>3345</v>
      </c>
      <c r="D237" s="77" t="str">
        <f>IFERROR(VLOOKUP('[1]Summary Table'!$A235,'[1]Lake Co CMS'!$B:$I,6,FALSE), VLOOKUP(A237, '[1]Summary Table'!$A:$B, 2, FALSE))</f>
        <v>SR 46</v>
      </c>
      <c r="E237" s="77" t="str">
        <f>IFERROR(VLOOKUP('[1]Summary Table'!$A235,'[1]Lake Co CMS'!$B:$I,7,FALSE), VLOOKUP(A237, '[1]Summary Table'!$A:$C, 3, FALSE))</f>
        <v>CR 46A (REALIGNED)</v>
      </c>
      <c r="F237" s="77" t="str">
        <f>VLOOKUP('[1]Summary Table'!$A235,'[1]Lake Co CMS'!$B:$I,8,FALSE)</f>
        <v>SEMINOLE C/L</v>
      </c>
      <c r="G237" s="78" t="str">
        <f>LEFT(INDEX('[1]Summary Table'!$I$4:$I$264, MATCH(A237,'[1]Summary Table'!$A$4:$A$264, 0)), 1)</f>
        <v>U</v>
      </c>
      <c r="H237" s="92"/>
      <c r="I237" s="79">
        <f>INDEX('[1]Summary Table'!$E$4:$E$264,MATCH(A237,'[1]Summary Table'!$A$4:$A$264,0))</f>
        <v>45</v>
      </c>
      <c r="J237" s="79" t="str">
        <f>INDEX('[1]Summary Table'!$J$4:$J$264,MATCH(A237,'[1]Summary Table'!$A$4:$A$264,0))</f>
        <v>C2T</v>
      </c>
      <c r="K237" s="79" t="str">
        <f>INDEX('[1]Summary Table'!$H$4:$H$264,MATCH(A237,'[1]Summary Table'!$A$4:$A$264,0))</f>
        <v>2L</v>
      </c>
      <c r="L237" s="92"/>
      <c r="M237" s="79" t="str">
        <f>INDEX('[1]Summary Table'!$N$4:$N$264,MATCH(A237,'[1]Summary Table'!$A$4:$A$264,0))</f>
        <v>D</v>
      </c>
      <c r="N237" s="80">
        <f t="shared" si="18"/>
        <v>18900</v>
      </c>
      <c r="O237" s="80">
        <f t="shared" si="19"/>
        <v>987</v>
      </c>
      <c r="P237" s="92"/>
      <c r="Q237" s="92"/>
      <c r="R237" s="81">
        <f>INDEX('[1]Summary Table'!$P$4:$P$264,MATCH(A237,'[1]Summary Table'!$A$4:$A$264,0))</f>
        <v>17677.113600000001</v>
      </c>
      <c r="S237" s="82">
        <f t="shared" si="20"/>
        <v>0.94</v>
      </c>
      <c r="T237" s="81" t="str">
        <f t="shared" si="21"/>
        <v>D</v>
      </c>
      <c r="U237" s="83">
        <f>VLOOKUP('[1]Summary Table'!$A235,'[1]2025 Annual Counts'!$A:$AO,39,FALSE)</f>
        <v>628.97279999999989</v>
      </c>
      <c r="V237" s="83">
        <f>VLOOKUP('[1]Summary Table'!$A235,'[1]2025 Annual Counts'!$A:$AO,40,FALSE)</f>
        <v>665.97119999999984</v>
      </c>
      <c r="W237" s="84">
        <f t="shared" si="22"/>
        <v>0.67</v>
      </c>
      <c r="X237" s="83" t="str">
        <f t="shared" si="23"/>
        <v>C</v>
      </c>
      <c r="Y237" s="85">
        <f>INDEX('[1]2025 Annual Counts'!$AH$3:$AH$323,MATCH(A237,'[1]2025 Annual Counts'!$A$3:$A$323,0))</f>
        <v>0.2338077069008917</v>
      </c>
      <c r="AA237" s="87"/>
      <c r="AB237" s="83">
        <f>INDEX('[1]Summary Table'!$Q$4:$Q$264,MATCH(A237,'[1]Summary Table'!$A$4:$A$264,0))</f>
        <v>14490</v>
      </c>
      <c r="AC237" s="83">
        <f>INDEX('[1]Summary Table'!$R$4:$R$264,MATCH(A237,'[1]Summary Table'!$A$4:$A$264,0))</f>
        <v>18900</v>
      </c>
      <c r="AD237" s="83">
        <f>INDEX('[1]Summary Table'!$S$4:$S$264,MATCH(A237,'[1]Summary Table'!$A$4:$A$264,0))</f>
        <v>18901</v>
      </c>
      <c r="AE237" s="83"/>
      <c r="AF237" s="88">
        <f>IF(B237="County", VLOOKUP(AI237,'[1]Service Volumes'!B:F,3,0),VLOOKUP(AI237,'[1]Service Volumes'!W:AA,3,0))</f>
        <v>756</v>
      </c>
      <c r="AG237" s="88">
        <f>IF(B237="County", VLOOKUP(AI237,'[1]Service Volumes'!B:F,4,0),VLOOKUP(AI237,'[1]Service Volumes'!W:AA,4,0))</f>
        <v>987</v>
      </c>
      <c r="AH237" s="89">
        <f>IF(B237="County", VLOOKUP(AI237,'[1]Service Volumes'!B:F,5,0),VLOOKUP(AI237,'[1]Service Volumes'!W:AA,5,0))</f>
        <v>988</v>
      </c>
      <c r="AI237" s="90" t="str">
        <f>INDEX('[1]Summary Table'!$O$4:$O$264,MATCH(A237,'[1]Summary Table'!$A$4:$A$264,0))</f>
        <v>C2T_2L_D_WL_0R</v>
      </c>
    </row>
    <row r="238" spans="1:35" s="91" customFormat="1" x14ac:dyDescent="0.3">
      <c r="A238" s="74">
        <v>611</v>
      </c>
      <c r="B238" s="75" t="str">
        <f>INDEX('[1]Summary Table'!$D$4:$D$264,MATCH(A238,'[1]Summary Table'!$A$4:$A$264,0))</f>
        <v>County</v>
      </c>
      <c r="C238" s="76">
        <f>INDEX('[1]Lake Co CMS'!$A$2:$A$456,MATCH(A238,'[1]Lake Co CMS'!$B$2:$B$456,0))</f>
        <v>3395</v>
      </c>
      <c r="D238" s="77" t="str">
        <f>IFERROR(VLOOKUP('[1]Summary Table'!$A236,'[1]Lake Co CMS'!$B:$I,6,FALSE), VLOOKUP(A238, '[1]Summary Table'!$A:$B, 2, FALSE))</f>
        <v>SR 46</v>
      </c>
      <c r="E238" s="77" t="str">
        <f>IFERROR(VLOOKUP('[1]Summary Table'!$A236,'[1]Lake Co CMS'!$B:$I,7,FALSE), VLOOKUP(A238, '[1]Summary Table'!$A:$C, 3, FALSE))</f>
        <v>CR 435</v>
      </c>
      <c r="F238" s="77" t="str">
        <f>VLOOKUP('[1]Summary Table'!$A236,'[1]Lake Co CMS'!$B:$I,8,FALSE)</f>
        <v>CR 46A (REALIGNED)</v>
      </c>
      <c r="G238" s="78" t="str">
        <f>LEFT(INDEX('[1]Summary Table'!$I$4:$I$264, MATCH(A238,'[1]Summary Table'!$A$4:$A$264, 0)), 1)</f>
        <v>R</v>
      </c>
      <c r="H238" s="92"/>
      <c r="I238" s="79">
        <f>INDEX('[1]Summary Table'!$E$4:$E$264,MATCH(A238,'[1]Summary Table'!$A$4:$A$264,0))</f>
        <v>45</v>
      </c>
      <c r="J238" s="79" t="str">
        <f>INDEX('[1]Summary Table'!$J$4:$J$264,MATCH(A238,'[1]Summary Table'!$A$4:$A$264,0))</f>
        <v>C2T</v>
      </c>
      <c r="K238" s="79" t="str">
        <f>INDEX('[1]Summary Table'!$H$4:$H$264,MATCH(A238,'[1]Summary Table'!$A$4:$A$264,0))</f>
        <v>2L</v>
      </c>
      <c r="L238" s="92"/>
      <c r="M238" s="79" t="str">
        <f>INDEX('[1]Summary Table'!$N$4:$N$264,MATCH(A238,'[1]Summary Table'!$A$4:$A$264,0))</f>
        <v>C</v>
      </c>
      <c r="N238" s="80">
        <f t="shared" si="18"/>
        <v>12420</v>
      </c>
      <c r="O238" s="80">
        <f t="shared" si="19"/>
        <v>648</v>
      </c>
      <c r="P238" s="92"/>
      <c r="Q238" s="92"/>
      <c r="R238" s="81">
        <f>INDEX('[1]Summary Table'!$P$4:$P$264,MATCH(A238,'[1]Summary Table'!$A$4:$A$264,0))</f>
        <v>9617.4624000000003</v>
      </c>
      <c r="S238" s="82">
        <f t="shared" si="20"/>
        <v>0.77</v>
      </c>
      <c r="T238" s="81" t="str">
        <f t="shared" si="21"/>
        <v>C</v>
      </c>
      <c r="U238" s="83">
        <f>VLOOKUP('[1]Summary Table'!$A236,'[1]2025 Annual Counts'!$A:$AO,39,FALSE)</f>
        <v>337.42079999999999</v>
      </c>
      <c r="V238" s="83">
        <f>VLOOKUP('[1]Summary Table'!$A236,'[1]2025 Annual Counts'!$A:$AO,40,FALSE)</f>
        <v>571.09439999999995</v>
      </c>
      <c r="W238" s="84">
        <f t="shared" si="22"/>
        <v>0.88</v>
      </c>
      <c r="X238" s="83" t="str">
        <f t="shared" si="23"/>
        <v>C</v>
      </c>
      <c r="Y238" s="85">
        <f>INDEX('[1]2025 Annual Counts'!$AH$3:$AH$323,MATCH(A238,'[1]2025 Annual Counts'!$A$3:$A$323,0))</f>
        <v>9.2388972996758856E-2</v>
      </c>
      <c r="AA238" s="87"/>
      <c r="AB238" s="83">
        <f>INDEX('[1]Summary Table'!$Q$4:$Q$264,MATCH(A238,'[1]Summary Table'!$A$4:$A$264,0))</f>
        <v>12420</v>
      </c>
      <c r="AC238" s="83">
        <f>INDEX('[1]Summary Table'!$R$4:$R$264,MATCH(A238,'[1]Summary Table'!$A$4:$A$264,0))</f>
        <v>16200</v>
      </c>
      <c r="AD238" s="83">
        <f>INDEX('[1]Summary Table'!$S$4:$S$264,MATCH(A238,'[1]Summary Table'!$A$4:$A$264,0))</f>
        <v>16200.9</v>
      </c>
      <c r="AE238" s="83"/>
      <c r="AF238" s="88">
        <f>IF(B238="County", VLOOKUP(AI238,'[1]Service Volumes'!B:F,3,0),VLOOKUP(AI238,'[1]Service Volumes'!W:AA,3,0))</f>
        <v>648</v>
      </c>
      <c r="AG238" s="88">
        <f>IF(B238="County", VLOOKUP(AI238,'[1]Service Volumes'!B:F,4,0),VLOOKUP(AI238,'[1]Service Volumes'!W:AA,4,0))</f>
        <v>846</v>
      </c>
      <c r="AH238" s="89">
        <f>IF(B238="County", VLOOKUP(AI238,'[1]Service Volumes'!B:F,5,0),VLOOKUP(AI238,'[1]Service Volumes'!W:AA,5,0))</f>
        <v>847</v>
      </c>
      <c r="AI238" s="90" t="str">
        <f>INDEX('[1]Summary Table'!$O$4:$O$264,MATCH(A238,'[1]Summary Table'!$A$4:$A$264,0))</f>
        <v>C2T_2L_U_WL_0R</v>
      </c>
    </row>
    <row r="239" spans="1:35" s="91" customFormat="1" x14ac:dyDescent="0.3">
      <c r="A239" s="74">
        <v>612</v>
      </c>
      <c r="B239" s="75" t="str">
        <f>INDEX('[1]Summary Table'!$D$4:$D$264,MATCH(A239,'[1]Summary Table'!$A$4:$A$264,0))</f>
        <v>County</v>
      </c>
      <c r="C239" s="76">
        <f>INDEX('[1]Lake Co CMS'!$A$2:$A$456,MATCH(A239,'[1]Lake Co CMS'!$B$2:$B$456,0))</f>
        <v>1145</v>
      </c>
      <c r="D239" s="77" t="str">
        <f>IFERROR(VLOOKUP('[1]Summary Table'!$A237,'[1]Lake Co CMS'!$B:$I,6,FALSE), VLOOKUP(A239, '[1]Summary Table'!$A:$B, 2, FALSE))</f>
        <v>CR 46A REALIGNMENT</v>
      </c>
      <c r="E239" s="77" t="str">
        <f>IFERROR(VLOOKUP('[1]Summary Table'!$A237,'[1]Lake Co CMS'!$B:$I,7,FALSE), VLOOKUP(A239, '[1]Summary Table'!$A:$C, 3, FALSE))</f>
        <v>SR 44</v>
      </c>
      <c r="F239" s="77" t="str">
        <f>VLOOKUP('[1]Summary Table'!$A237,'[1]Lake Co CMS'!$B:$I,8,FALSE)</f>
        <v>SR 46</v>
      </c>
      <c r="G239" s="78" t="str">
        <f>LEFT(INDEX('[1]Summary Table'!$I$4:$I$264, MATCH(A239,'[1]Summary Table'!$A$4:$A$264, 0)), 1)</f>
        <v>R</v>
      </c>
      <c r="H239" s="92"/>
      <c r="I239" s="79">
        <f>INDEX('[1]Summary Table'!$E$4:$E$264,MATCH(A239,'[1]Summary Table'!$A$4:$A$264,0))</f>
        <v>55</v>
      </c>
      <c r="J239" s="79" t="str">
        <f>INDEX('[1]Summary Table'!$J$4:$J$264,MATCH(A239,'[1]Summary Table'!$A$4:$A$264,0))</f>
        <v>C2T</v>
      </c>
      <c r="K239" s="79" t="str">
        <f>INDEX('[1]Summary Table'!$H$4:$H$264,MATCH(A239,'[1]Summary Table'!$A$4:$A$264,0))</f>
        <v>2L</v>
      </c>
      <c r="L239" s="92"/>
      <c r="M239" s="79" t="str">
        <f>INDEX('[1]Summary Table'!$N$4:$N$264,MATCH(A239,'[1]Summary Table'!$A$4:$A$264,0))</f>
        <v>C</v>
      </c>
      <c r="N239" s="80">
        <f t="shared" si="18"/>
        <v>12420</v>
      </c>
      <c r="O239" s="80">
        <f t="shared" si="19"/>
        <v>648</v>
      </c>
      <c r="P239" s="92"/>
      <c r="Q239" s="92"/>
      <c r="R239" s="81">
        <f>INDEX('[1]Summary Table'!$P$4:$P$264,MATCH(A239,'[1]Summary Table'!$A$4:$A$264,0))</f>
        <v>11936.7456</v>
      </c>
      <c r="S239" s="82">
        <f t="shared" si="20"/>
        <v>0.96</v>
      </c>
      <c r="T239" s="81" t="str">
        <f t="shared" si="21"/>
        <v>C</v>
      </c>
      <c r="U239" s="83">
        <f>VLOOKUP('[1]Summary Table'!$A237,'[1]2025 Annual Counts'!$A:$AO,39,FALSE)</f>
        <v>372.32639999999998</v>
      </c>
      <c r="V239" s="83">
        <f>VLOOKUP('[1]Summary Table'!$A237,'[1]2025 Annual Counts'!$A:$AO,40,FALSE)</f>
        <v>777.61919999999998</v>
      </c>
      <c r="W239" s="84">
        <f t="shared" si="22"/>
        <v>1.2</v>
      </c>
      <c r="X239" s="83" t="str">
        <f t="shared" si="23"/>
        <v>D</v>
      </c>
      <c r="Y239" s="85">
        <f>INDEX('[1]2025 Annual Counts'!$AH$3:$AH$323,MATCH(A239,'[1]2025 Annual Counts'!$A$3:$A$323,0))</f>
        <v>0.14062371208373725</v>
      </c>
      <c r="AA239" s="87"/>
      <c r="AB239" s="83">
        <f>INDEX('[1]Summary Table'!$Q$4:$Q$264,MATCH(A239,'[1]Summary Table'!$A$4:$A$264,0))</f>
        <v>12420</v>
      </c>
      <c r="AC239" s="83">
        <f>INDEX('[1]Summary Table'!$R$4:$R$264,MATCH(A239,'[1]Summary Table'!$A$4:$A$264,0))</f>
        <v>16200</v>
      </c>
      <c r="AD239" s="83">
        <f>INDEX('[1]Summary Table'!$S$4:$S$264,MATCH(A239,'[1]Summary Table'!$A$4:$A$264,0))</f>
        <v>16200.9</v>
      </c>
      <c r="AE239" s="83"/>
      <c r="AF239" s="88">
        <f>IF(B239="County", VLOOKUP(AI239,'[1]Service Volumes'!B:F,3,0),VLOOKUP(AI239,'[1]Service Volumes'!W:AA,3,0))</f>
        <v>648</v>
      </c>
      <c r="AG239" s="88">
        <f>IF(B239="County", VLOOKUP(AI239,'[1]Service Volumes'!B:F,4,0),VLOOKUP(AI239,'[1]Service Volumes'!W:AA,4,0))</f>
        <v>846</v>
      </c>
      <c r="AH239" s="89">
        <f>IF(B239="County", VLOOKUP(AI239,'[1]Service Volumes'!B:F,5,0),VLOOKUP(AI239,'[1]Service Volumes'!W:AA,5,0))</f>
        <v>847</v>
      </c>
      <c r="AI239" s="90" t="str">
        <f>INDEX('[1]Summary Table'!$O$4:$O$264,MATCH(A239,'[1]Summary Table'!$A$4:$A$264,0))</f>
        <v>C2T_2L_U_WL_0R</v>
      </c>
    </row>
    <row r="240" spans="1:35" s="91" customFormat="1" x14ac:dyDescent="0.3">
      <c r="A240" s="74">
        <v>613</v>
      </c>
      <c r="B240" s="75" t="str">
        <f>INDEX('[1]Summary Table'!$D$4:$D$264,MATCH(A240,'[1]Summary Table'!$A$4:$A$264,0))</f>
        <v>County</v>
      </c>
      <c r="C240" s="76">
        <f>INDEX('[1]Lake Co CMS'!$A$2:$A$456,MATCH(A240,'[1]Lake Co CMS'!$B$2:$B$456,0))</f>
        <v>2780</v>
      </c>
      <c r="D240" s="77" t="str">
        <f>IFERROR(VLOOKUP('[1]Summary Table'!$A238,'[1]Lake Co CMS'!$B:$I,6,FALSE), VLOOKUP(A240, '[1]Summary Table'!$A:$B, 2, FALSE))</f>
        <v>ROUND LAKE RD</v>
      </c>
      <c r="E240" s="77" t="str">
        <f>IFERROR(VLOOKUP('[1]Summary Table'!$A238,'[1]Lake Co CMS'!$B:$I,7,FALSE), VLOOKUP(A240, '[1]Summary Table'!$A:$C, 3, FALSE))</f>
        <v>WOLF BRANCH RD</v>
      </c>
      <c r="F240" s="77" t="str">
        <f>VLOOKUP('[1]Summary Table'!$A238,'[1]Lake Co CMS'!$B:$I,8,FALSE)</f>
        <v>SR 46</v>
      </c>
      <c r="G240" s="78" t="str">
        <f>LEFT(INDEX('[1]Summary Table'!$I$4:$I$264, MATCH(A240,'[1]Summary Table'!$A$4:$A$264, 0)), 1)</f>
        <v>U</v>
      </c>
      <c r="H240" s="92"/>
      <c r="I240" s="79">
        <f>INDEX('[1]Summary Table'!$E$4:$E$264,MATCH(A240,'[1]Summary Table'!$A$4:$A$264,0))</f>
        <v>45</v>
      </c>
      <c r="J240" s="79" t="str">
        <f>INDEX('[1]Summary Table'!$J$4:$J$264,MATCH(A240,'[1]Summary Table'!$A$4:$A$264,0))</f>
        <v>C3R</v>
      </c>
      <c r="K240" s="79" t="str">
        <f>INDEX('[1]Summary Table'!$H$4:$H$264,MATCH(A240,'[1]Summary Table'!$A$4:$A$264,0))</f>
        <v>2L</v>
      </c>
      <c r="L240" s="92"/>
      <c r="M240" s="79" t="str">
        <f>INDEX('[1]Summary Table'!$N$4:$N$264,MATCH(A240,'[1]Summary Table'!$A$4:$A$264,0))</f>
        <v>D</v>
      </c>
      <c r="N240" s="80">
        <f t="shared" si="18"/>
        <v>21168</v>
      </c>
      <c r="O240" s="80">
        <f t="shared" si="19"/>
        <v>1048.95</v>
      </c>
      <c r="P240" s="92"/>
      <c r="Q240" s="92"/>
      <c r="R240" s="81">
        <f>INDEX('[1]Summary Table'!$P$4:$P$264,MATCH(A240,'[1]Summary Table'!$A$4:$A$264,0))</f>
        <v>4796.6112000000003</v>
      </c>
      <c r="S240" s="82">
        <f t="shared" si="20"/>
        <v>0.23</v>
      </c>
      <c r="T240" s="81" t="str">
        <f t="shared" si="21"/>
        <v>C</v>
      </c>
      <c r="U240" s="83">
        <f>VLOOKUP('[1]Summary Table'!$A238,'[1]2025 Annual Counts'!$A:$AO,39,FALSE)</f>
        <v>348.26879999999994</v>
      </c>
      <c r="V240" s="83">
        <f>VLOOKUP('[1]Summary Table'!$A238,'[1]2025 Annual Counts'!$A:$AO,40,FALSE)</f>
        <v>192.75839999999999</v>
      </c>
      <c r="W240" s="84">
        <f t="shared" si="22"/>
        <v>0.33</v>
      </c>
      <c r="X240" s="83" t="str">
        <f t="shared" si="23"/>
        <v>C</v>
      </c>
      <c r="Y240" s="85">
        <f>INDEX('[1]2025 Annual Counts'!$AH$3:$AH$323,MATCH(A240,'[1]2025 Annual Counts'!$A$3:$A$323,0))</f>
        <v>-4.9500021076683498E-2</v>
      </c>
      <c r="AA240" s="87"/>
      <c r="AB240" s="83">
        <f>INDEX('[1]Summary Table'!$Q$4:$Q$264,MATCH(A240,'[1]Summary Table'!$A$4:$A$264,0))</f>
        <v>18522</v>
      </c>
      <c r="AC240" s="83">
        <f>INDEX('[1]Summary Table'!$R$4:$R$264,MATCH(A240,'[1]Summary Table'!$A$4:$A$264,0))</f>
        <v>21168</v>
      </c>
      <c r="AD240" s="83">
        <f>INDEX('[1]Summary Table'!$S$4:$S$264,MATCH(A240,'[1]Summary Table'!$A$4:$A$264,0))</f>
        <v>21168.945000000003</v>
      </c>
      <c r="AE240" s="83"/>
      <c r="AF240" s="88">
        <f>IF(B240="County", VLOOKUP(AI240,'[1]Service Volumes'!B:F,3,0),VLOOKUP(AI240,'[1]Service Volumes'!W:AA,3,0))</f>
        <v>916.65000000000009</v>
      </c>
      <c r="AG240" s="88">
        <f>IF(B240="County", VLOOKUP(AI240,'[1]Service Volumes'!B:F,4,0),VLOOKUP(AI240,'[1]Service Volumes'!W:AA,4,0))</f>
        <v>1048.95</v>
      </c>
      <c r="AH240" s="89">
        <f>IF(B240="County", VLOOKUP(AI240,'[1]Service Volumes'!B:F,5,0),VLOOKUP(AI240,'[1]Service Volumes'!W:AA,5,0))</f>
        <v>1050</v>
      </c>
      <c r="AI240" s="90" t="str">
        <f>INDEX('[1]Summary Table'!$O$4:$O$264,MATCH(A240,'[1]Summary Table'!$A$4:$A$264,0))</f>
        <v>C3R_2L_U_WL_WR</v>
      </c>
    </row>
    <row r="241" spans="1:35" s="91" customFormat="1" x14ac:dyDescent="0.3">
      <c r="A241" s="74">
        <v>614</v>
      </c>
      <c r="B241" s="75" t="str">
        <f>INDEX('[1]Summary Table'!$D$4:$D$264,MATCH(A241,'[1]Summary Table'!$A$4:$A$264,0))</f>
        <v>County</v>
      </c>
      <c r="C241" s="76">
        <f>INDEX('[1]Lake Co CMS'!$A$2:$A$456,MATCH(A241,'[1]Lake Co CMS'!$B$2:$B$456,0))</f>
        <v>4170</v>
      </c>
      <c r="D241" s="77" t="str">
        <f>IFERROR(VLOOKUP('[1]Summary Table'!$A239,'[1]Lake Co CMS'!$B:$I,6,FALSE), VLOOKUP(A241, '[1]Summary Table'!$A:$B, 2, FALSE))</f>
        <v>WOLF BRANCH RD</v>
      </c>
      <c r="E241" s="77" t="str">
        <f>IFERROR(VLOOKUP('[1]Summary Table'!$A239,'[1]Lake Co CMS'!$B:$I,7,FALSE), VLOOKUP(A241, '[1]Summary Table'!$A:$C, 3, FALSE))</f>
        <v>BRITT RD</v>
      </c>
      <c r="F241" s="77" t="str">
        <f>VLOOKUP('[1]Summary Table'!$A239,'[1]Lake Co CMS'!$B:$I,8,FALSE)</f>
        <v>CR 437</v>
      </c>
      <c r="G241" s="78" t="str">
        <f>LEFT(INDEX('[1]Summary Table'!$I$4:$I$264, MATCH(A241,'[1]Summary Table'!$A$4:$A$264, 0)), 1)</f>
        <v>U</v>
      </c>
      <c r="H241" s="92"/>
      <c r="I241" s="79">
        <f>INDEX('[1]Summary Table'!$E$4:$E$264,MATCH(A241,'[1]Summary Table'!$A$4:$A$264,0))</f>
        <v>45</v>
      </c>
      <c r="J241" s="79" t="str">
        <f>INDEX('[1]Summary Table'!$J$4:$J$264,MATCH(A241,'[1]Summary Table'!$A$4:$A$264,0))</f>
        <v>C3R</v>
      </c>
      <c r="K241" s="79" t="str">
        <f>INDEX('[1]Summary Table'!$H$4:$H$264,MATCH(A241,'[1]Summary Table'!$A$4:$A$264,0))</f>
        <v>2L</v>
      </c>
      <c r="L241" s="92"/>
      <c r="M241" s="79" t="str">
        <f>INDEX('[1]Summary Table'!$N$4:$N$264,MATCH(A241,'[1]Summary Table'!$A$4:$A$264,0))</f>
        <v>D</v>
      </c>
      <c r="N241" s="80">
        <f t="shared" si="18"/>
        <v>21168</v>
      </c>
      <c r="O241" s="80">
        <f t="shared" si="19"/>
        <v>1048.95</v>
      </c>
      <c r="P241" s="92"/>
      <c r="Q241" s="92"/>
      <c r="R241" s="81">
        <f>INDEX('[1]Summary Table'!$P$4:$P$264,MATCH(A241,'[1]Summary Table'!$A$4:$A$264,0))</f>
        <v>6524.4384</v>
      </c>
      <c r="S241" s="82">
        <f t="shared" si="20"/>
        <v>0.31</v>
      </c>
      <c r="T241" s="81" t="str">
        <f t="shared" si="21"/>
        <v>C</v>
      </c>
      <c r="U241" s="83">
        <f>VLOOKUP('[1]Summary Table'!$A239,'[1]2025 Annual Counts'!$A:$AO,39,FALSE)</f>
        <v>307.36320000000001</v>
      </c>
      <c r="V241" s="83">
        <f>VLOOKUP('[1]Summary Table'!$A239,'[1]2025 Annual Counts'!$A:$AO,40,FALSE)</f>
        <v>267.6096</v>
      </c>
      <c r="W241" s="84">
        <f t="shared" si="22"/>
        <v>0.28999999999999998</v>
      </c>
      <c r="X241" s="83" t="str">
        <f t="shared" si="23"/>
        <v>C</v>
      </c>
      <c r="Y241" s="85">
        <f>INDEX('[1]2025 Annual Counts'!$AH$3:$AH$323,MATCH(A241,'[1]2025 Annual Counts'!$A$3:$A$323,0))</f>
        <v>1.0820020742153824E-2</v>
      </c>
      <c r="AA241" s="87"/>
      <c r="AB241" s="83">
        <f>INDEX('[1]Summary Table'!$Q$4:$Q$264,MATCH(A241,'[1]Summary Table'!$A$4:$A$264,0))</f>
        <v>18522</v>
      </c>
      <c r="AC241" s="83">
        <f>INDEX('[1]Summary Table'!$R$4:$R$264,MATCH(A241,'[1]Summary Table'!$A$4:$A$264,0))</f>
        <v>21168</v>
      </c>
      <c r="AD241" s="83">
        <f>INDEX('[1]Summary Table'!$S$4:$S$264,MATCH(A241,'[1]Summary Table'!$A$4:$A$264,0))</f>
        <v>21168.945000000003</v>
      </c>
      <c r="AE241" s="83"/>
      <c r="AF241" s="88">
        <f>IF(B241="County", VLOOKUP(AI241,'[1]Service Volumes'!B:F,3,0),VLOOKUP(AI241,'[1]Service Volumes'!W:AA,3,0))</f>
        <v>916.65000000000009</v>
      </c>
      <c r="AG241" s="88">
        <f>IF(B241="County", VLOOKUP(AI241,'[1]Service Volumes'!B:F,4,0),VLOOKUP(AI241,'[1]Service Volumes'!W:AA,4,0))</f>
        <v>1048.95</v>
      </c>
      <c r="AH241" s="89">
        <f>IF(B241="County", VLOOKUP(AI241,'[1]Service Volumes'!B:F,5,0),VLOOKUP(AI241,'[1]Service Volumes'!W:AA,5,0))</f>
        <v>1050</v>
      </c>
      <c r="AI241" s="90" t="str">
        <f>INDEX('[1]Summary Table'!$O$4:$O$264,MATCH(A241,'[1]Summary Table'!$A$4:$A$264,0))</f>
        <v>C3R_2L_U_WL_WR</v>
      </c>
    </row>
    <row r="242" spans="1:35" s="91" customFormat="1" x14ac:dyDescent="0.3">
      <c r="A242" s="74">
        <v>615</v>
      </c>
      <c r="B242" s="75" t="str">
        <f>INDEX('[1]Summary Table'!$D$4:$D$264,MATCH(A242,'[1]Summary Table'!$A$4:$A$264,0))</f>
        <v>County</v>
      </c>
      <c r="C242" s="76">
        <f>INDEX('[1]Lake Co CMS'!$A$2:$A$456,MATCH(A242,'[1]Lake Co CMS'!$B$2:$B$456,0))</f>
        <v>4160</v>
      </c>
      <c r="D242" s="77" t="str">
        <f>IFERROR(VLOOKUP('[1]Summary Table'!$A240,'[1]Lake Co CMS'!$B:$I,6,FALSE), VLOOKUP(A242, '[1]Summary Table'!$A:$B, 2, FALSE))</f>
        <v>WOLF BRANCH RD</v>
      </c>
      <c r="E242" s="77" t="str">
        <f>IFERROR(VLOOKUP('[1]Summary Table'!$A240,'[1]Lake Co CMS'!$B:$I,7,FALSE), VLOOKUP(A242, '[1]Summary Table'!$A:$C, 3, FALSE))</f>
        <v>US 441</v>
      </c>
      <c r="F242" s="77" t="str">
        <f>VLOOKUP('[1]Summary Table'!$A240,'[1]Lake Co CMS'!$B:$I,8,FALSE)</f>
        <v>BRITT RD</v>
      </c>
      <c r="G242" s="78" t="str">
        <f>LEFT(INDEX('[1]Summary Table'!$I$4:$I$264, MATCH(A242,'[1]Summary Table'!$A$4:$A$264, 0)), 1)</f>
        <v>U</v>
      </c>
      <c r="H242" s="92"/>
      <c r="I242" s="79">
        <f>INDEX('[1]Summary Table'!$E$4:$E$264,MATCH(A242,'[1]Summary Table'!$A$4:$A$264,0))</f>
        <v>45</v>
      </c>
      <c r="J242" s="79" t="str">
        <f>INDEX('[1]Summary Table'!$J$4:$J$264,MATCH(A242,'[1]Summary Table'!$A$4:$A$264,0))</f>
        <v>C3R</v>
      </c>
      <c r="K242" s="79" t="str">
        <f>INDEX('[1]Summary Table'!$H$4:$H$264,MATCH(A242,'[1]Summary Table'!$A$4:$A$264,0))</f>
        <v>2L</v>
      </c>
      <c r="L242" s="92"/>
      <c r="M242" s="79" t="str">
        <f>INDEX('[1]Summary Table'!$N$4:$N$264,MATCH(A242,'[1]Summary Table'!$A$4:$A$264,0))</f>
        <v>D</v>
      </c>
      <c r="N242" s="80">
        <f t="shared" si="18"/>
        <v>21168</v>
      </c>
      <c r="O242" s="80">
        <f t="shared" si="19"/>
        <v>1048.95</v>
      </c>
      <c r="P242" s="92"/>
      <c r="Q242" s="92"/>
      <c r="R242" s="81">
        <f>INDEX('[1]Summary Table'!$P$4:$P$264,MATCH(A242,'[1]Summary Table'!$A$4:$A$264,0))</f>
        <v>11399.270399999999</v>
      </c>
      <c r="S242" s="82">
        <f t="shared" si="20"/>
        <v>0.54</v>
      </c>
      <c r="T242" s="81" t="str">
        <f t="shared" si="21"/>
        <v>C</v>
      </c>
      <c r="U242" s="83">
        <f>VLOOKUP('[1]Summary Table'!$A240,'[1]2025 Annual Counts'!$A:$AO,39,FALSE)</f>
        <v>500.42879999999997</v>
      </c>
      <c r="V242" s="83">
        <f>VLOOKUP('[1]Summary Table'!$A240,'[1]2025 Annual Counts'!$A:$AO,40,FALSE)</f>
        <v>407.34719999999999</v>
      </c>
      <c r="W242" s="84">
        <f t="shared" si="22"/>
        <v>0.48</v>
      </c>
      <c r="X242" s="83" t="str">
        <f t="shared" si="23"/>
        <v>C</v>
      </c>
      <c r="Y242" s="85">
        <f>INDEX('[1]2025 Annual Counts'!$AH$3:$AH$323,MATCH(A242,'[1]2025 Annual Counts'!$A$3:$A$323,0))</f>
        <v>0.13016178803380973</v>
      </c>
      <c r="AA242" s="87"/>
      <c r="AB242" s="83">
        <f>INDEX('[1]Summary Table'!$Q$4:$Q$264,MATCH(A242,'[1]Summary Table'!$A$4:$A$264,0))</f>
        <v>18522</v>
      </c>
      <c r="AC242" s="83">
        <f>INDEX('[1]Summary Table'!$R$4:$R$264,MATCH(A242,'[1]Summary Table'!$A$4:$A$264,0))</f>
        <v>21168</v>
      </c>
      <c r="AD242" s="83">
        <f>INDEX('[1]Summary Table'!$S$4:$S$264,MATCH(A242,'[1]Summary Table'!$A$4:$A$264,0))</f>
        <v>21168.945000000003</v>
      </c>
      <c r="AE242" s="83"/>
      <c r="AF242" s="88">
        <f>IF(B242="County", VLOOKUP(AI242,'[1]Service Volumes'!B:F,3,0),VLOOKUP(AI242,'[1]Service Volumes'!W:AA,3,0))</f>
        <v>916.65000000000009</v>
      </c>
      <c r="AG242" s="88">
        <f>IF(B242="County", VLOOKUP(AI242,'[1]Service Volumes'!B:F,4,0),VLOOKUP(AI242,'[1]Service Volumes'!W:AA,4,0))</f>
        <v>1048.95</v>
      </c>
      <c r="AH242" s="89">
        <f>IF(B242="County", VLOOKUP(AI242,'[1]Service Volumes'!B:F,5,0),VLOOKUP(AI242,'[1]Service Volumes'!W:AA,5,0))</f>
        <v>1050</v>
      </c>
      <c r="AI242" s="90" t="str">
        <f>INDEX('[1]Summary Table'!$O$4:$O$264,MATCH(A242,'[1]Summary Table'!$A$4:$A$264,0))</f>
        <v>C3R_2L_U_WL_WR</v>
      </c>
    </row>
    <row r="243" spans="1:35" s="91" customFormat="1" x14ac:dyDescent="0.3">
      <c r="A243" s="74">
        <v>616</v>
      </c>
      <c r="B243" s="75" t="str">
        <f>INDEX('[1]Summary Table'!$D$4:$D$264,MATCH(A243,'[1]Summary Table'!$A$4:$A$264,0))</f>
        <v>County</v>
      </c>
      <c r="C243" s="76">
        <f>INDEX('[1]Lake Co CMS'!$A$2:$A$456,MATCH(A243,'[1]Lake Co CMS'!$B$2:$B$456,0))</f>
        <v>2430</v>
      </c>
      <c r="D243" s="77" t="str">
        <f>IFERROR(VLOOKUP('[1]Summary Table'!$A241,'[1]Lake Co CMS'!$B:$I,6,FALSE), VLOOKUP(A243, '[1]Summary Table'!$A:$B, 2, FALSE))</f>
        <v>LIMIT AVE</v>
      </c>
      <c r="E243" s="77" t="str">
        <f>IFERROR(VLOOKUP('[1]Summary Table'!$A241,'[1]Lake Co CMS'!$B:$I,7,FALSE), VLOOKUP(A243, '[1]Summary Table'!$A:$C, 3, FALSE))</f>
        <v>DONNELLY ST</v>
      </c>
      <c r="F243" s="77" t="str">
        <f>VLOOKUP('[1]Summary Table'!$A241,'[1]Lake Co CMS'!$B:$I,8,FALSE)</f>
        <v>US 441</v>
      </c>
      <c r="G243" s="78" t="str">
        <f>LEFT(INDEX('[1]Summary Table'!$I$4:$I$264, MATCH(A243,'[1]Summary Table'!$A$4:$A$264, 0)), 1)</f>
        <v>U</v>
      </c>
      <c r="H243" s="92"/>
      <c r="I243" s="79">
        <f>INDEX('[1]Summary Table'!$E$4:$E$264,MATCH(A243,'[1]Summary Table'!$A$4:$A$264,0))</f>
        <v>35</v>
      </c>
      <c r="J243" s="79" t="str">
        <f>INDEX('[1]Summary Table'!$J$4:$J$264,MATCH(A243,'[1]Summary Table'!$A$4:$A$264,0))</f>
        <v>C3R</v>
      </c>
      <c r="K243" s="79" t="str">
        <f>INDEX('[1]Summary Table'!$H$4:$H$264,MATCH(A243,'[1]Summary Table'!$A$4:$A$264,0))</f>
        <v>2L</v>
      </c>
      <c r="L243" s="92"/>
      <c r="M243" s="79" t="str">
        <f>INDEX('[1]Summary Table'!$N$4:$N$264,MATCH(A243,'[1]Summary Table'!$A$4:$A$264,0))</f>
        <v>D</v>
      </c>
      <c r="N243" s="80">
        <f t="shared" si="18"/>
        <v>16128</v>
      </c>
      <c r="O243" s="80">
        <f t="shared" si="19"/>
        <v>799.2</v>
      </c>
      <c r="P243" s="92"/>
      <c r="Q243" s="92"/>
      <c r="R243" s="81">
        <f>INDEX('[1]Summary Table'!$P$4:$P$264,MATCH(A243,'[1]Summary Table'!$A$4:$A$264,0))</f>
        <v>3636.9695999999999</v>
      </c>
      <c r="S243" s="82">
        <f t="shared" si="20"/>
        <v>0.23</v>
      </c>
      <c r="T243" s="81" t="str">
        <f t="shared" si="21"/>
        <v>C</v>
      </c>
      <c r="U243" s="83">
        <f>VLOOKUP('[1]Summary Table'!$A241,'[1]2025 Annual Counts'!$A:$AO,39,FALSE)</f>
        <v>165.80160000000001</v>
      </c>
      <c r="V243" s="83">
        <f>VLOOKUP('[1]Summary Table'!$A241,'[1]2025 Annual Counts'!$A:$AO,40,FALSE)</f>
        <v>169.68</v>
      </c>
      <c r="W243" s="84">
        <f t="shared" si="22"/>
        <v>0.21</v>
      </c>
      <c r="X243" s="83" t="str">
        <f t="shared" si="23"/>
        <v>C</v>
      </c>
      <c r="Y243" s="85">
        <f>INDEX('[1]2025 Annual Counts'!$AH$3:$AH$323,MATCH(A243,'[1]2025 Annual Counts'!$A$3:$A$323,0))</f>
        <v>-0.10068229746090618</v>
      </c>
      <c r="AA243" s="87"/>
      <c r="AB243" s="83">
        <f>INDEX('[1]Summary Table'!$Q$4:$Q$264,MATCH(A243,'[1]Summary Table'!$A$4:$A$264,0))</f>
        <v>14112</v>
      </c>
      <c r="AC243" s="83">
        <f>INDEX('[1]Summary Table'!$R$4:$R$264,MATCH(A243,'[1]Summary Table'!$A$4:$A$264,0))</f>
        <v>16128</v>
      </c>
      <c r="AD243" s="83">
        <f>INDEX('[1]Summary Table'!$S$4:$S$264,MATCH(A243,'[1]Summary Table'!$A$4:$A$264,0))</f>
        <v>16128.720000000001</v>
      </c>
      <c r="AE243" s="83"/>
      <c r="AF243" s="88">
        <f>IF(B243="County", VLOOKUP(AI243,'[1]Service Volumes'!B:F,3,0),VLOOKUP(AI243,'[1]Service Volumes'!W:AA,3,0))</f>
        <v>698.40000000000009</v>
      </c>
      <c r="AG243" s="88">
        <f>IF(B243="County", VLOOKUP(AI243,'[1]Service Volumes'!B:F,4,0),VLOOKUP(AI243,'[1]Service Volumes'!W:AA,4,0))</f>
        <v>799.2</v>
      </c>
      <c r="AH243" s="89">
        <f>IF(B243="County", VLOOKUP(AI243,'[1]Service Volumes'!B:F,5,0),VLOOKUP(AI243,'[1]Service Volumes'!W:AA,5,0))</f>
        <v>800</v>
      </c>
      <c r="AI243" s="90" t="str">
        <f>INDEX('[1]Summary Table'!$O$4:$O$264,MATCH(A243,'[1]Summary Table'!$A$4:$A$264,0))</f>
        <v>C3R_2L_U_0L_0R</v>
      </c>
    </row>
    <row r="244" spans="1:35" s="91" customFormat="1" x14ac:dyDescent="0.3">
      <c r="A244" s="74">
        <v>618</v>
      </c>
      <c r="B244" s="75" t="str">
        <f>INDEX('[1]Summary Table'!$D$4:$D$264,MATCH(A244,'[1]Summary Table'!$A$4:$A$264,0))</f>
        <v>County</v>
      </c>
      <c r="C244" s="76">
        <f>INDEX('[1]Lake Co CMS'!$A$2:$A$456,MATCH(A244,'[1]Lake Co CMS'!$B$2:$B$456,0))</f>
        <v>4140</v>
      </c>
      <c r="D244" s="77" t="str">
        <f>IFERROR(VLOOKUP('[1]Summary Table'!$A242,'[1]Lake Co CMS'!$B:$I,6,FALSE), VLOOKUP(A244, '[1]Summary Table'!$A:$B, 2, FALSE))</f>
        <v>WAYCROSS AVE</v>
      </c>
      <c r="E244" s="77" t="str">
        <f>IFERROR(VLOOKUP('[1]Summary Table'!$A242,'[1]Lake Co CMS'!$B:$I,7,FALSE), VLOOKUP(A244, '[1]Summary Table'!$A:$C, 3, FALSE))</f>
        <v>COUNTY CLUB RD</v>
      </c>
      <c r="F244" s="77" t="str">
        <f>VLOOKUP('[1]Summary Table'!$A242,'[1]Lake Co CMS'!$B:$I,8,FALSE)</f>
        <v>SR 44 (OLD CR 44B)</v>
      </c>
      <c r="G244" s="78" t="str">
        <f>LEFT(INDEX('[1]Summary Table'!$I$4:$I$264, MATCH(A244,'[1]Summary Table'!$A$4:$A$264, 0)), 1)</f>
        <v>U</v>
      </c>
      <c r="H244" s="92"/>
      <c r="I244" s="79">
        <f>INDEX('[1]Summary Table'!$E$4:$E$264,MATCH(A244,'[1]Summary Table'!$A$4:$A$264,0))</f>
        <v>35</v>
      </c>
      <c r="J244" s="79" t="str">
        <f>INDEX('[1]Summary Table'!$J$4:$J$264,MATCH(A244,'[1]Summary Table'!$A$4:$A$264,0))</f>
        <v>C3R</v>
      </c>
      <c r="K244" s="79" t="str">
        <f>INDEX('[1]Summary Table'!$H$4:$H$264,MATCH(A244,'[1]Summary Table'!$A$4:$A$264,0))</f>
        <v>2L</v>
      </c>
      <c r="L244" s="92"/>
      <c r="M244" s="79" t="str">
        <f>INDEX('[1]Summary Table'!$N$4:$N$264,MATCH(A244,'[1]Summary Table'!$A$4:$A$264,0))</f>
        <v>D</v>
      </c>
      <c r="N244" s="80">
        <f t="shared" si="18"/>
        <v>21168</v>
      </c>
      <c r="O244" s="80">
        <f t="shared" si="19"/>
        <v>1048.95</v>
      </c>
      <c r="P244" s="92"/>
      <c r="Q244" s="92"/>
      <c r="R244" s="81">
        <f>INDEX('[1]Summary Table'!$P$4:$P$264,MATCH(A244,'[1]Summary Table'!$A$4:$A$264,0))</f>
        <v>6355.3247999999994</v>
      </c>
      <c r="S244" s="82">
        <f t="shared" si="20"/>
        <v>0.3</v>
      </c>
      <c r="T244" s="81" t="str">
        <f t="shared" si="21"/>
        <v>C</v>
      </c>
      <c r="U244" s="83">
        <f>VLOOKUP('[1]Summary Table'!$A242,'[1]2025 Annual Counts'!$A:$AO,39,FALSE)</f>
        <v>196.7328</v>
      </c>
      <c r="V244" s="83">
        <f>VLOOKUP('[1]Summary Table'!$A242,'[1]2025 Annual Counts'!$A:$AO,40,FALSE)</f>
        <v>378.25919999999996</v>
      </c>
      <c r="W244" s="84">
        <f t="shared" si="22"/>
        <v>0.36</v>
      </c>
      <c r="X244" s="83" t="str">
        <f t="shared" si="23"/>
        <v>C</v>
      </c>
      <c r="Y244" s="85">
        <f>INDEX('[1]2025 Annual Counts'!$AH$3:$AH$323,MATCH(A244,'[1]2025 Annual Counts'!$A$3:$A$323,0))</f>
        <v>5.5247349661255996E-3</v>
      </c>
      <c r="AA244" s="87"/>
      <c r="AB244" s="83">
        <f>INDEX('[1]Summary Table'!$Q$4:$Q$264,MATCH(A244,'[1]Summary Table'!$A$4:$A$264,0))</f>
        <v>18522</v>
      </c>
      <c r="AC244" s="83">
        <f>INDEX('[1]Summary Table'!$R$4:$R$264,MATCH(A244,'[1]Summary Table'!$A$4:$A$264,0))</f>
        <v>21168</v>
      </c>
      <c r="AD244" s="83">
        <f>INDEX('[1]Summary Table'!$S$4:$S$264,MATCH(A244,'[1]Summary Table'!$A$4:$A$264,0))</f>
        <v>21168.945000000003</v>
      </c>
      <c r="AE244" s="83"/>
      <c r="AF244" s="88">
        <f>IF(B244="County", VLOOKUP(AI244,'[1]Service Volumes'!B:F,3,0),VLOOKUP(AI244,'[1]Service Volumes'!W:AA,3,0))</f>
        <v>916.65000000000009</v>
      </c>
      <c r="AG244" s="88">
        <f>IF(B244="County", VLOOKUP(AI244,'[1]Service Volumes'!B:F,4,0),VLOOKUP(AI244,'[1]Service Volumes'!W:AA,4,0))</f>
        <v>1048.95</v>
      </c>
      <c r="AH244" s="89">
        <f>IF(B244="County", VLOOKUP(AI244,'[1]Service Volumes'!B:F,5,0),VLOOKUP(AI244,'[1]Service Volumes'!W:AA,5,0))</f>
        <v>1050</v>
      </c>
      <c r="AI244" s="90" t="str">
        <f>INDEX('[1]Summary Table'!$O$4:$O$264,MATCH(A244,'[1]Summary Table'!$A$4:$A$264,0))</f>
        <v>C3R_2L_U_WL_WR</v>
      </c>
    </row>
    <row r="245" spans="1:35" s="91" customFormat="1" x14ac:dyDescent="0.3">
      <c r="A245" s="74">
        <v>619</v>
      </c>
      <c r="B245" s="75" t="str">
        <f>INDEX('[1]Summary Table'!$D$4:$D$264,MATCH(A245,'[1]Summary Table'!$A$4:$A$264,0))</f>
        <v>County</v>
      </c>
      <c r="C245" s="76">
        <f>INDEX('[1]Lake Co CMS'!$A$2:$A$456,MATCH(A245,'[1]Lake Co CMS'!$B$2:$B$456,0))</f>
        <v>410</v>
      </c>
      <c r="D245" s="77" t="str">
        <f>IFERROR(VLOOKUP('[1]Summary Table'!$A243,'[1]Lake Co CMS'!$B:$I,6,FALSE), VLOOKUP(A245, '[1]Summary Table'!$A:$B, 2, FALSE))</f>
        <v>CR 437</v>
      </c>
      <c r="E245" s="77" t="str">
        <f>IFERROR(VLOOKUP('[1]Summary Table'!$A243,'[1]Lake Co CMS'!$B:$I,7,FALSE), VLOOKUP(A245, '[1]Summary Table'!$A:$C, 3, FALSE))</f>
        <v>SR 44</v>
      </c>
      <c r="F245" s="77" t="str">
        <f>VLOOKUP('[1]Summary Table'!$A243,'[1]Lake Co CMS'!$B:$I,8,FALSE)</f>
        <v>WOLF BRANCH RD</v>
      </c>
      <c r="G245" s="78" t="str">
        <f>LEFT(INDEX('[1]Summary Table'!$I$4:$I$264, MATCH(A245,'[1]Summary Table'!$A$4:$A$264, 0)), 1)</f>
        <v>U</v>
      </c>
      <c r="H245" s="92"/>
      <c r="I245" s="79">
        <f>INDEX('[1]Summary Table'!$E$4:$E$264,MATCH(A245,'[1]Summary Table'!$A$4:$A$264,0))</f>
        <v>45</v>
      </c>
      <c r="J245" s="79" t="str">
        <f>INDEX('[1]Summary Table'!$J$4:$J$264,MATCH(A245,'[1]Summary Table'!$A$4:$A$264,0))</f>
        <v>C3R</v>
      </c>
      <c r="K245" s="79" t="str">
        <f>INDEX('[1]Summary Table'!$H$4:$H$264,MATCH(A245,'[1]Summary Table'!$A$4:$A$264,0))</f>
        <v>2L</v>
      </c>
      <c r="L245" s="92"/>
      <c r="M245" s="79" t="str">
        <f>INDEX('[1]Summary Table'!$N$4:$N$264,MATCH(A245,'[1]Summary Table'!$A$4:$A$264,0))</f>
        <v>D</v>
      </c>
      <c r="N245" s="80">
        <f t="shared" si="18"/>
        <v>20160</v>
      </c>
      <c r="O245" s="80">
        <f t="shared" si="19"/>
        <v>999</v>
      </c>
      <c r="P245" s="92"/>
      <c r="Q245" s="92"/>
      <c r="R245" s="81">
        <f>INDEX('[1]Summary Table'!$P$4:$P$264,MATCH(A245,'[1]Summary Table'!$A$4:$A$264,0))</f>
        <v>8312.8319999999985</v>
      </c>
      <c r="S245" s="82">
        <f t="shared" si="20"/>
        <v>0.41</v>
      </c>
      <c r="T245" s="81" t="str">
        <f t="shared" si="21"/>
        <v>C</v>
      </c>
      <c r="U245" s="83">
        <f>VLOOKUP('[1]Summary Table'!$A243,'[1]2025 Annual Counts'!$A:$AO,39,FALSE)</f>
        <v>348.3648</v>
      </c>
      <c r="V245" s="83">
        <f>VLOOKUP('[1]Summary Table'!$A243,'[1]2025 Annual Counts'!$A:$AO,40,FALSE)</f>
        <v>470.01599999999996</v>
      </c>
      <c r="W245" s="84">
        <f t="shared" si="22"/>
        <v>0.47</v>
      </c>
      <c r="X245" s="83" t="str">
        <f t="shared" si="23"/>
        <v>C</v>
      </c>
      <c r="Y245" s="85">
        <f>INDEX('[1]2025 Annual Counts'!$AH$3:$AH$323,MATCH(A245,'[1]2025 Annual Counts'!$A$3:$A$323,0))</f>
        <v>6.0999083754000649E-2</v>
      </c>
      <c r="AA245" s="87"/>
      <c r="AB245" s="83">
        <f>INDEX('[1]Summary Table'!$Q$4:$Q$264,MATCH(A245,'[1]Summary Table'!$A$4:$A$264,0))</f>
        <v>17640</v>
      </c>
      <c r="AC245" s="83">
        <f>INDEX('[1]Summary Table'!$R$4:$R$264,MATCH(A245,'[1]Summary Table'!$A$4:$A$264,0))</f>
        <v>20160</v>
      </c>
      <c r="AD245" s="83">
        <f>INDEX('[1]Summary Table'!$S$4:$S$264,MATCH(A245,'[1]Summary Table'!$A$4:$A$264,0))</f>
        <v>20160.900000000001</v>
      </c>
      <c r="AE245" s="83"/>
      <c r="AF245" s="88">
        <f>IF(B245="County", VLOOKUP(AI245,'[1]Service Volumes'!B:F,3,0),VLOOKUP(AI245,'[1]Service Volumes'!W:AA,3,0))</f>
        <v>873</v>
      </c>
      <c r="AG245" s="88">
        <f>IF(B245="County", VLOOKUP(AI245,'[1]Service Volumes'!B:F,4,0),VLOOKUP(AI245,'[1]Service Volumes'!W:AA,4,0))</f>
        <v>999</v>
      </c>
      <c r="AH245" s="89">
        <f>IF(B245="County", VLOOKUP(AI245,'[1]Service Volumes'!B:F,5,0),VLOOKUP(AI245,'[1]Service Volumes'!W:AA,5,0))</f>
        <v>1000</v>
      </c>
      <c r="AI245" s="90" t="str">
        <f>INDEX('[1]Summary Table'!$O$4:$O$264,MATCH(A245,'[1]Summary Table'!$A$4:$A$264,0))</f>
        <v>C3R_2L_U_WL_0R</v>
      </c>
    </row>
    <row r="246" spans="1:35" s="91" customFormat="1" x14ac:dyDescent="0.3">
      <c r="A246" s="74">
        <v>620</v>
      </c>
      <c r="B246" s="75" t="str">
        <f>INDEX('[1]Summary Table'!$D$4:$D$264,MATCH(A246,'[1]Summary Table'!$A$4:$A$264,0))</f>
        <v>County</v>
      </c>
      <c r="C246" s="76">
        <f>INDEX('[1]Lake Co CMS'!$A$2:$A$456,MATCH(A246,'[1]Lake Co CMS'!$B$2:$B$456,0))</f>
        <v>120</v>
      </c>
      <c r="D246" s="77" t="str">
        <f>IFERROR(VLOOKUP('[1]Summary Table'!$A244,'[1]Lake Co CMS'!$B:$I,6,FALSE), VLOOKUP(A246, '[1]Summary Table'!$A:$B, 2, FALSE))</f>
        <v>BRITT RD</v>
      </c>
      <c r="E246" s="77" t="str">
        <f>IFERROR(VLOOKUP('[1]Summary Table'!$A244,'[1]Lake Co CMS'!$B:$I,7,FALSE), VLOOKUP(A246, '[1]Summary Table'!$A:$C, 3, FALSE))</f>
        <v>SR 44</v>
      </c>
      <c r="F246" s="77" t="str">
        <f>VLOOKUP('[1]Summary Table'!$A244,'[1]Lake Co CMS'!$B:$I,8,FALSE)</f>
        <v>HORSE RANCH RD</v>
      </c>
      <c r="G246" s="78" t="str">
        <f>LEFT(INDEX('[1]Summary Table'!$I$4:$I$264, MATCH(A246,'[1]Summary Table'!$A$4:$A$264, 0)), 1)</f>
        <v>U</v>
      </c>
      <c r="H246" s="92"/>
      <c r="I246" s="79">
        <f>INDEX('[1]Summary Table'!$E$4:$E$264,MATCH(A246,'[1]Summary Table'!$A$4:$A$264,0))</f>
        <v>40</v>
      </c>
      <c r="J246" s="79" t="str">
        <f>INDEX('[1]Summary Table'!$J$4:$J$264,MATCH(A246,'[1]Summary Table'!$A$4:$A$264,0))</f>
        <v>C2T</v>
      </c>
      <c r="K246" s="79" t="str">
        <f>INDEX('[1]Summary Table'!$H$4:$H$264,MATCH(A246,'[1]Summary Table'!$A$4:$A$264,0))</f>
        <v>2L</v>
      </c>
      <c r="L246" s="92"/>
      <c r="M246" s="79" t="str">
        <f>INDEX('[1]Summary Table'!$N$4:$N$264,MATCH(A246,'[1]Summary Table'!$A$4:$A$264,0))</f>
        <v>D</v>
      </c>
      <c r="N246" s="80">
        <f t="shared" si="18"/>
        <v>12960</v>
      </c>
      <c r="O246" s="80">
        <f t="shared" si="19"/>
        <v>676.80000000000007</v>
      </c>
      <c r="P246" s="92"/>
      <c r="Q246" s="92"/>
      <c r="R246" s="81" t="str">
        <f>INDEX('[1]Summary Table'!$P$4:$P$264,MATCH(A246,'[1]Summary Table'!$A$4:$A$264,0))</f>
        <v>N/A</v>
      </c>
      <c r="S246" s="82" t="e">
        <f t="shared" si="20"/>
        <v>#VALUE!</v>
      </c>
      <c r="T246" s="81" t="str">
        <f t="shared" si="21"/>
        <v>F</v>
      </c>
      <c r="U246" s="83" t="str">
        <f>VLOOKUP('[1]Summary Table'!$A244,'[1]2025 Annual Counts'!$A:$AO,39,FALSE)</f>
        <v>N/A</v>
      </c>
      <c r="V246" s="83" t="str">
        <f>VLOOKUP('[1]Summary Table'!$A244,'[1]2025 Annual Counts'!$A:$AO,40,FALSE)</f>
        <v>N/A</v>
      </c>
      <c r="W246" s="84">
        <f t="shared" si="22"/>
        <v>0</v>
      </c>
      <c r="X246" s="83" t="str">
        <f t="shared" si="23"/>
        <v>B</v>
      </c>
      <c r="Y246" s="85" t="str">
        <f>INDEX('[1]2025 Annual Counts'!$AH$3:$AH$323,MATCH(A246,'[1]2025 Annual Counts'!$A$3:$A$323,0))</f>
        <v>N/A</v>
      </c>
      <c r="AA246" s="87"/>
      <c r="AB246" s="83">
        <f>INDEX('[1]Summary Table'!$Q$4:$Q$264,MATCH(A246,'[1]Summary Table'!$A$4:$A$264,0))</f>
        <v>9936</v>
      </c>
      <c r="AC246" s="83">
        <f>INDEX('[1]Summary Table'!$R$4:$R$264,MATCH(A246,'[1]Summary Table'!$A$4:$A$264,0))</f>
        <v>12960</v>
      </c>
      <c r="AD246" s="83">
        <f>INDEX('[1]Summary Table'!$S$4:$S$264,MATCH(A246,'[1]Summary Table'!$A$4:$A$264,0))</f>
        <v>12960.720000000001</v>
      </c>
      <c r="AE246" s="83"/>
      <c r="AF246" s="88">
        <f>IF(B246="County", VLOOKUP(AI246,'[1]Service Volumes'!B:F,3,0),VLOOKUP(AI246,'[1]Service Volumes'!W:AA,3,0))</f>
        <v>518.4</v>
      </c>
      <c r="AG246" s="88">
        <f>IF(B246="County", VLOOKUP(AI246,'[1]Service Volumes'!B:F,4,0),VLOOKUP(AI246,'[1]Service Volumes'!W:AA,4,0))</f>
        <v>676.80000000000007</v>
      </c>
      <c r="AH246" s="89">
        <f>IF(B246="County", VLOOKUP(AI246,'[1]Service Volumes'!B:F,5,0),VLOOKUP(AI246,'[1]Service Volumes'!W:AA,5,0))</f>
        <v>677.6</v>
      </c>
      <c r="AI246" s="90" t="str">
        <f>INDEX('[1]Summary Table'!$O$4:$O$264,MATCH(A246,'[1]Summary Table'!$A$4:$A$264,0))</f>
        <v>C2T_2L_U_0L_0R</v>
      </c>
    </row>
    <row r="247" spans="1:35" s="91" customFormat="1" x14ac:dyDescent="0.3">
      <c r="A247" s="74">
        <v>621</v>
      </c>
      <c r="B247" s="75" t="str">
        <f>INDEX('[1]Summary Table'!$D$4:$D$264,MATCH(A247,'[1]Summary Table'!$A$4:$A$264,0))</f>
        <v>County</v>
      </c>
      <c r="C247" s="76" t="e">
        <f>INDEX('[1]Lake Co CMS'!$A$2:$A$456,MATCH(A247,'[1]Lake Co CMS'!$B$2:$B$456,0))</f>
        <v>#N/A</v>
      </c>
      <c r="D247" s="77" t="str">
        <f>IFERROR(VLOOKUP('[1]Summary Table'!$A245,'[1]Lake Co CMS'!$B:$I,6,FALSE), VLOOKUP(A247, '[1]Summary Table'!$A:$B, 2, FALSE))</f>
        <v xml:space="preserve">CR46A </v>
      </c>
      <c r="E247" s="77" t="str">
        <f>IFERROR(VLOOKUP('[1]Summary Table'!$A245,'[1]Lake Co CMS'!$B:$I,7,FALSE), VLOOKUP(A247, '[1]Summary Table'!$A:$C, 3, FALSE))</f>
        <v>0.25 Mi SOUTH OF SR44</v>
      </c>
      <c r="F247" s="77" t="e">
        <f>VLOOKUP('[1]Summary Table'!$A245,'[1]Lake Co CMS'!$B:$I,8,FALSE)</f>
        <v>#N/A</v>
      </c>
      <c r="G247" s="78" t="str">
        <f>LEFT(INDEX('[1]Summary Table'!$I$4:$I$264, MATCH(A247,'[1]Summary Table'!$A$4:$A$264, 0)), 1)</f>
        <v>R</v>
      </c>
      <c r="H247" s="92"/>
      <c r="I247" s="79">
        <f>INDEX('[1]Summary Table'!$E$4:$E$264,MATCH(A247,'[1]Summary Table'!$A$4:$A$264,0))</f>
        <v>55</v>
      </c>
      <c r="J247" s="79" t="str">
        <f>INDEX('[1]Summary Table'!$J$4:$J$264,MATCH(A247,'[1]Summary Table'!$A$4:$A$264,0))</f>
        <v>C2T</v>
      </c>
      <c r="K247" s="79" t="str">
        <f>INDEX('[1]Summary Table'!$H$4:$H$264,MATCH(A247,'[1]Summary Table'!$A$4:$A$264,0))</f>
        <v>2L</v>
      </c>
      <c r="L247" s="92"/>
      <c r="M247" s="79" t="str">
        <f>INDEX('[1]Summary Table'!$N$4:$N$264,MATCH(A247,'[1]Summary Table'!$A$4:$A$264,0))</f>
        <v>C</v>
      </c>
      <c r="N247" s="80">
        <f t="shared" si="18"/>
        <v>12420</v>
      </c>
      <c r="O247" s="80">
        <f t="shared" si="19"/>
        <v>648</v>
      </c>
      <c r="P247" s="92"/>
      <c r="Q247" s="92"/>
      <c r="R247" s="81">
        <f>INDEX('[1]Summary Table'!$P$4:$P$264,MATCH(A247,'[1]Summary Table'!$A$4:$A$264,0))</f>
        <v>10631.1744</v>
      </c>
      <c r="S247" s="82">
        <f t="shared" si="20"/>
        <v>0.86</v>
      </c>
      <c r="T247" s="81" t="str">
        <f t="shared" si="21"/>
        <v>C</v>
      </c>
      <c r="U247" s="83">
        <f>VLOOKUP('[1]Summary Table'!$A245,'[1]2025 Annual Counts'!$A:$AO,39,FALSE)</f>
        <v>361.15199999999999</v>
      </c>
      <c r="V247" s="83">
        <f>VLOOKUP('[1]Summary Table'!$A245,'[1]2025 Annual Counts'!$A:$AO,40,FALSE)</f>
        <v>571.19039999999995</v>
      </c>
      <c r="W247" s="84">
        <f t="shared" si="22"/>
        <v>0.88</v>
      </c>
      <c r="X247" s="83" t="str">
        <f t="shared" si="23"/>
        <v>C</v>
      </c>
      <c r="Y247" s="85">
        <f>INDEX('[1]2025 Annual Counts'!$AH$3:$AH$323,MATCH(A247,'[1]2025 Annual Counts'!$A$3:$A$323,0))</f>
        <v>0.11450355126816136</v>
      </c>
      <c r="AA247" s="87"/>
      <c r="AB247" s="83">
        <f>INDEX('[1]Summary Table'!$Q$4:$Q$264,MATCH(A247,'[1]Summary Table'!$A$4:$A$264,0))</f>
        <v>12420</v>
      </c>
      <c r="AC247" s="83">
        <f>INDEX('[1]Summary Table'!$R$4:$R$264,MATCH(A247,'[1]Summary Table'!$A$4:$A$264,0))</f>
        <v>16200</v>
      </c>
      <c r="AD247" s="83">
        <f>INDEX('[1]Summary Table'!$S$4:$S$264,MATCH(A247,'[1]Summary Table'!$A$4:$A$264,0))</f>
        <v>16200.9</v>
      </c>
      <c r="AE247" s="83"/>
      <c r="AF247" s="88">
        <f>IF(B247="County", VLOOKUP(AI247,'[1]Service Volumes'!B:F,3,0),VLOOKUP(AI247,'[1]Service Volumes'!W:AA,3,0))</f>
        <v>648</v>
      </c>
      <c r="AG247" s="88">
        <f>IF(B247="County", VLOOKUP(AI247,'[1]Service Volumes'!B:F,4,0),VLOOKUP(AI247,'[1]Service Volumes'!W:AA,4,0))</f>
        <v>846</v>
      </c>
      <c r="AH247" s="89">
        <f>IF(B247="County", VLOOKUP(AI247,'[1]Service Volumes'!B:F,5,0),VLOOKUP(AI247,'[1]Service Volumes'!W:AA,5,0))</f>
        <v>847</v>
      </c>
      <c r="AI247" s="90" t="str">
        <f>INDEX('[1]Summary Table'!$O$4:$O$264,MATCH(A247,'[1]Summary Table'!$A$4:$A$264,0))</f>
        <v>C2T_2L_U_WL_0R</v>
      </c>
    </row>
    <row r="248" spans="1:35" s="91" customFormat="1" x14ac:dyDescent="0.3">
      <c r="A248" s="74">
        <v>622</v>
      </c>
      <c r="B248" s="75" t="str">
        <f>INDEX('[1]Summary Table'!$D$4:$D$264,MATCH(A248,'[1]Summary Table'!$A$4:$A$264,0))</f>
        <v>County</v>
      </c>
      <c r="C248" s="76">
        <f>INDEX('[1]Lake Co CMS'!$A$2:$A$456,MATCH(A248,'[1]Lake Co CMS'!$B$2:$B$456,0))</f>
        <v>1840</v>
      </c>
      <c r="D248" s="77" t="str">
        <f>IFERROR(VLOOKUP('[1]Summary Table'!$A246,'[1]Lake Co CMS'!$B:$I,6,FALSE), VLOOKUP(A248, '[1]Summary Table'!$A:$B, 2, FALSE))</f>
        <v>ESTES RD</v>
      </c>
      <c r="E248" s="77" t="str">
        <f>IFERROR(VLOOKUP('[1]Summary Table'!$A246,'[1]Lake Co CMS'!$B:$I,7,FALSE), VLOOKUP(A248, '[1]Summary Table'!$A:$C, 3, FALSE))</f>
        <v>CR 44A</v>
      </c>
      <c r="F248" s="77" t="str">
        <f>VLOOKUP('[1]Summary Table'!$A246,'[1]Lake Co CMS'!$B:$I,8,FALSE)</f>
        <v>LAKE LINCOLN LANE</v>
      </c>
      <c r="G248" s="78" t="str">
        <f>LEFT(INDEX('[1]Summary Table'!$I$4:$I$264, MATCH(A248,'[1]Summary Table'!$A$4:$A$264, 0)), 1)</f>
        <v>U</v>
      </c>
      <c r="H248" s="92"/>
      <c r="I248" s="79">
        <f>INDEX('[1]Summary Table'!$E$4:$E$264,MATCH(A248,'[1]Summary Table'!$A$4:$A$264,0))</f>
        <v>40</v>
      </c>
      <c r="J248" s="79" t="str">
        <f>INDEX('[1]Summary Table'!$J$4:$J$264,MATCH(A248,'[1]Summary Table'!$A$4:$A$264,0))</f>
        <v>C3R</v>
      </c>
      <c r="K248" s="79" t="str">
        <f>INDEX('[1]Summary Table'!$H$4:$H$264,MATCH(A248,'[1]Summary Table'!$A$4:$A$264,0))</f>
        <v>2L</v>
      </c>
      <c r="L248" s="92"/>
      <c r="M248" s="79" t="str">
        <f>INDEX('[1]Summary Table'!$N$4:$N$264,MATCH(A248,'[1]Summary Table'!$A$4:$A$264,0))</f>
        <v>D</v>
      </c>
      <c r="N248" s="80">
        <f t="shared" si="18"/>
        <v>20160</v>
      </c>
      <c r="O248" s="80">
        <f t="shared" si="19"/>
        <v>999</v>
      </c>
      <c r="P248" s="92"/>
      <c r="Q248" s="92"/>
      <c r="R248" s="81">
        <f>INDEX('[1]Summary Table'!$P$4:$P$264,MATCH(A248,'[1]Summary Table'!$A$4:$A$264,0))</f>
        <v>5094.1439999999993</v>
      </c>
      <c r="S248" s="82">
        <f t="shared" si="20"/>
        <v>0.25</v>
      </c>
      <c r="T248" s="81" t="str">
        <f t="shared" si="21"/>
        <v>C</v>
      </c>
      <c r="U248" s="83">
        <f>VLOOKUP('[1]Summary Table'!$A246,'[1]2025 Annual Counts'!$A:$AO,39,FALSE)</f>
        <v>265.16159999999996</v>
      </c>
      <c r="V248" s="83">
        <f>VLOOKUP('[1]Summary Table'!$A246,'[1]2025 Annual Counts'!$A:$AO,40,FALSE)</f>
        <v>216.69119999999998</v>
      </c>
      <c r="W248" s="84">
        <f t="shared" si="22"/>
        <v>0.27</v>
      </c>
      <c r="X248" s="83" t="str">
        <f t="shared" si="23"/>
        <v>C</v>
      </c>
      <c r="Y248" s="85">
        <f>INDEX('[1]2025 Annual Counts'!$AH$3:$AH$323,MATCH(A248,'[1]2025 Annual Counts'!$A$3:$A$323,0))</f>
        <v>-3.7990298840479553E-2</v>
      </c>
      <c r="AA248" s="87"/>
      <c r="AB248" s="83">
        <f>INDEX('[1]Summary Table'!$Q$4:$Q$264,MATCH(A248,'[1]Summary Table'!$A$4:$A$264,0))</f>
        <v>17640</v>
      </c>
      <c r="AC248" s="83">
        <f>INDEX('[1]Summary Table'!$R$4:$R$264,MATCH(A248,'[1]Summary Table'!$A$4:$A$264,0))</f>
        <v>20160</v>
      </c>
      <c r="AD248" s="83">
        <f>INDEX('[1]Summary Table'!$S$4:$S$264,MATCH(A248,'[1]Summary Table'!$A$4:$A$264,0))</f>
        <v>20160.900000000001</v>
      </c>
      <c r="AE248" s="83"/>
      <c r="AF248" s="88">
        <f>IF(B248="County", VLOOKUP(AI248,'[1]Service Volumes'!B:F,3,0),VLOOKUP(AI248,'[1]Service Volumes'!W:AA,3,0))</f>
        <v>873</v>
      </c>
      <c r="AG248" s="88">
        <f>IF(B248="County", VLOOKUP(AI248,'[1]Service Volumes'!B:F,4,0),VLOOKUP(AI248,'[1]Service Volumes'!W:AA,4,0))</f>
        <v>999</v>
      </c>
      <c r="AH248" s="89">
        <f>IF(B248="County", VLOOKUP(AI248,'[1]Service Volumes'!B:F,5,0),VLOOKUP(AI248,'[1]Service Volumes'!W:AA,5,0))</f>
        <v>1000</v>
      </c>
      <c r="AI248" s="90" t="str">
        <f>INDEX('[1]Summary Table'!$O$4:$O$264,MATCH(A248,'[1]Summary Table'!$A$4:$A$264,0))</f>
        <v>C3R_2L_U_WL_0R</v>
      </c>
    </row>
    <row r="249" spans="1:35" s="91" customFormat="1" x14ac:dyDescent="0.3">
      <c r="A249" s="74">
        <v>623</v>
      </c>
      <c r="B249" s="75" t="str">
        <f>INDEX('[1]Summary Table'!$D$4:$D$264,MATCH(A249,'[1]Summary Table'!$A$4:$A$264,0))</f>
        <v>County</v>
      </c>
      <c r="C249" s="76">
        <f>INDEX('[1]Lake Co CMS'!$A$2:$A$456,MATCH(A249,'[1]Lake Co CMS'!$B$2:$B$456,0))</f>
        <v>2690</v>
      </c>
      <c r="D249" s="77" t="str">
        <f>IFERROR(VLOOKUP('[1]Summary Table'!$A247,'[1]Lake Co CMS'!$B:$I,6,FALSE), VLOOKUP(A249, '[1]Summary Table'!$A:$B, 2, FALSE))</f>
        <v>ORANGE AVE</v>
      </c>
      <c r="E249" s="77" t="str">
        <f>IFERROR(VLOOKUP('[1]Summary Table'!$A247,'[1]Lake Co CMS'!$B:$I,7,FALSE), VLOOKUP(A249, '[1]Summary Table'!$A:$C, 3, FALSE))</f>
        <v>HASSELTON ST</v>
      </c>
      <c r="F249" s="77" t="str">
        <f>VLOOKUP('[1]Summary Table'!$A247,'[1]Lake Co CMS'!$B:$I,8,FALSE)</f>
        <v>ABRAMS RD</v>
      </c>
      <c r="G249" s="78" t="str">
        <f>LEFT(INDEX('[1]Summary Table'!$I$4:$I$264, MATCH(A249,'[1]Summary Table'!$A$4:$A$264, 0)), 1)</f>
        <v>U</v>
      </c>
      <c r="H249" s="92"/>
      <c r="I249" s="79">
        <f>INDEX('[1]Summary Table'!$E$4:$E$264,MATCH(A249,'[1]Summary Table'!$A$4:$A$264,0))</f>
        <v>55</v>
      </c>
      <c r="J249" s="79" t="str">
        <f>INDEX('[1]Summary Table'!$J$4:$J$264,MATCH(A249,'[1]Summary Table'!$A$4:$A$264,0))</f>
        <v>C3R</v>
      </c>
      <c r="K249" s="79" t="str">
        <f>INDEX('[1]Summary Table'!$H$4:$H$264,MATCH(A249,'[1]Summary Table'!$A$4:$A$264,0))</f>
        <v>2L</v>
      </c>
      <c r="L249" s="92"/>
      <c r="M249" s="79" t="str">
        <f>INDEX('[1]Summary Table'!$N$4:$N$264,MATCH(A249,'[1]Summary Table'!$A$4:$A$264,0))</f>
        <v>D</v>
      </c>
      <c r="N249" s="80">
        <f t="shared" si="18"/>
        <v>21168</v>
      </c>
      <c r="O249" s="80">
        <f t="shared" si="19"/>
        <v>1048.95</v>
      </c>
      <c r="P249" s="92"/>
      <c r="Q249" s="92"/>
      <c r="R249" s="81">
        <f>INDEX('[1]Summary Table'!$P$4:$P$264,MATCH(A249,'[1]Summary Table'!$A$4:$A$264,0))</f>
        <v>13029.033599999999</v>
      </c>
      <c r="S249" s="82">
        <f t="shared" si="20"/>
        <v>0.62</v>
      </c>
      <c r="T249" s="81" t="str">
        <f t="shared" si="21"/>
        <v>C</v>
      </c>
      <c r="U249" s="83">
        <f>VLOOKUP('[1]Summary Table'!$A247,'[1]2025 Annual Counts'!$A:$AO,39,FALSE)</f>
        <v>487.55519999999996</v>
      </c>
      <c r="V249" s="83">
        <f>VLOOKUP('[1]Summary Table'!$A247,'[1]2025 Annual Counts'!$A:$AO,40,FALSE)</f>
        <v>600.65280000000007</v>
      </c>
      <c r="W249" s="84">
        <f t="shared" si="22"/>
        <v>0.56999999999999995</v>
      </c>
      <c r="X249" s="83" t="str">
        <f t="shared" si="23"/>
        <v>C</v>
      </c>
      <c r="Y249" s="85">
        <f>INDEX('[1]2025 Annual Counts'!$AH$3:$AH$323,MATCH(A249,'[1]2025 Annual Counts'!$A$3:$A$323,0))</f>
        <v>0.16077393880552027</v>
      </c>
      <c r="AA249" s="87"/>
      <c r="AB249" s="83">
        <f>INDEX('[1]Summary Table'!$Q$4:$Q$264,MATCH(A249,'[1]Summary Table'!$A$4:$A$264,0))</f>
        <v>18522</v>
      </c>
      <c r="AC249" s="83">
        <f>INDEX('[1]Summary Table'!$R$4:$R$264,MATCH(A249,'[1]Summary Table'!$A$4:$A$264,0))</f>
        <v>21168</v>
      </c>
      <c r="AD249" s="83">
        <f>INDEX('[1]Summary Table'!$S$4:$S$264,MATCH(A249,'[1]Summary Table'!$A$4:$A$264,0))</f>
        <v>21168.945000000003</v>
      </c>
      <c r="AE249" s="83"/>
      <c r="AF249" s="88">
        <f>IF(B249="County", VLOOKUP(AI249,'[1]Service Volumes'!B:F,3,0),VLOOKUP(AI249,'[1]Service Volumes'!W:AA,3,0))</f>
        <v>916.65000000000009</v>
      </c>
      <c r="AG249" s="88">
        <f>IF(B249="County", VLOOKUP(AI249,'[1]Service Volumes'!B:F,4,0),VLOOKUP(AI249,'[1]Service Volumes'!W:AA,4,0))</f>
        <v>1048.95</v>
      </c>
      <c r="AH249" s="89">
        <f>IF(B249="County", VLOOKUP(AI249,'[1]Service Volumes'!B:F,5,0),VLOOKUP(AI249,'[1]Service Volumes'!W:AA,5,0))</f>
        <v>1050</v>
      </c>
      <c r="AI249" s="90" t="str">
        <f>INDEX('[1]Summary Table'!$O$4:$O$264,MATCH(A249,'[1]Summary Table'!$A$4:$A$264,0))</f>
        <v>C3R_2L_U_WL_WR</v>
      </c>
    </row>
    <row r="250" spans="1:35" s="91" customFormat="1" x14ac:dyDescent="0.3">
      <c r="A250" s="74">
        <v>624</v>
      </c>
      <c r="B250" s="75" t="str">
        <f>INDEX('[1]Summary Table'!$D$4:$D$264,MATCH(A250,'[1]Summary Table'!$A$4:$A$264,0))</f>
        <v>County</v>
      </c>
      <c r="C250" s="76">
        <f>INDEX('[1]Lake Co CMS'!$A$2:$A$456,MATCH(A250,'[1]Lake Co CMS'!$B$2:$B$456,0))</f>
        <v>70</v>
      </c>
      <c r="D250" s="77" t="str">
        <f>IFERROR(VLOOKUP('[1]Summary Table'!$A248,'[1]Lake Co CMS'!$B:$I,6,FALSE), VLOOKUP(A250, '[1]Summary Table'!$A:$B, 2, FALSE))</f>
        <v>BATES AVE</v>
      </c>
      <c r="E250" s="77" t="str">
        <f>IFERROR(VLOOKUP('[1]Summary Table'!$A248,'[1]Lake Co CMS'!$B:$I,7,FALSE), VLOOKUP(A250, '[1]Summary Table'!$A:$C, 3, FALSE))</f>
        <v>CR 44 / DELAND RD</v>
      </c>
      <c r="F250" s="77" t="str">
        <f>VLOOKUP('[1]Summary Table'!$A248,'[1]Lake Co CMS'!$B:$I,8,FALSE)</f>
        <v>ESTES RD</v>
      </c>
      <c r="G250" s="78" t="str">
        <f>LEFT(INDEX('[1]Summary Table'!$I$4:$I$264, MATCH(A250,'[1]Summary Table'!$A$4:$A$264, 0)), 1)</f>
        <v>U</v>
      </c>
      <c r="H250" s="92"/>
      <c r="I250" s="79">
        <f>INDEX('[1]Summary Table'!$E$4:$E$264,MATCH(A250,'[1]Summary Table'!$A$4:$A$264,0))</f>
        <v>40</v>
      </c>
      <c r="J250" s="79" t="str">
        <f>INDEX('[1]Summary Table'!$J$4:$J$264,MATCH(A250,'[1]Summary Table'!$A$4:$A$264,0))</f>
        <v>C2T</v>
      </c>
      <c r="K250" s="79" t="str">
        <f>INDEX('[1]Summary Table'!$H$4:$H$264,MATCH(A250,'[1]Summary Table'!$A$4:$A$264,0))</f>
        <v>2L</v>
      </c>
      <c r="L250" s="92"/>
      <c r="M250" s="79" t="str">
        <f>INDEX('[1]Summary Table'!$N$4:$N$264,MATCH(A250,'[1]Summary Table'!$A$4:$A$264,0))</f>
        <v>D</v>
      </c>
      <c r="N250" s="80">
        <f t="shared" si="18"/>
        <v>17010</v>
      </c>
      <c r="O250" s="80">
        <f t="shared" si="19"/>
        <v>888</v>
      </c>
      <c r="P250" s="92"/>
      <c r="Q250" s="92"/>
      <c r="R250" s="81">
        <f>INDEX('[1]Summary Table'!$P$4:$P$264,MATCH(A250,'[1]Summary Table'!$A$4:$A$264,0))</f>
        <v>1799.1071999999999</v>
      </c>
      <c r="S250" s="82">
        <f t="shared" si="20"/>
        <v>0.11</v>
      </c>
      <c r="T250" s="81" t="str">
        <f t="shared" si="21"/>
        <v>C</v>
      </c>
      <c r="U250" s="83">
        <f>VLOOKUP('[1]Summary Table'!$A248,'[1]2025 Annual Counts'!$A:$AO,39,FALSE)</f>
        <v>97.891199999999998</v>
      </c>
      <c r="V250" s="83">
        <f>VLOOKUP('[1]Summary Table'!$A248,'[1]2025 Annual Counts'!$A:$AO,40,FALSE)</f>
        <v>117.8496</v>
      </c>
      <c r="W250" s="84">
        <f t="shared" si="22"/>
        <v>0.13</v>
      </c>
      <c r="X250" s="83" t="str">
        <f t="shared" si="23"/>
        <v>C</v>
      </c>
      <c r="Y250" s="85">
        <f>INDEX('[1]2025 Annual Counts'!$AH$3:$AH$323,MATCH(A250,'[1]2025 Annual Counts'!$A$3:$A$323,0))</f>
        <v>-0.21877412981598698</v>
      </c>
      <c r="AA250" s="87"/>
      <c r="AB250" s="83">
        <f>INDEX('[1]Summary Table'!$Q$4:$Q$264,MATCH(A250,'[1]Summary Table'!$A$4:$A$264,0))</f>
        <v>13041</v>
      </c>
      <c r="AC250" s="83">
        <f>INDEX('[1]Summary Table'!$R$4:$R$264,MATCH(A250,'[1]Summary Table'!$A$4:$A$264,0))</f>
        <v>17010</v>
      </c>
      <c r="AD250" s="83">
        <f>INDEX('[1]Summary Table'!$S$4:$S$264,MATCH(A250,'[1]Summary Table'!$A$4:$A$264,0))</f>
        <v>17011</v>
      </c>
      <c r="AE250" s="83"/>
      <c r="AF250" s="88">
        <f>IF(B250="County", VLOOKUP(AI250,'[1]Service Volumes'!B:F,3,0),VLOOKUP(AI250,'[1]Service Volumes'!W:AA,3,0))</f>
        <v>680</v>
      </c>
      <c r="AG250" s="88">
        <f>IF(B250="County", VLOOKUP(AI250,'[1]Service Volumes'!B:F,4,0),VLOOKUP(AI250,'[1]Service Volumes'!W:AA,4,0))</f>
        <v>888</v>
      </c>
      <c r="AH250" s="89">
        <f>IF(B250="County", VLOOKUP(AI250,'[1]Service Volumes'!B:F,5,0),VLOOKUP(AI250,'[1]Service Volumes'!W:AA,5,0))</f>
        <v>889</v>
      </c>
      <c r="AI250" s="90" t="str">
        <f>INDEX('[1]Summary Table'!$O$4:$O$264,MATCH(A250,'[1]Summary Table'!$A$4:$A$264,0))</f>
        <v>C2T_2L_U_WL_WR</v>
      </c>
    </row>
    <row r="251" spans="1:35" s="91" customFormat="1" x14ac:dyDescent="0.3">
      <c r="A251" s="74">
        <v>625</v>
      </c>
      <c r="B251" s="75" t="str">
        <f>INDEX('[1]Summary Table'!$D$4:$D$264,MATCH(A251,'[1]Summary Table'!$A$4:$A$264,0))</f>
        <v>County</v>
      </c>
      <c r="C251" s="76">
        <f>INDEX('[1]Lake Co CMS'!$A$2:$A$456,MATCH(A251,'[1]Lake Co CMS'!$B$2:$B$456,0))</f>
        <v>450</v>
      </c>
      <c r="D251" s="77" t="str">
        <f>IFERROR(VLOOKUP('[1]Summary Table'!$A249,'[1]Lake Co CMS'!$B:$I,6,FALSE), VLOOKUP(A251, '[1]Summary Table'!$A:$B, 2, FALSE))</f>
        <v>CR 439</v>
      </c>
      <c r="E251" s="77" t="str">
        <f>IFERROR(VLOOKUP('[1]Summary Table'!$A249,'[1]Lake Co CMS'!$B:$I,7,FALSE), VLOOKUP(A251, '[1]Summary Table'!$A:$C, 3, FALSE))</f>
        <v>CR 44A</v>
      </c>
      <c r="F251" s="77" t="str">
        <f>VLOOKUP('[1]Summary Table'!$A249,'[1]Lake Co CMS'!$B:$I,8,FALSE)</f>
        <v>SR 44</v>
      </c>
      <c r="G251" s="78" t="str">
        <f>LEFT(INDEX('[1]Summary Table'!$I$4:$I$264, MATCH(A251,'[1]Summary Table'!$A$4:$A$264, 0)), 1)</f>
        <v>R</v>
      </c>
      <c r="H251" s="92"/>
      <c r="I251" s="79">
        <f>INDEX('[1]Summary Table'!$E$4:$E$264,MATCH(A251,'[1]Summary Table'!$A$4:$A$264,0))</f>
        <v>45</v>
      </c>
      <c r="J251" s="79" t="str">
        <f>INDEX('[1]Summary Table'!$J$4:$J$264,MATCH(A251,'[1]Summary Table'!$A$4:$A$264,0))</f>
        <v>C2T</v>
      </c>
      <c r="K251" s="79" t="str">
        <f>INDEX('[1]Summary Table'!$H$4:$H$264,MATCH(A251,'[1]Summary Table'!$A$4:$A$264,0))</f>
        <v>2L</v>
      </c>
      <c r="L251" s="92"/>
      <c r="M251" s="79" t="str">
        <f>INDEX('[1]Summary Table'!$N$4:$N$264,MATCH(A251,'[1]Summary Table'!$A$4:$A$264,0))</f>
        <v>C</v>
      </c>
      <c r="N251" s="80">
        <f t="shared" si="18"/>
        <v>9936</v>
      </c>
      <c r="O251" s="80">
        <f t="shared" si="19"/>
        <v>518.4</v>
      </c>
      <c r="P251" s="92"/>
      <c r="Q251" s="92"/>
      <c r="R251" s="81">
        <f>INDEX('[1]Summary Table'!$P$4:$P$264,MATCH(A251,'[1]Summary Table'!$A$4:$A$264,0))</f>
        <v>4337.9712</v>
      </c>
      <c r="S251" s="82">
        <f t="shared" si="20"/>
        <v>0.44</v>
      </c>
      <c r="T251" s="81" t="str">
        <f t="shared" si="21"/>
        <v>C</v>
      </c>
      <c r="U251" s="83">
        <f>VLOOKUP('[1]Summary Table'!$A249,'[1]2025 Annual Counts'!$A:$AO,39,FALSE)</f>
        <v>126.25919999999998</v>
      </c>
      <c r="V251" s="83">
        <f>VLOOKUP('[1]Summary Table'!$A249,'[1]2025 Annual Counts'!$A:$AO,40,FALSE)</f>
        <v>272.79359999999997</v>
      </c>
      <c r="W251" s="84">
        <f t="shared" si="22"/>
        <v>0.53</v>
      </c>
      <c r="X251" s="83" t="str">
        <f t="shared" si="23"/>
        <v>C</v>
      </c>
      <c r="Y251" s="85">
        <f>INDEX('[1]2025 Annual Counts'!$AH$3:$AH$323,MATCH(A251,'[1]2025 Annual Counts'!$A$3:$A$323,0))</f>
        <v>-6.8414884330059045E-2</v>
      </c>
      <c r="AA251" s="87"/>
      <c r="AB251" s="83">
        <f>INDEX('[1]Summary Table'!$Q$4:$Q$264,MATCH(A251,'[1]Summary Table'!$A$4:$A$264,0))</f>
        <v>9936</v>
      </c>
      <c r="AC251" s="83">
        <f>INDEX('[1]Summary Table'!$R$4:$R$264,MATCH(A251,'[1]Summary Table'!$A$4:$A$264,0))</f>
        <v>12960</v>
      </c>
      <c r="AD251" s="83">
        <f>INDEX('[1]Summary Table'!$S$4:$S$264,MATCH(A251,'[1]Summary Table'!$A$4:$A$264,0))</f>
        <v>12960.720000000001</v>
      </c>
      <c r="AE251" s="83"/>
      <c r="AF251" s="88">
        <f>IF(B251="County", VLOOKUP(AI251,'[1]Service Volumes'!B:F,3,0),VLOOKUP(AI251,'[1]Service Volumes'!W:AA,3,0))</f>
        <v>518.4</v>
      </c>
      <c r="AG251" s="88">
        <f>IF(B251="County", VLOOKUP(AI251,'[1]Service Volumes'!B:F,4,0),VLOOKUP(AI251,'[1]Service Volumes'!W:AA,4,0))</f>
        <v>676.80000000000007</v>
      </c>
      <c r="AH251" s="89">
        <f>IF(B251="County", VLOOKUP(AI251,'[1]Service Volumes'!B:F,5,0),VLOOKUP(AI251,'[1]Service Volumes'!W:AA,5,0))</f>
        <v>677.6</v>
      </c>
      <c r="AI251" s="90" t="str">
        <f>INDEX('[1]Summary Table'!$O$4:$O$264,MATCH(A251,'[1]Summary Table'!$A$4:$A$264,0))</f>
        <v>C2T_2L_U_0L_0R</v>
      </c>
    </row>
    <row r="252" spans="1:35" s="91" customFormat="1" x14ac:dyDescent="0.3">
      <c r="A252" s="74">
        <v>626</v>
      </c>
      <c r="B252" s="75" t="str">
        <f>INDEX('[1]Summary Table'!$D$4:$D$264,MATCH(A252,'[1]Summary Table'!$A$4:$A$264,0))</f>
        <v>County</v>
      </c>
      <c r="C252" s="76">
        <f>INDEX('[1]Lake Co CMS'!$A$2:$A$456,MATCH(A252,'[1]Lake Co CMS'!$B$2:$B$456,0))</f>
        <v>530</v>
      </c>
      <c r="D252" s="77" t="str">
        <f>IFERROR(VLOOKUP('[1]Summary Table'!$A250,'[1]Lake Co CMS'!$B:$I,6,FALSE), VLOOKUP(A252, '[1]Summary Table'!$A:$B, 2, FALSE))</f>
        <v>CR 44</v>
      </c>
      <c r="E252" s="77" t="str">
        <f>IFERROR(VLOOKUP('[1]Summary Table'!$A250,'[1]Lake Co CMS'!$B:$I,7,FALSE), VLOOKUP(A252, '[1]Summary Table'!$A:$C, 3, FALSE))</f>
        <v>CR 44A</v>
      </c>
      <c r="F252" s="77" t="str">
        <f>VLOOKUP('[1]Summary Table'!$A250,'[1]Lake Co CMS'!$B:$I,8,FALSE)</f>
        <v>ORANGE AVE</v>
      </c>
      <c r="G252" s="78" t="str">
        <f>LEFT(INDEX('[1]Summary Table'!$I$4:$I$264, MATCH(A252,'[1]Summary Table'!$A$4:$A$264, 0)), 1)</f>
        <v>U</v>
      </c>
      <c r="H252" s="92"/>
      <c r="I252" s="79">
        <f>INDEX('[1]Summary Table'!$E$4:$E$264,MATCH(A252,'[1]Summary Table'!$A$4:$A$264,0))</f>
        <v>55</v>
      </c>
      <c r="J252" s="79" t="str">
        <f>INDEX('[1]Summary Table'!$J$4:$J$264,MATCH(A252,'[1]Summary Table'!$A$4:$A$264,0))</f>
        <v>C3R</v>
      </c>
      <c r="K252" s="79" t="str">
        <f>INDEX('[1]Summary Table'!$H$4:$H$264,MATCH(A252,'[1]Summary Table'!$A$4:$A$264,0))</f>
        <v>2L</v>
      </c>
      <c r="L252" s="92"/>
      <c r="M252" s="79" t="str">
        <f>INDEX('[1]Summary Table'!$N$4:$N$264,MATCH(A252,'[1]Summary Table'!$A$4:$A$264,0))</f>
        <v>D</v>
      </c>
      <c r="N252" s="80">
        <f t="shared" si="18"/>
        <v>21168</v>
      </c>
      <c r="O252" s="80">
        <f t="shared" si="19"/>
        <v>1048.95</v>
      </c>
      <c r="P252" s="92"/>
      <c r="Q252" s="92"/>
      <c r="R252" s="81">
        <f>INDEX('[1]Summary Table'!$P$4:$P$264,MATCH(A252,'[1]Summary Table'!$A$4:$A$264,0))</f>
        <v>9604.9151999999995</v>
      </c>
      <c r="S252" s="82">
        <f t="shared" si="20"/>
        <v>0.45</v>
      </c>
      <c r="T252" s="81" t="str">
        <f t="shared" si="21"/>
        <v>C</v>
      </c>
      <c r="U252" s="83">
        <f>VLOOKUP('[1]Summary Table'!$A250,'[1]2025 Annual Counts'!$A:$AO,39,FALSE)</f>
        <v>430.38719999999995</v>
      </c>
      <c r="V252" s="83">
        <f>VLOOKUP('[1]Summary Table'!$A250,'[1]2025 Annual Counts'!$A:$AO,40,FALSE)</f>
        <v>363.11039999999997</v>
      </c>
      <c r="W252" s="84">
        <f t="shared" si="22"/>
        <v>0.41</v>
      </c>
      <c r="X252" s="83" t="str">
        <f t="shared" si="23"/>
        <v>C</v>
      </c>
      <c r="Y252" s="85">
        <f>INDEX('[1]2025 Annual Counts'!$AH$3:$AH$323,MATCH(A252,'[1]2025 Annual Counts'!$A$3:$A$323,0))</f>
        <v>9.2103792131727369E-2</v>
      </c>
      <c r="AA252" s="87"/>
      <c r="AB252" s="83">
        <f>INDEX('[1]Summary Table'!$Q$4:$Q$264,MATCH(A252,'[1]Summary Table'!$A$4:$A$264,0))</f>
        <v>18522</v>
      </c>
      <c r="AC252" s="83">
        <f>INDEX('[1]Summary Table'!$R$4:$R$264,MATCH(A252,'[1]Summary Table'!$A$4:$A$264,0))</f>
        <v>21168</v>
      </c>
      <c r="AD252" s="83">
        <f>INDEX('[1]Summary Table'!$S$4:$S$264,MATCH(A252,'[1]Summary Table'!$A$4:$A$264,0))</f>
        <v>21168.945000000003</v>
      </c>
      <c r="AE252" s="83"/>
      <c r="AF252" s="88">
        <f>IF(B252="County", VLOOKUP(AI252,'[1]Service Volumes'!B:F,3,0),VLOOKUP(AI252,'[1]Service Volumes'!W:AA,3,0))</f>
        <v>916.65000000000009</v>
      </c>
      <c r="AG252" s="88">
        <f>IF(B252="County", VLOOKUP(AI252,'[1]Service Volumes'!B:F,4,0),VLOOKUP(AI252,'[1]Service Volumes'!W:AA,4,0))</f>
        <v>1048.95</v>
      </c>
      <c r="AH252" s="89">
        <f>IF(B252="County", VLOOKUP(AI252,'[1]Service Volumes'!B:F,5,0),VLOOKUP(AI252,'[1]Service Volumes'!W:AA,5,0))</f>
        <v>1050</v>
      </c>
      <c r="AI252" s="90" t="str">
        <f>INDEX('[1]Summary Table'!$O$4:$O$264,MATCH(A252,'[1]Summary Table'!$A$4:$A$264,0))</f>
        <v>C3R_2L_U_WL_WR</v>
      </c>
    </row>
    <row r="253" spans="1:35" s="91" customFormat="1" x14ac:dyDescent="0.3">
      <c r="A253" s="74">
        <v>627</v>
      </c>
      <c r="B253" s="75" t="str">
        <f>INDEX('[1]Summary Table'!$D$4:$D$264,MATCH(A253,'[1]Summary Table'!$A$4:$A$264,0))</f>
        <v>County</v>
      </c>
      <c r="C253" s="76">
        <f>INDEX('[1]Lake Co CMS'!$A$2:$A$456,MATCH(A253,'[1]Lake Co CMS'!$B$2:$B$456,0))</f>
        <v>400</v>
      </c>
      <c r="D253" s="77" t="str">
        <f>IFERROR(VLOOKUP('[1]Summary Table'!$A251,'[1]Lake Co CMS'!$B:$I,6,FALSE), VLOOKUP(A253, '[1]Summary Table'!$A:$B, 2, FALSE))</f>
        <v>CR 437</v>
      </c>
      <c r="E253" s="77" t="str">
        <f>IFERROR(VLOOKUP('[1]Summary Table'!$A251,'[1]Lake Co CMS'!$B:$I,7,FALSE), VLOOKUP(A253, '[1]Summary Table'!$A:$C, 3, FALSE))</f>
        <v>CR 44A</v>
      </c>
      <c r="F253" s="77" t="str">
        <f>VLOOKUP('[1]Summary Table'!$A251,'[1]Lake Co CMS'!$B:$I,8,FALSE)</f>
        <v>SR 44</v>
      </c>
      <c r="G253" s="78" t="str">
        <f>LEFT(INDEX('[1]Summary Table'!$I$4:$I$264, MATCH(A253,'[1]Summary Table'!$A$4:$A$264, 0)), 1)</f>
        <v>R</v>
      </c>
      <c r="H253" s="92"/>
      <c r="I253" s="79">
        <f>INDEX('[1]Summary Table'!$E$4:$E$264,MATCH(A253,'[1]Summary Table'!$A$4:$A$264,0))</f>
        <v>55</v>
      </c>
      <c r="J253" s="79" t="str">
        <f>INDEX('[1]Summary Table'!$J$4:$J$264,MATCH(A253,'[1]Summary Table'!$A$4:$A$264,0))</f>
        <v>C2T</v>
      </c>
      <c r="K253" s="79" t="str">
        <f>INDEX('[1]Summary Table'!$H$4:$H$264,MATCH(A253,'[1]Summary Table'!$A$4:$A$264,0))</f>
        <v>2L</v>
      </c>
      <c r="L253" s="92"/>
      <c r="M253" s="79" t="str">
        <f>INDEX('[1]Summary Table'!$N$4:$N$264,MATCH(A253,'[1]Summary Table'!$A$4:$A$264,0))</f>
        <v>C</v>
      </c>
      <c r="N253" s="80">
        <f t="shared" si="18"/>
        <v>13041</v>
      </c>
      <c r="O253" s="80">
        <f t="shared" si="19"/>
        <v>680</v>
      </c>
      <c r="P253" s="92"/>
      <c r="Q253" s="92"/>
      <c r="R253" s="81" t="str">
        <f>INDEX('[1]Summary Table'!$P$4:$P$264,MATCH(A253,'[1]Summary Table'!$A$4:$A$264,0))</f>
        <v>N/A</v>
      </c>
      <c r="S253" s="82" t="e">
        <f t="shared" si="20"/>
        <v>#VALUE!</v>
      </c>
      <c r="T253" s="81" t="str">
        <f t="shared" si="21"/>
        <v>F</v>
      </c>
      <c r="U253" s="83" t="str">
        <f>VLOOKUP('[1]Summary Table'!$A251,'[1]2025 Annual Counts'!$A:$AO,39,FALSE)</f>
        <v>N/A</v>
      </c>
      <c r="V253" s="83" t="str">
        <f>VLOOKUP('[1]Summary Table'!$A251,'[1]2025 Annual Counts'!$A:$AO,40,FALSE)</f>
        <v>N/A</v>
      </c>
      <c r="W253" s="84">
        <f t="shared" si="22"/>
        <v>0</v>
      </c>
      <c r="X253" s="83" t="str">
        <f t="shared" si="23"/>
        <v>B</v>
      </c>
      <c r="Y253" s="85" t="str">
        <f>INDEX('[1]2025 Annual Counts'!$AH$3:$AH$323,MATCH(A253,'[1]2025 Annual Counts'!$A$3:$A$323,0))</f>
        <v>N/A</v>
      </c>
      <c r="AA253" s="87"/>
      <c r="AB253" s="83">
        <f>INDEX('[1]Summary Table'!$Q$4:$Q$264,MATCH(A253,'[1]Summary Table'!$A$4:$A$264,0))</f>
        <v>13041</v>
      </c>
      <c r="AC253" s="83">
        <f>INDEX('[1]Summary Table'!$R$4:$R$264,MATCH(A253,'[1]Summary Table'!$A$4:$A$264,0))</f>
        <v>17010</v>
      </c>
      <c r="AD253" s="83">
        <f>INDEX('[1]Summary Table'!$S$4:$S$264,MATCH(A253,'[1]Summary Table'!$A$4:$A$264,0))</f>
        <v>17011</v>
      </c>
      <c r="AE253" s="83"/>
      <c r="AF253" s="88">
        <f>IF(B253="County", VLOOKUP(AI253,'[1]Service Volumes'!B:F,3,0),VLOOKUP(AI253,'[1]Service Volumes'!W:AA,3,0))</f>
        <v>680</v>
      </c>
      <c r="AG253" s="88">
        <f>IF(B253="County", VLOOKUP(AI253,'[1]Service Volumes'!B:F,4,0),VLOOKUP(AI253,'[1]Service Volumes'!W:AA,4,0))</f>
        <v>888</v>
      </c>
      <c r="AH253" s="89">
        <f>IF(B253="County", VLOOKUP(AI253,'[1]Service Volumes'!B:F,5,0),VLOOKUP(AI253,'[1]Service Volumes'!W:AA,5,0))</f>
        <v>889</v>
      </c>
      <c r="AI253" s="90" t="str">
        <f>INDEX('[1]Summary Table'!$O$4:$O$264,MATCH(A253,'[1]Summary Table'!$A$4:$A$264,0))</f>
        <v>C2T_2L_U_WL_WR</v>
      </c>
    </row>
    <row r="254" spans="1:35" s="91" customFormat="1" x14ac:dyDescent="0.3">
      <c r="A254" s="74">
        <v>628</v>
      </c>
      <c r="B254" s="75" t="str">
        <f>INDEX('[1]Summary Table'!$D$4:$D$264,MATCH(A254,'[1]Summary Table'!$A$4:$A$264,0))</f>
        <v>County</v>
      </c>
      <c r="C254" s="76">
        <f>INDEX('[1]Lake Co CMS'!$A$2:$A$456,MATCH(A254,'[1]Lake Co CMS'!$B$2:$B$456,0))</f>
        <v>700</v>
      </c>
      <c r="D254" s="77" t="str">
        <f>IFERROR(VLOOKUP('[1]Summary Table'!$A252,'[1]Lake Co CMS'!$B:$I,6,FALSE), VLOOKUP(A254, '[1]Summary Table'!$A:$B, 2, FALSE))</f>
        <v>CR 44A</v>
      </c>
      <c r="E254" s="77" t="str">
        <f>IFERROR(VLOOKUP('[1]Summary Table'!$A252,'[1]Lake Co CMS'!$B:$I,7,FALSE), VLOOKUP(A254, '[1]Summary Table'!$A:$C, 3, FALSE))</f>
        <v>CR 44 / DELAND RD</v>
      </c>
      <c r="F254" s="77" t="str">
        <f>VLOOKUP('[1]Summary Table'!$A252,'[1]Lake Co CMS'!$B:$I,8,FALSE)</f>
        <v>ESTES RD</v>
      </c>
      <c r="G254" s="78" t="str">
        <f>LEFT(INDEX('[1]Summary Table'!$I$4:$I$264, MATCH(A254,'[1]Summary Table'!$A$4:$A$264, 0)), 1)</f>
        <v>U</v>
      </c>
      <c r="H254" s="92"/>
      <c r="I254" s="79">
        <f>INDEX('[1]Summary Table'!$E$4:$E$264,MATCH(A254,'[1]Summary Table'!$A$4:$A$264,0))</f>
        <v>55</v>
      </c>
      <c r="J254" s="79" t="str">
        <f>INDEX('[1]Summary Table'!$J$4:$J$264,MATCH(A254,'[1]Summary Table'!$A$4:$A$264,0))</f>
        <v>C2T</v>
      </c>
      <c r="K254" s="79" t="str">
        <f>INDEX('[1]Summary Table'!$H$4:$H$264,MATCH(A254,'[1]Summary Table'!$A$4:$A$264,0))</f>
        <v>2L</v>
      </c>
      <c r="L254" s="92"/>
      <c r="M254" s="79" t="str">
        <f>INDEX('[1]Summary Table'!$N$4:$N$264,MATCH(A254,'[1]Summary Table'!$A$4:$A$264,0))</f>
        <v>D</v>
      </c>
      <c r="N254" s="80">
        <f t="shared" si="18"/>
        <v>16200</v>
      </c>
      <c r="O254" s="80">
        <f t="shared" si="19"/>
        <v>846</v>
      </c>
      <c r="P254" s="92"/>
      <c r="Q254" s="92"/>
      <c r="R254" s="81">
        <f>INDEX('[1]Summary Table'!$P$4:$P$264,MATCH(A254,'[1]Summary Table'!$A$4:$A$264,0))</f>
        <v>5797.44</v>
      </c>
      <c r="S254" s="82">
        <f t="shared" si="20"/>
        <v>0.36</v>
      </c>
      <c r="T254" s="81" t="str">
        <f t="shared" si="21"/>
        <v>C</v>
      </c>
      <c r="U254" s="83">
        <f>VLOOKUP('[1]Summary Table'!$A252,'[1]2025 Annual Counts'!$A:$AO,39,FALSE)</f>
        <v>278.46719999999999</v>
      </c>
      <c r="V254" s="83">
        <f>VLOOKUP('[1]Summary Table'!$A252,'[1]2025 Annual Counts'!$A:$AO,40,FALSE)</f>
        <v>271.81439999999998</v>
      </c>
      <c r="W254" s="84">
        <f t="shared" si="22"/>
        <v>0.33</v>
      </c>
      <c r="X254" s="83" t="str">
        <f t="shared" si="23"/>
        <v>C</v>
      </c>
      <c r="Y254" s="85">
        <f>INDEX('[1]2025 Annual Counts'!$AH$3:$AH$323,MATCH(A254,'[1]2025 Annual Counts'!$A$3:$A$323,0))</f>
        <v>-1.2783374376970968E-2</v>
      </c>
      <c r="AA254" s="87"/>
      <c r="AB254" s="83">
        <f>INDEX('[1]Summary Table'!$Q$4:$Q$264,MATCH(A254,'[1]Summary Table'!$A$4:$A$264,0))</f>
        <v>12420</v>
      </c>
      <c r="AC254" s="83">
        <f>INDEX('[1]Summary Table'!$R$4:$R$264,MATCH(A254,'[1]Summary Table'!$A$4:$A$264,0))</f>
        <v>16200</v>
      </c>
      <c r="AD254" s="83">
        <f>INDEX('[1]Summary Table'!$S$4:$S$264,MATCH(A254,'[1]Summary Table'!$A$4:$A$264,0))</f>
        <v>16200.9</v>
      </c>
      <c r="AE254" s="83"/>
      <c r="AF254" s="88">
        <f>IF(B254="County", VLOOKUP(AI254,'[1]Service Volumes'!B:F,3,0),VLOOKUP(AI254,'[1]Service Volumes'!W:AA,3,0))</f>
        <v>648</v>
      </c>
      <c r="AG254" s="88">
        <f>IF(B254="County", VLOOKUP(AI254,'[1]Service Volumes'!B:F,4,0),VLOOKUP(AI254,'[1]Service Volumes'!W:AA,4,0))</f>
        <v>846</v>
      </c>
      <c r="AH254" s="89">
        <f>IF(B254="County", VLOOKUP(AI254,'[1]Service Volumes'!B:F,5,0),VLOOKUP(AI254,'[1]Service Volumes'!W:AA,5,0))</f>
        <v>847</v>
      </c>
      <c r="AI254" s="90" t="str">
        <f>INDEX('[1]Summary Table'!$O$4:$O$264,MATCH(A254,'[1]Summary Table'!$A$4:$A$264,0))</f>
        <v>C2T_2L_U_WL_0R</v>
      </c>
    </row>
    <row r="255" spans="1:35" s="91" customFormat="1" x14ac:dyDescent="0.3">
      <c r="A255" s="74">
        <v>629</v>
      </c>
      <c r="B255" s="75" t="str">
        <f>INDEX('[1]Summary Table'!$D$4:$D$264,MATCH(A255,'[1]Summary Table'!$A$4:$A$264,0))</f>
        <v>County</v>
      </c>
      <c r="C255" s="76">
        <f>INDEX('[1]Lake Co CMS'!$A$2:$A$456,MATCH(A255,'[1]Lake Co CMS'!$B$2:$B$456,0))</f>
        <v>680</v>
      </c>
      <c r="D255" s="77" t="str">
        <f>IFERROR(VLOOKUP('[1]Summary Table'!$A253,'[1]Lake Co CMS'!$B:$I,6,FALSE), VLOOKUP(A255, '[1]Summary Table'!$A:$B, 2, FALSE))</f>
        <v>CR 44A</v>
      </c>
      <c r="E255" s="77" t="str">
        <f>IFERROR(VLOOKUP('[1]Summary Table'!$A253,'[1]Lake Co CMS'!$B:$I,7,FALSE), VLOOKUP(A255, '[1]Summary Table'!$A:$C, 3, FALSE))</f>
        <v>CR 450A</v>
      </c>
      <c r="F255" s="77" t="str">
        <f>VLOOKUP('[1]Summary Table'!$A253,'[1]Lake Co CMS'!$B:$I,8,FALSE)</f>
        <v>CR 44A</v>
      </c>
      <c r="G255" s="78" t="str">
        <f>LEFT(INDEX('[1]Summary Table'!$I$4:$I$264, MATCH(A255,'[1]Summary Table'!$A$4:$A$264, 0)), 1)</f>
        <v>R</v>
      </c>
      <c r="H255" s="92"/>
      <c r="I255" s="79">
        <f>INDEX('[1]Summary Table'!$E$4:$E$264,MATCH(A255,'[1]Summary Table'!$A$4:$A$264,0))</f>
        <v>45</v>
      </c>
      <c r="J255" s="79" t="str">
        <f>INDEX('[1]Summary Table'!$J$4:$J$264,MATCH(A255,'[1]Summary Table'!$A$4:$A$264,0))</f>
        <v>C2T</v>
      </c>
      <c r="K255" s="79" t="str">
        <f>INDEX('[1]Summary Table'!$H$4:$H$264,MATCH(A255,'[1]Summary Table'!$A$4:$A$264,0))</f>
        <v>2L</v>
      </c>
      <c r="L255" s="92"/>
      <c r="M255" s="79" t="str">
        <f>INDEX('[1]Summary Table'!$N$4:$N$264,MATCH(A255,'[1]Summary Table'!$A$4:$A$264,0))</f>
        <v>C</v>
      </c>
      <c r="N255" s="80">
        <f t="shared" si="18"/>
        <v>12420</v>
      </c>
      <c r="O255" s="80">
        <f t="shared" si="19"/>
        <v>648</v>
      </c>
      <c r="P255" s="92"/>
      <c r="Q255" s="92"/>
      <c r="R255" s="81">
        <f>INDEX('[1]Summary Table'!$P$4:$P$264,MATCH(A255,'[1]Summary Table'!$A$4:$A$264,0))</f>
        <v>2926.2815999999998</v>
      </c>
      <c r="S255" s="82">
        <f t="shared" si="20"/>
        <v>0.24</v>
      </c>
      <c r="T255" s="81" t="str">
        <f t="shared" si="21"/>
        <v>C</v>
      </c>
      <c r="U255" s="83">
        <f>VLOOKUP('[1]Summary Table'!$A253,'[1]2025 Annual Counts'!$A:$AO,39,FALSE)</f>
        <v>158.71679999999998</v>
      </c>
      <c r="V255" s="83">
        <f>VLOOKUP('[1]Summary Table'!$A253,'[1]2025 Annual Counts'!$A:$AO,40,FALSE)</f>
        <v>117.8496</v>
      </c>
      <c r="W255" s="84">
        <f t="shared" si="22"/>
        <v>0.24</v>
      </c>
      <c r="X255" s="83" t="str">
        <f t="shared" si="23"/>
        <v>C</v>
      </c>
      <c r="Y255" s="85">
        <f>INDEX('[1]2025 Annual Counts'!$AH$3:$AH$323,MATCH(A255,'[1]2025 Annual Counts'!$A$3:$A$323,0))</f>
        <v>-0.13894988031293298</v>
      </c>
      <c r="AA255" s="87"/>
      <c r="AB255" s="83">
        <f>INDEX('[1]Summary Table'!$Q$4:$Q$264,MATCH(A255,'[1]Summary Table'!$A$4:$A$264,0))</f>
        <v>12420</v>
      </c>
      <c r="AC255" s="83">
        <f>INDEX('[1]Summary Table'!$R$4:$R$264,MATCH(A255,'[1]Summary Table'!$A$4:$A$264,0))</f>
        <v>16200</v>
      </c>
      <c r="AD255" s="83">
        <f>INDEX('[1]Summary Table'!$S$4:$S$264,MATCH(A255,'[1]Summary Table'!$A$4:$A$264,0))</f>
        <v>16200.9</v>
      </c>
      <c r="AE255" s="83"/>
      <c r="AF255" s="88">
        <f>IF(B255="County", VLOOKUP(AI255,'[1]Service Volumes'!B:F,3,0),VLOOKUP(AI255,'[1]Service Volumes'!W:AA,3,0))</f>
        <v>648</v>
      </c>
      <c r="AG255" s="88">
        <f>IF(B255="County", VLOOKUP(AI255,'[1]Service Volumes'!B:F,4,0),VLOOKUP(AI255,'[1]Service Volumes'!W:AA,4,0))</f>
        <v>846</v>
      </c>
      <c r="AH255" s="89">
        <f>IF(B255="County", VLOOKUP(AI255,'[1]Service Volumes'!B:F,5,0),VLOOKUP(AI255,'[1]Service Volumes'!W:AA,5,0))</f>
        <v>847</v>
      </c>
      <c r="AI255" s="90" t="str">
        <f>INDEX('[1]Summary Table'!$O$4:$O$264,MATCH(A255,'[1]Summary Table'!$A$4:$A$264,0))</f>
        <v>C2T_2L_U_WL_0R</v>
      </c>
    </row>
    <row r="256" spans="1:35" s="91" customFormat="1" x14ac:dyDescent="0.3">
      <c r="A256" s="74">
        <v>630</v>
      </c>
      <c r="B256" s="75" t="str">
        <f>INDEX('[1]Summary Table'!$D$4:$D$264,MATCH(A256,'[1]Summary Table'!$A$4:$A$264,0))</f>
        <v>County</v>
      </c>
      <c r="C256" s="76">
        <f>INDEX('[1]Lake Co CMS'!$A$2:$A$456,MATCH(A256,'[1]Lake Co CMS'!$B$2:$B$456,0))</f>
        <v>710</v>
      </c>
      <c r="D256" s="77" t="str">
        <f>IFERROR(VLOOKUP('[1]Summary Table'!$A254,'[1]Lake Co CMS'!$B:$I,6,FALSE), VLOOKUP(A256, '[1]Summary Table'!$A:$B, 2, FALSE))</f>
        <v>CR 44A</v>
      </c>
      <c r="E256" s="77" t="str">
        <f>IFERROR(VLOOKUP('[1]Summary Table'!$A254,'[1]Lake Co CMS'!$B:$I,7,FALSE), VLOOKUP(A256, '[1]Summary Table'!$A:$C, 3, FALSE))</f>
        <v>ESTES RD</v>
      </c>
      <c r="F256" s="77" t="str">
        <f>VLOOKUP('[1]Summary Table'!$A254,'[1]Lake Co CMS'!$B:$I,8,FALSE)</f>
        <v>CR 439</v>
      </c>
      <c r="G256" s="78" t="str">
        <f>LEFT(INDEX('[1]Summary Table'!$I$4:$I$264, MATCH(A256,'[1]Summary Table'!$A$4:$A$264, 0)), 1)</f>
        <v>R</v>
      </c>
      <c r="H256" s="92"/>
      <c r="I256" s="79">
        <f>INDEX('[1]Summary Table'!$E$4:$E$264,MATCH(A256,'[1]Summary Table'!$A$4:$A$264,0))</f>
        <v>55</v>
      </c>
      <c r="J256" s="79" t="str">
        <f>INDEX('[1]Summary Table'!$J$4:$J$264,MATCH(A256,'[1]Summary Table'!$A$4:$A$264,0))</f>
        <v>C2T</v>
      </c>
      <c r="K256" s="79" t="str">
        <f>INDEX('[1]Summary Table'!$H$4:$H$264,MATCH(A256,'[1]Summary Table'!$A$4:$A$264,0))</f>
        <v>2L</v>
      </c>
      <c r="L256" s="92"/>
      <c r="M256" s="79" t="str">
        <f>INDEX('[1]Summary Table'!$N$4:$N$264,MATCH(A256,'[1]Summary Table'!$A$4:$A$264,0))</f>
        <v>C</v>
      </c>
      <c r="N256" s="80">
        <f t="shared" si="18"/>
        <v>12420</v>
      </c>
      <c r="O256" s="80">
        <f t="shared" si="19"/>
        <v>648</v>
      </c>
      <c r="P256" s="92"/>
      <c r="Q256" s="92"/>
      <c r="R256" s="81">
        <f>INDEX('[1]Summary Table'!$P$4:$P$264,MATCH(A256,'[1]Summary Table'!$A$4:$A$264,0))</f>
        <v>5160.6720000000005</v>
      </c>
      <c r="S256" s="82">
        <f t="shared" si="20"/>
        <v>0.42</v>
      </c>
      <c r="T256" s="81" t="str">
        <f t="shared" si="21"/>
        <v>C</v>
      </c>
      <c r="U256" s="83">
        <f>VLOOKUP('[1]Summary Table'!$A254,'[1]2025 Annual Counts'!$A:$AO,39,FALSE)</f>
        <v>252.8064</v>
      </c>
      <c r="V256" s="83">
        <f>VLOOKUP('[1]Summary Table'!$A254,'[1]2025 Annual Counts'!$A:$AO,40,FALSE)</f>
        <v>268.96320000000003</v>
      </c>
      <c r="W256" s="84">
        <f t="shared" si="22"/>
        <v>0.42</v>
      </c>
      <c r="X256" s="83" t="str">
        <f t="shared" si="23"/>
        <v>C</v>
      </c>
      <c r="Y256" s="85">
        <f>INDEX('[1]2025 Annual Counts'!$AH$3:$AH$323,MATCH(A256,'[1]2025 Annual Counts'!$A$3:$A$323,0))</f>
        <v>-3.5490611118646376E-2</v>
      </c>
      <c r="AA256" s="87"/>
      <c r="AB256" s="83">
        <f>INDEX('[1]Summary Table'!$Q$4:$Q$264,MATCH(A256,'[1]Summary Table'!$A$4:$A$264,0))</f>
        <v>12420</v>
      </c>
      <c r="AC256" s="83">
        <f>INDEX('[1]Summary Table'!$R$4:$R$264,MATCH(A256,'[1]Summary Table'!$A$4:$A$264,0))</f>
        <v>16200</v>
      </c>
      <c r="AD256" s="83">
        <f>INDEX('[1]Summary Table'!$S$4:$S$264,MATCH(A256,'[1]Summary Table'!$A$4:$A$264,0))</f>
        <v>16200.9</v>
      </c>
      <c r="AE256" s="83"/>
      <c r="AF256" s="88">
        <f>IF(B256="County", VLOOKUP(AI256,'[1]Service Volumes'!B:F,3,0),VLOOKUP(AI256,'[1]Service Volumes'!W:AA,3,0))</f>
        <v>648</v>
      </c>
      <c r="AG256" s="88">
        <f>IF(B256="County", VLOOKUP(AI256,'[1]Service Volumes'!B:F,4,0),VLOOKUP(AI256,'[1]Service Volumes'!W:AA,4,0))</f>
        <v>846</v>
      </c>
      <c r="AH256" s="89">
        <f>IF(B256="County", VLOOKUP(AI256,'[1]Service Volumes'!B:F,5,0),VLOOKUP(AI256,'[1]Service Volumes'!W:AA,5,0))</f>
        <v>847</v>
      </c>
      <c r="AI256" s="90" t="str">
        <f>INDEX('[1]Summary Table'!$O$4:$O$264,MATCH(A256,'[1]Summary Table'!$A$4:$A$264,0))</f>
        <v>C2T_2L_U_WL_0R</v>
      </c>
    </row>
    <row r="257" spans="1:35" s="91" customFormat="1" x14ac:dyDescent="0.3">
      <c r="A257" s="74">
        <v>631</v>
      </c>
      <c r="B257" s="75" t="str">
        <f>INDEX('[1]Summary Table'!$D$4:$D$264,MATCH(A257,'[1]Summary Table'!$A$4:$A$264,0))</f>
        <v>County</v>
      </c>
      <c r="C257" s="76">
        <f>INDEX('[1]Lake Co CMS'!$A$2:$A$456,MATCH(A257,'[1]Lake Co CMS'!$B$2:$B$456,0))</f>
        <v>720</v>
      </c>
      <c r="D257" s="77" t="str">
        <f>IFERROR(VLOOKUP('[1]Summary Table'!$A255,'[1]Lake Co CMS'!$B:$I,6,FALSE), VLOOKUP(A257, '[1]Summary Table'!$A:$B, 2, FALSE))</f>
        <v>CR 44A</v>
      </c>
      <c r="E257" s="77" t="str">
        <f>IFERROR(VLOOKUP('[1]Summary Table'!$A255,'[1]Lake Co CMS'!$B:$I,7,FALSE), VLOOKUP(A257, '[1]Summary Table'!$A:$C, 3, FALSE))</f>
        <v>CR 439</v>
      </c>
      <c r="F257" s="77" t="str">
        <f>VLOOKUP('[1]Summary Table'!$A255,'[1]Lake Co CMS'!$B:$I,8,FALSE)</f>
        <v>CR 437</v>
      </c>
      <c r="G257" s="78" t="str">
        <f>LEFT(INDEX('[1]Summary Table'!$I$4:$I$264, MATCH(A257,'[1]Summary Table'!$A$4:$A$264, 0)), 1)</f>
        <v>R</v>
      </c>
      <c r="H257" s="92"/>
      <c r="I257" s="79">
        <f>INDEX('[1]Summary Table'!$E$4:$E$264,MATCH(A257,'[1]Summary Table'!$A$4:$A$264,0))</f>
        <v>45</v>
      </c>
      <c r="J257" s="79" t="str">
        <f>INDEX('[1]Summary Table'!$J$4:$J$264,MATCH(A257,'[1]Summary Table'!$A$4:$A$264,0))</f>
        <v>C2T</v>
      </c>
      <c r="K257" s="79" t="str">
        <f>INDEX('[1]Summary Table'!$H$4:$H$264,MATCH(A257,'[1]Summary Table'!$A$4:$A$264,0))</f>
        <v>2L</v>
      </c>
      <c r="L257" s="92"/>
      <c r="M257" s="79" t="str">
        <f>INDEX('[1]Summary Table'!$N$4:$N$264,MATCH(A257,'[1]Summary Table'!$A$4:$A$264,0))</f>
        <v>C</v>
      </c>
      <c r="N257" s="80">
        <f t="shared" si="18"/>
        <v>12420</v>
      </c>
      <c r="O257" s="80">
        <f t="shared" si="19"/>
        <v>648</v>
      </c>
      <c r="P257" s="92"/>
      <c r="Q257" s="92"/>
      <c r="R257" s="81">
        <f>INDEX('[1]Summary Table'!$P$4:$P$264,MATCH(A257,'[1]Summary Table'!$A$4:$A$264,0))</f>
        <v>4252.2623999999996</v>
      </c>
      <c r="S257" s="82">
        <f t="shared" si="20"/>
        <v>0.34</v>
      </c>
      <c r="T257" s="81" t="str">
        <f t="shared" si="21"/>
        <v>C</v>
      </c>
      <c r="U257" s="83">
        <f>VLOOKUP('[1]Summary Table'!$A255,'[1]2025 Annual Counts'!$A:$AO,39,FALSE)</f>
        <v>181.55519999999999</v>
      </c>
      <c r="V257" s="83">
        <f>VLOOKUP('[1]Summary Table'!$A255,'[1]2025 Annual Counts'!$A:$AO,40,FALSE)</f>
        <v>214.73279999999997</v>
      </c>
      <c r="W257" s="84">
        <f t="shared" si="22"/>
        <v>0.33</v>
      </c>
      <c r="X257" s="83" t="str">
        <f t="shared" si="23"/>
        <v>C</v>
      </c>
      <c r="Y257" s="85">
        <f>INDEX('[1]2025 Annual Counts'!$AH$3:$AH$323,MATCH(A257,'[1]2025 Annual Counts'!$A$3:$A$323,0))</f>
        <v>-7.2125543045204132E-2</v>
      </c>
      <c r="AA257" s="87"/>
      <c r="AB257" s="83">
        <f>INDEX('[1]Summary Table'!$Q$4:$Q$264,MATCH(A257,'[1]Summary Table'!$A$4:$A$264,0))</f>
        <v>12420</v>
      </c>
      <c r="AC257" s="83">
        <f>INDEX('[1]Summary Table'!$R$4:$R$264,MATCH(A257,'[1]Summary Table'!$A$4:$A$264,0))</f>
        <v>16200</v>
      </c>
      <c r="AD257" s="83">
        <f>INDEX('[1]Summary Table'!$S$4:$S$264,MATCH(A257,'[1]Summary Table'!$A$4:$A$264,0))</f>
        <v>16200.9</v>
      </c>
      <c r="AE257" s="83"/>
      <c r="AF257" s="88">
        <f>IF(B257="County", VLOOKUP(AI257,'[1]Service Volumes'!B:F,3,0),VLOOKUP(AI257,'[1]Service Volumes'!W:AA,3,0))</f>
        <v>648</v>
      </c>
      <c r="AG257" s="88">
        <f>IF(B257="County", VLOOKUP(AI257,'[1]Service Volumes'!B:F,4,0),VLOOKUP(AI257,'[1]Service Volumes'!W:AA,4,0))</f>
        <v>846</v>
      </c>
      <c r="AH257" s="89">
        <f>IF(B257="County", VLOOKUP(AI257,'[1]Service Volumes'!B:F,5,0),VLOOKUP(AI257,'[1]Service Volumes'!W:AA,5,0))</f>
        <v>847</v>
      </c>
      <c r="AI257" s="90" t="str">
        <f>INDEX('[1]Summary Table'!$O$4:$O$264,MATCH(A257,'[1]Summary Table'!$A$4:$A$264,0))</f>
        <v>C2T_2L_U_WL_0R</v>
      </c>
    </row>
    <row r="258" spans="1:35" s="91" customFormat="1" x14ac:dyDescent="0.3">
      <c r="A258" s="74">
        <v>632</v>
      </c>
      <c r="B258" s="75" t="str">
        <f>INDEX('[1]Summary Table'!$D$4:$D$264,MATCH(A258,'[1]Summary Table'!$A$4:$A$264,0))</f>
        <v>County</v>
      </c>
      <c r="C258" s="76">
        <f>INDEX('[1]Lake Co CMS'!$A$2:$A$456,MATCH(A258,'[1]Lake Co CMS'!$B$2:$B$456,0))</f>
        <v>730</v>
      </c>
      <c r="D258" s="77" t="str">
        <f>IFERROR(VLOOKUP('[1]Summary Table'!$A256,'[1]Lake Co CMS'!$B:$I,6,FALSE), VLOOKUP(A258, '[1]Summary Table'!$A:$B, 2, FALSE))</f>
        <v>CR 44A</v>
      </c>
      <c r="E258" s="77" t="str">
        <f>IFERROR(VLOOKUP('[1]Summary Table'!$A256,'[1]Lake Co CMS'!$B:$I,7,FALSE), VLOOKUP(A258, '[1]Summary Table'!$A:$C, 3, FALSE))</f>
        <v>CR 437</v>
      </c>
      <c r="F258" s="77" t="str">
        <f>VLOOKUP('[1]Summary Table'!$A256,'[1]Lake Co CMS'!$B:$I,8,FALSE)</f>
        <v>SR 44</v>
      </c>
      <c r="G258" s="78" t="str">
        <f>LEFT(INDEX('[1]Summary Table'!$I$4:$I$264, MATCH(A258,'[1]Summary Table'!$A$4:$A$264, 0)), 1)</f>
        <v>R</v>
      </c>
      <c r="H258" s="92"/>
      <c r="I258" s="79">
        <f>INDEX('[1]Summary Table'!$E$4:$E$264,MATCH(A258,'[1]Summary Table'!$A$4:$A$264,0))</f>
        <v>55</v>
      </c>
      <c r="J258" s="79" t="str">
        <f>INDEX('[1]Summary Table'!$J$4:$J$264,MATCH(A258,'[1]Summary Table'!$A$4:$A$264,0))</f>
        <v>C2T</v>
      </c>
      <c r="K258" s="79" t="str">
        <f>INDEX('[1]Summary Table'!$H$4:$H$264,MATCH(A258,'[1]Summary Table'!$A$4:$A$264,0))</f>
        <v>2L</v>
      </c>
      <c r="L258" s="92"/>
      <c r="M258" s="79" t="str">
        <f>INDEX('[1]Summary Table'!$N$4:$N$264,MATCH(A258,'[1]Summary Table'!$A$4:$A$264,0))</f>
        <v>C</v>
      </c>
      <c r="N258" s="80">
        <f t="shared" si="18"/>
        <v>12420</v>
      </c>
      <c r="O258" s="80">
        <f t="shared" si="19"/>
        <v>648</v>
      </c>
      <c r="P258" s="92"/>
      <c r="Q258" s="92"/>
      <c r="R258" s="81">
        <f>INDEX('[1]Summary Table'!$P$4:$P$264,MATCH(A258,'[1]Summary Table'!$A$4:$A$264,0))</f>
        <v>2056.6655999999998</v>
      </c>
      <c r="S258" s="82">
        <f t="shared" si="20"/>
        <v>0.17</v>
      </c>
      <c r="T258" s="81" t="str">
        <f t="shared" si="21"/>
        <v>C</v>
      </c>
      <c r="U258" s="83">
        <f>VLOOKUP('[1]Summary Table'!$A256,'[1]2025 Annual Counts'!$A:$AO,39,FALSE)</f>
        <v>99.792000000000002</v>
      </c>
      <c r="V258" s="83">
        <f>VLOOKUP('[1]Summary Table'!$A256,'[1]2025 Annual Counts'!$A:$AO,40,FALSE)</f>
        <v>80.783999999999992</v>
      </c>
      <c r="W258" s="84">
        <f t="shared" si="22"/>
        <v>0.15</v>
      </c>
      <c r="X258" s="83" t="str">
        <f t="shared" si="23"/>
        <v>C</v>
      </c>
      <c r="Y258" s="85">
        <f>INDEX('[1]2025 Annual Counts'!$AH$3:$AH$323,MATCH(A258,'[1]2025 Annual Counts'!$A$3:$A$323,0))</f>
        <v>-0.19758702066352007</v>
      </c>
      <c r="AA258" s="87"/>
      <c r="AB258" s="83">
        <f>INDEX('[1]Summary Table'!$Q$4:$Q$264,MATCH(A258,'[1]Summary Table'!$A$4:$A$264,0))</f>
        <v>12420</v>
      </c>
      <c r="AC258" s="83">
        <f>INDEX('[1]Summary Table'!$R$4:$R$264,MATCH(A258,'[1]Summary Table'!$A$4:$A$264,0))</f>
        <v>16200</v>
      </c>
      <c r="AD258" s="83">
        <f>INDEX('[1]Summary Table'!$S$4:$S$264,MATCH(A258,'[1]Summary Table'!$A$4:$A$264,0))</f>
        <v>16200.9</v>
      </c>
      <c r="AE258" s="83"/>
      <c r="AF258" s="88">
        <f>IF(B258="County", VLOOKUP(AI258,'[1]Service Volumes'!B:F,3,0),VLOOKUP(AI258,'[1]Service Volumes'!W:AA,3,0))</f>
        <v>648</v>
      </c>
      <c r="AG258" s="88">
        <f>IF(B258="County", VLOOKUP(AI258,'[1]Service Volumes'!B:F,4,0),VLOOKUP(AI258,'[1]Service Volumes'!W:AA,4,0))</f>
        <v>846</v>
      </c>
      <c r="AH258" s="89">
        <f>IF(B258="County", VLOOKUP(AI258,'[1]Service Volumes'!B:F,5,0),VLOOKUP(AI258,'[1]Service Volumes'!W:AA,5,0))</f>
        <v>847</v>
      </c>
      <c r="AI258" s="90" t="str">
        <f>INDEX('[1]Summary Table'!$O$4:$O$264,MATCH(A258,'[1]Summary Table'!$A$4:$A$264,0))</f>
        <v>C2T_2L_U_WL_0R</v>
      </c>
    </row>
    <row r="259" spans="1:35" s="91" customFormat="1" x14ac:dyDescent="0.3">
      <c r="A259" s="74">
        <v>633</v>
      </c>
      <c r="B259" s="75" t="str">
        <f>INDEX('[1]Summary Table'!$D$4:$D$264,MATCH(A259,'[1]Summary Table'!$A$4:$A$264,0))</f>
        <v>County</v>
      </c>
      <c r="C259" s="76">
        <f>INDEX('[1]Lake Co CMS'!$A$2:$A$456,MATCH(A259,'[1]Lake Co CMS'!$B$2:$B$456,0))</f>
        <v>820</v>
      </c>
      <c r="D259" s="77" t="str">
        <f>IFERROR(VLOOKUP('[1]Summary Table'!$A257,'[1]Lake Co CMS'!$B:$I,6,FALSE), VLOOKUP(A259, '[1]Summary Table'!$A:$B, 2, FALSE))</f>
        <v>CR 450A</v>
      </c>
      <c r="E259" s="77" t="str">
        <f>IFERROR(VLOOKUP('[1]Summary Table'!$A257,'[1]Lake Co CMS'!$B:$I,7,FALSE), VLOOKUP(A259, '[1]Summary Table'!$A:$C, 3, FALSE))</f>
        <v>SR 19</v>
      </c>
      <c r="F259" s="77" t="str">
        <f>VLOOKUP('[1]Summary Table'!$A257,'[1]Lake Co CMS'!$B:$I,8,FALSE)</f>
        <v>CR 44A NORTH</v>
      </c>
      <c r="G259" s="78" t="str">
        <f>LEFT(INDEX('[1]Summary Table'!$I$4:$I$264, MATCH(A259,'[1]Summary Table'!$A$4:$A$264, 0)), 1)</f>
        <v>R</v>
      </c>
      <c r="H259" s="92"/>
      <c r="I259" s="79">
        <f>INDEX('[1]Summary Table'!$E$4:$E$264,MATCH(A259,'[1]Summary Table'!$A$4:$A$264,0))</f>
        <v>55</v>
      </c>
      <c r="J259" s="79" t="str">
        <f>INDEX('[1]Summary Table'!$J$4:$J$264,MATCH(A259,'[1]Summary Table'!$A$4:$A$264,0))</f>
        <v>C2T</v>
      </c>
      <c r="K259" s="79" t="str">
        <f>INDEX('[1]Summary Table'!$H$4:$H$264,MATCH(A259,'[1]Summary Table'!$A$4:$A$264,0))</f>
        <v>2L</v>
      </c>
      <c r="L259" s="92"/>
      <c r="M259" s="79" t="str">
        <f>INDEX('[1]Summary Table'!$N$4:$N$264,MATCH(A259,'[1]Summary Table'!$A$4:$A$264,0))</f>
        <v>C</v>
      </c>
      <c r="N259" s="80">
        <f t="shared" si="18"/>
        <v>12420</v>
      </c>
      <c r="O259" s="80">
        <f t="shared" si="19"/>
        <v>648</v>
      </c>
      <c r="P259" s="92"/>
      <c r="Q259" s="92"/>
      <c r="R259" s="81">
        <f>INDEX('[1]Summary Table'!$P$4:$P$264,MATCH(A259,'[1]Summary Table'!$A$4:$A$264,0))</f>
        <v>2284.7615999999998</v>
      </c>
      <c r="S259" s="82">
        <f t="shared" si="20"/>
        <v>0.18</v>
      </c>
      <c r="T259" s="81" t="str">
        <f t="shared" si="21"/>
        <v>C</v>
      </c>
      <c r="U259" s="83">
        <f>VLOOKUP('[1]Summary Table'!$A257,'[1]2025 Annual Counts'!$A:$AO,39,FALSE)</f>
        <v>134.00639999999999</v>
      </c>
      <c r="V259" s="83">
        <f>VLOOKUP('[1]Summary Table'!$A257,'[1]2025 Annual Counts'!$A:$AO,40,FALSE)</f>
        <v>110.24639999999999</v>
      </c>
      <c r="W259" s="84">
        <f t="shared" si="22"/>
        <v>0.21</v>
      </c>
      <c r="X259" s="83" t="str">
        <f t="shared" si="23"/>
        <v>C</v>
      </c>
      <c r="Y259" s="85">
        <f>INDEX('[1]2025 Annual Counts'!$AH$3:$AH$323,MATCH(A259,'[1]2025 Annual Counts'!$A$3:$A$323,0))</f>
        <v>-0.18052938255196649</v>
      </c>
      <c r="AA259" s="87"/>
      <c r="AB259" s="83">
        <f>INDEX('[1]Summary Table'!$Q$4:$Q$264,MATCH(A259,'[1]Summary Table'!$A$4:$A$264,0))</f>
        <v>12420</v>
      </c>
      <c r="AC259" s="83">
        <f>INDEX('[1]Summary Table'!$R$4:$R$264,MATCH(A259,'[1]Summary Table'!$A$4:$A$264,0))</f>
        <v>16200</v>
      </c>
      <c r="AD259" s="83">
        <f>INDEX('[1]Summary Table'!$S$4:$S$264,MATCH(A259,'[1]Summary Table'!$A$4:$A$264,0))</f>
        <v>16200.9</v>
      </c>
      <c r="AE259" s="83"/>
      <c r="AF259" s="88">
        <f>IF(B259="County", VLOOKUP(AI259,'[1]Service Volumes'!B:F,3,0),VLOOKUP(AI259,'[1]Service Volumes'!W:AA,3,0))</f>
        <v>648</v>
      </c>
      <c r="AG259" s="88">
        <f>IF(B259="County", VLOOKUP(AI259,'[1]Service Volumes'!B:F,4,0),VLOOKUP(AI259,'[1]Service Volumes'!W:AA,4,0))</f>
        <v>846</v>
      </c>
      <c r="AH259" s="89">
        <f>IF(B259="County", VLOOKUP(AI259,'[1]Service Volumes'!B:F,5,0),VLOOKUP(AI259,'[1]Service Volumes'!W:AA,5,0))</f>
        <v>847</v>
      </c>
      <c r="AI259" s="90" t="str">
        <f>INDEX('[1]Summary Table'!$O$4:$O$264,MATCH(A259,'[1]Summary Table'!$A$4:$A$264,0))</f>
        <v>C2T_2L_U_WL_0R</v>
      </c>
    </row>
    <row r="260" spans="1:35" s="91" customFormat="1" x14ac:dyDescent="0.3">
      <c r="A260" s="74">
        <v>634</v>
      </c>
      <c r="B260" s="75" t="str">
        <f>INDEX('[1]Summary Table'!$D$4:$D$264,MATCH(A260,'[1]Summary Table'!$A$4:$A$264,0))</f>
        <v>County</v>
      </c>
      <c r="C260" s="76">
        <f>INDEX('[1]Lake Co CMS'!$A$2:$A$456,MATCH(A260,'[1]Lake Co CMS'!$B$2:$B$456,0))</f>
        <v>670</v>
      </c>
      <c r="D260" s="77" t="str">
        <f>IFERROR(VLOOKUP('[1]Summary Table'!$A258,'[1]Lake Co CMS'!$B:$I,6,FALSE), VLOOKUP(A260, '[1]Summary Table'!$A:$B, 2, FALSE))</f>
        <v>CR 44A</v>
      </c>
      <c r="E260" s="77" t="str">
        <f>IFERROR(VLOOKUP('[1]Summary Table'!$A258,'[1]Lake Co CMS'!$B:$I,7,FALSE), VLOOKUP(A260, '[1]Summary Table'!$A:$C, 3, FALSE))</f>
        <v>SKYLINE DR</v>
      </c>
      <c r="F260" s="77" t="str">
        <f>VLOOKUP('[1]Summary Table'!$A258,'[1]Lake Co CMS'!$B:$I,8,FALSE)</f>
        <v>CR 450A/ CR44A</v>
      </c>
      <c r="G260" s="78" t="str">
        <f>LEFT(INDEX('[1]Summary Table'!$I$4:$I$264, MATCH(A260,'[1]Summary Table'!$A$4:$A$264, 0)), 1)</f>
        <v>R</v>
      </c>
      <c r="H260" s="92"/>
      <c r="I260" s="79">
        <f>INDEX('[1]Summary Table'!$E$4:$E$264,MATCH(A260,'[1]Summary Table'!$A$4:$A$264,0))</f>
        <v>45</v>
      </c>
      <c r="J260" s="79" t="str">
        <f>INDEX('[1]Summary Table'!$J$4:$J$264,MATCH(A260,'[1]Summary Table'!$A$4:$A$264,0))</f>
        <v>C2T</v>
      </c>
      <c r="K260" s="79" t="str">
        <f>INDEX('[1]Summary Table'!$H$4:$H$264,MATCH(A260,'[1]Summary Table'!$A$4:$A$264,0))</f>
        <v>2L</v>
      </c>
      <c r="L260" s="92"/>
      <c r="M260" s="79" t="str">
        <f>INDEX('[1]Summary Table'!$N$4:$N$264,MATCH(A260,'[1]Summary Table'!$A$4:$A$264,0))</f>
        <v>C</v>
      </c>
      <c r="N260" s="80">
        <f t="shared" si="18"/>
        <v>12420</v>
      </c>
      <c r="O260" s="80">
        <f t="shared" si="19"/>
        <v>648</v>
      </c>
      <c r="P260" s="92"/>
      <c r="Q260" s="92"/>
      <c r="R260" s="81">
        <f>INDEX('[1]Summary Table'!$P$4:$P$264,MATCH(A260,'[1]Summary Table'!$A$4:$A$264,0))</f>
        <v>2198.0159999999996</v>
      </c>
      <c r="S260" s="82">
        <f t="shared" si="20"/>
        <v>0.18</v>
      </c>
      <c r="T260" s="81" t="str">
        <f t="shared" si="21"/>
        <v>C</v>
      </c>
      <c r="U260" s="83">
        <f>VLOOKUP('[1]Summary Table'!$A258,'[1]2025 Annual Counts'!$A:$AO,39,FALSE)</f>
        <v>105.98399999999999</v>
      </c>
      <c r="V260" s="83">
        <f>VLOOKUP('[1]Summary Table'!$A258,'[1]2025 Annual Counts'!$A:$AO,40,FALSE)</f>
        <v>93.081599999999995</v>
      </c>
      <c r="W260" s="84">
        <f t="shared" si="22"/>
        <v>0.16</v>
      </c>
      <c r="X260" s="83" t="str">
        <f t="shared" si="23"/>
        <v>C</v>
      </c>
      <c r="Y260" s="85">
        <f>INDEX('[1]2025 Annual Counts'!$AH$3:$AH$323,MATCH(A260,'[1]2025 Annual Counts'!$A$3:$A$323,0))</f>
        <v>-0.18684866747050655</v>
      </c>
      <c r="AA260" s="87"/>
      <c r="AB260" s="83">
        <f>INDEX('[1]Summary Table'!$Q$4:$Q$264,MATCH(A260,'[1]Summary Table'!$A$4:$A$264,0))</f>
        <v>12420</v>
      </c>
      <c r="AC260" s="83">
        <f>INDEX('[1]Summary Table'!$R$4:$R$264,MATCH(A260,'[1]Summary Table'!$A$4:$A$264,0))</f>
        <v>16200</v>
      </c>
      <c r="AD260" s="83">
        <f>INDEX('[1]Summary Table'!$S$4:$S$264,MATCH(A260,'[1]Summary Table'!$A$4:$A$264,0))</f>
        <v>16200.9</v>
      </c>
      <c r="AE260" s="83"/>
      <c r="AF260" s="88">
        <f>IF(B260="County", VLOOKUP(AI260,'[1]Service Volumes'!B:F,3,0),VLOOKUP(AI260,'[1]Service Volumes'!W:AA,3,0))</f>
        <v>648</v>
      </c>
      <c r="AG260" s="88">
        <f>IF(B260="County", VLOOKUP(AI260,'[1]Service Volumes'!B:F,4,0),VLOOKUP(AI260,'[1]Service Volumes'!W:AA,4,0))</f>
        <v>846</v>
      </c>
      <c r="AH260" s="89">
        <f>IF(B260="County", VLOOKUP(AI260,'[1]Service Volumes'!B:F,5,0),VLOOKUP(AI260,'[1]Service Volumes'!W:AA,5,0))</f>
        <v>847</v>
      </c>
      <c r="AI260" s="90" t="str">
        <f>INDEX('[1]Summary Table'!$O$4:$O$264,MATCH(A260,'[1]Summary Table'!$A$4:$A$264,0))</f>
        <v>C2T_2L_U_WL_0R</v>
      </c>
    </row>
    <row r="261" spans="1:35" s="91" customFormat="1" x14ac:dyDescent="0.3">
      <c r="A261" s="74">
        <v>635</v>
      </c>
      <c r="B261" s="75" t="str">
        <f>INDEX('[1]Summary Table'!$D$4:$D$264,MATCH(A261,'[1]Summary Table'!$A$4:$A$264,0))</f>
        <v>County</v>
      </c>
      <c r="C261" s="76">
        <f>INDEX('[1]Lake Co CMS'!$A$2:$A$456,MATCH(A261,'[1]Lake Co CMS'!$B$2:$B$456,0))</f>
        <v>2800</v>
      </c>
      <c r="D261" s="77" t="str">
        <f>IFERROR(VLOOKUP('[1]Summary Table'!$A259,'[1]Lake Co CMS'!$B:$I,6,FALSE), VLOOKUP(A261, '[1]Summary Table'!$A:$B, 2, FALSE))</f>
        <v>ROYAL TRAILS RD</v>
      </c>
      <c r="E261" s="77" t="str">
        <f>IFERROR(VLOOKUP('[1]Summary Table'!$A259,'[1]Lake Co CMS'!$B:$I,7,FALSE), VLOOKUP(A261, '[1]Summary Table'!$A:$C, 3, FALSE))</f>
        <v>SEAGRAPE AVE</v>
      </c>
      <c r="F261" s="77" t="str">
        <f>VLOOKUP('[1]Summary Table'!$A259,'[1]Lake Co CMS'!$B:$I,8,FALSE)</f>
        <v>SR 44</v>
      </c>
      <c r="G261" s="78" t="str">
        <f>LEFT(INDEX('[1]Summary Table'!$I$4:$I$264, MATCH(A261,'[1]Summary Table'!$A$4:$A$264, 0)), 1)</f>
        <v>R</v>
      </c>
      <c r="H261" s="92"/>
      <c r="I261" s="79">
        <f>INDEX('[1]Summary Table'!$E$4:$E$264,MATCH(A261,'[1]Summary Table'!$A$4:$A$264,0))</f>
        <v>40</v>
      </c>
      <c r="J261" s="79" t="str">
        <f>INDEX('[1]Summary Table'!$J$4:$J$264,MATCH(A261,'[1]Summary Table'!$A$4:$A$264,0))</f>
        <v>C2T</v>
      </c>
      <c r="K261" s="79" t="str">
        <f>INDEX('[1]Summary Table'!$H$4:$H$264,MATCH(A261,'[1]Summary Table'!$A$4:$A$264,0))</f>
        <v>2L</v>
      </c>
      <c r="L261" s="92"/>
      <c r="M261" s="79" t="str">
        <f>INDEX('[1]Summary Table'!$N$4:$N$264,MATCH(A261,'[1]Summary Table'!$A$4:$A$264,0))</f>
        <v>C</v>
      </c>
      <c r="N261" s="80">
        <f t="shared" si="18"/>
        <v>12420</v>
      </c>
      <c r="O261" s="80">
        <f t="shared" si="19"/>
        <v>648</v>
      </c>
      <c r="P261" s="92"/>
      <c r="Q261" s="92"/>
      <c r="R261" s="81">
        <f>INDEX('[1]Summary Table'!$P$4:$P$264,MATCH(A261,'[1]Summary Table'!$A$4:$A$264,0))</f>
        <v>2335.1327999999999</v>
      </c>
      <c r="S261" s="82">
        <f t="shared" si="20"/>
        <v>0.19</v>
      </c>
      <c r="T261" s="81" t="str">
        <f t="shared" si="21"/>
        <v>C</v>
      </c>
      <c r="U261" s="83">
        <f>VLOOKUP('[1]Summary Table'!$A259,'[1]2025 Annual Counts'!$A:$AO,39,FALSE)</f>
        <v>154.9152</v>
      </c>
      <c r="V261" s="83">
        <f>VLOOKUP('[1]Summary Table'!$A259,'[1]2025 Annual Counts'!$A:$AO,40,FALSE)</f>
        <v>62.726399999999998</v>
      </c>
      <c r="W261" s="84">
        <f t="shared" si="22"/>
        <v>0.24</v>
      </c>
      <c r="X261" s="83" t="str">
        <f t="shared" si="23"/>
        <v>C</v>
      </c>
      <c r="Y261" s="85">
        <f>INDEX('[1]2025 Annual Counts'!$AH$3:$AH$323,MATCH(A261,'[1]2025 Annual Counts'!$A$3:$A$323,0))</f>
        <v>-0.17694752549774106</v>
      </c>
      <c r="AA261" s="87"/>
      <c r="AB261" s="83">
        <f>INDEX('[1]Summary Table'!$Q$4:$Q$264,MATCH(A261,'[1]Summary Table'!$A$4:$A$264,0))</f>
        <v>12420</v>
      </c>
      <c r="AC261" s="83">
        <f>INDEX('[1]Summary Table'!$R$4:$R$264,MATCH(A261,'[1]Summary Table'!$A$4:$A$264,0))</f>
        <v>16200</v>
      </c>
      <c r="AD261" s="83">
        <f>INDEX('[1]Summary Table'!$S$4:$S$264,MATCH(A261,'[1]Summary Table'!$A$4:$A$264,0))</f>
        <v>16200.9</v>
      </c>
      <c r="AE261" s="83"/>
      <c r="AF261" s="88">
        <f>IF(B261="County", VLOOKUP(AI261,'[1]Service Volumes'!B:F,3,0),VLOOKUP(AI261,'[1]Service Volumes'!W:AA,3,0))</f>
        <v>648</v>
      </c>
      <c r="AG261" s="88">
        <f>IF(B261="County", VLOOKUP(AI261,'[1]Service Volumes'!B:F,4,0),VLOOKUP(AI261,'[1]Service Volumes'!W:AA,4,0))</f>
        <v>846</v>
      </c>
      <c r="AH261" s="89">
        <f>IF(B261="County", VLOOKUP(AI261,'[1]Service Volumes'!B:F,5,0),VLOOKUP(AI261,'[1]Service Volumes'!W:AA,5,0))</f>
        <v>847</v>
      </c>
      <c r="AI261" s="90" t="str">
        <f>INDEX('[1]Summary Table'!$O$4:$O$264,MATCH(A261,'[1]Summary Table'!$A$4:$A$264,0))</f>
        <v>C2T_2L_U_WL_0R</v>
      </c>
    </row>
    <row r="262" spans="1:35" s="91" customFormat="1" x14ac:dyDescent="0.3">
      <c r="A262" s="74">
        <v>636</v>
      </c>
      <c r="B262" s="75" t="str">
        <f>INDEX('[1]Summary Table'!$D$4:$D$264,MATCH(A262,'[1]Summary Table'!$A$4:$A$264,0))</f>
        <v>County</v>
      </c>
      <c r="C262" s="76">
        <f>INDEX('[1]Lake Co CMS'!$A$2:$A$456,MATCH(A262,'[1]Lake Co CMS'!$B$2:$B$456,0))</f>
        <v>440</v>
      </c>
      <c r="D262" s="77" t="str">
        <f>IFERROR(VLOOKUP('[1]Summary Table'!$A260,'[1]Lake Co CMS'!$B:$I,6,FALSE), VLOOKUP(A262, '[1]Summary Table'!$A:$B, 2, FALSE))</f>
        <v>CR 439</v>
      </c>
      <c r="E262" s="77" t="str">
        <f>IFERROR(VLOOKUP('[1]Summary Table'!$A260,'[1]Lake Co CMS'!$B:$I,7,FALSE), VLOOKUP(A262, '[1]Summary Table'!$A:$C, 3, FALSE))</f>
        <v>CR 42</v>
      </c>
      <c r="F262" s="77" t="str">
        <f>VLOOKUP('[1]Summary Table'!$A260,'[1]Lake Co CMS'!$B:$I,8,FALSE)</f>
        <v>CR 44A</v>
      </c>
      <c r="G262" s="78" t="str">
        <f>LEFT(INDEX('[1]Summary Table'!$I$4:$I$264, MATCH(A262,'[1]Summary Table'!$A$4:$A$264, 0)), 1)</f>
        <v>R</v>
      </c>
      <c r="H262" s="92"/>
      <c r="I262" s="79">
        <f>INDEX('[1]Summary Table'!$E$4:$E$264,MATCH(A262,'[1]Summary Table'!$A$4:$A$264,0))</f>
        <v>55</v>
      </c>
      <c r="J262" s="79" t="str">
        <f>INDEX('[1]Summary Table'!$J$4:$J$264,MATCH(A262,'[1]Summary Table'!$A$4:$A$264,0))</f>
        <v>C2T</v>
      </c>
      <c r="K262" s="79" t="str">
        <f>INDEX('[1]Summary Table'!$H$4:$H$264,MATCH(A262,'[1]Summary Table'!$A$4:$A$264,0))</f>
        <v>2L</v>
      </c>
      <c r="L262" s="92"/>
      <c r="M262" s="79" t="str">
        <f>INDEX('[1]Summary Table'!$N$4:$N$264,MATCH(A262,'[1]Summary Table'!$A$4:$A$264,0))</f>
        <v>C</v>
      </c>
      <c r="N262" s="80">
        <f t="shared" si="18"/>
        <v>12420</v>
      </c>
      <c r="O262" s="80">
        <f t="shared" si="19"/>
        <v>648</v>
      </c>
      <c r="P262" s="92"/>
      <c r="Q262" s="92"/>
      <c r="R262" s="81">
        <f>INDEX('[1]Summary Table'!$P$4:$P$264,MATCH(A262,'[1]Summary Table'!$A$4:$A$264,0))</f>
        <v>4576.1759999999995</v>
      </c>
      <c r="S262" s="82">
        <f t="shared" si="20"/>
        <v>0.37</v>
      </c>
      <c r="T262" s="81" t="str">
        <f t="shared" si="21"/>
        <v>C</v>
      </c>
      <c r="U262" s="83">
        <f>VLOOKUP('[1]Summary Table'!$A260,'[1]2025 Annual Counts'!$A:$AO,39,FALSE)</f>
        <v>256.608</v>
      </c>
      <c r="V262" s="83">
        <f>VLOOKUP('[1]Summary Table'!$A260,'[1]2025 Annual Counts'!$A:$AO,40,FALSE)</f>
        <v>167.27039999999997</v>
      </c>
      <c r="W262" s="84">
        <f t="shared" si="22"/>
        <v>0.4</v>
      </c>
      <c r="X262" s="83" t="str">
        <f t="shared" si="23"/>
        <v>C</v>
      </c>
      <c r="Y262" s="85">
        <f>INDEX('[1]2025 Annual Counts'!$AH$3:$AH$323,MATCH(A262,'[1]2025 Annual Counts'!$A$3:$A$323,0))</f>
        <v>-5.8401513086262291E-2</v>
      </c>
      <c r="AA262" s="87"/>
      <c r="AB262" s="83">
        <f>INDEX('[1]Summary Table'!$Q$4:$Q$264,MATCH(A262,'[1]Summary Table'!$A$4:$A$264,0))</f>
        <v>12420</v>
      </c>
      <c r="AC262" s="83">
        <f>INDEX('[1]Summary Table'!$R$4:$R$264,MATCH(A262,'[1]Summary Table'!$A$4:$A$264,0))</f>
        <v>16200</v>
      </c>
      <c r="AD262" s="83">
        <f>INDEX('[1]Summary Table'!$S$4:$S$264,MATCH(A262,'[1]Summary Table'!$A$4:$A$264,0))</f>
        <v>16200.9</v>
      </c>
      <c r="AE262" s="83"/>
      <c r="AF262" s="88">
        <f>IF(B262="County", VLOOKUP(AI262,'[1]Service Volumes'!B:F,3,0),VLOOKUP(AI262,'[1]Service Volumes'!W:AA,3,0))</f>
        <v>648</v>
      </c>
      <c r="AG262" s="88">
        <f>IF(B262="County", VLOOKUP(AI262,'[1]Service Volumes'!B:F,4,0),VLOOKUP(AI262,'[1]Service Volumes'!W:AA,4,0))</f>
        <v>846</v>
      </c>
      <c r="AH262" s="89">
        <f>IF(B262="County", VLOOKUP(AI262,'[1]Service Volumes'!B:F,5,0),VLOOKUP(AI262,'[1]Service Volumes'!W:AA,5,0))</f>
        <v>847</v>
      </c>
      <c r="AI262" s="90" t="str">
        <f>INDEX('[1]Summary Table'!$O$4:$O$264,MATCH(A262,'[1]Summary Table'!$A$4:$A$264,0))</f>
        <v>C2T_2L_U_WL_0R</v>
      </c>
    </row>
    <row r="263" spans="1:35" s="91" customFormat="1" x14ac:dyDescent="0.3">
      <c r="A263" s="74">
        <v>637</v>
      </c>
      <c r="B263" s="75" t="str">
        <f>INDEX('[1]Summary Table'!$D$4:$D$264,MATCH(A263,'[1]Summary Table'!$A$4:$A$264,0))</f>
        <v>County</v>
      </c>
      <c r="C263" s="76">
        <f>INDEX('[1]Lake Co CMS'!$A$2:$A$456,MATCH(A263,'[1]Lake Co CMS'!$B$2:$B$456,0))</f>
        <v>330</v>
      </c>
      <c r="D263" s="77" t="str">
        <f>IFERROR(VLOOKUP('[1]Summary Table'!$A261,'[1]Lake Co CMS'!$B:$I,6,FALSE), VLOOKUP(A263, '[1]Summary Table'!$A:$B, 2, FALSE))</f>
        <v>CR 42</v>
      </c>
      <c r="E263" s="77" t="str">
        <f>IFERROR(VLOOKUP('[1]Summary Table'!$A261,'[1]Lake Co CMS'!$B:$I,7,FALSE), VLOOKUP(A263, '[1]Summary Table'!$A:$C, 3, FALSE))</f>
        <v>CR 450</v>
      </c>
      <c r="F263" s="77" t="str">
        <f>VLOOKUP('[1]Summary Table'!$A261,'[1]Lake Co CMS'!$B:$I,8,FALSE)</f>
        <v>CR 439</v>
      </c>
      <c r="G263" s="78" t="str">
        <f>LEFT(INDEX('[1]Summary Table'!$I$4:$I$264, MATCH(A263,'[1]Summary Table'!$A$4:$A$264, 0)), 1)</f>
        <v>R</v>
      </c>
      <c r="H263" s="92"/>
      <c r="I263" s="79">
        <f>INDEX('[1]Summary Table'!$E$4:$E$264,MATCH(A263,'[1]Summary Table'!$A$4:$A$264,0))</f>
        <v>55</v>
      </c>
      <c r="J263" s="79" t="str">
        <f>INDEX('[1]Summary Table'!$J$4:$J$264,MATCH(A263,'[1]Summary Table'!$A$4:$A$264,0))</f>
        <v>C2T</v>
      </c>
      <c r="K263" s="79" t="str">
        <f>INDEX('[1]Summary Table'!$H$4:$H$264,MATCH(A263,'[1]Summary Table'!$A$4:$A$264,0))</f>
        <v>2L</v>
      </c>
      <c r="L263" s="92"/>
      <c r="M263" s="79" t="str">
        <f>INDEX('[1]Summary Table'!$N$4:$N$264,MATCH(A263,'[1]Summary Table'!$A$4:$A$264,0))</f>
        <v>C</v>
      </c>
      <c r="N263" s="80">
        <f t="shared" ref="N263:N271" si="24">IF(ISBLANK(D263),"",IF(M263="B",AA263,IF(M263="C",AB263,IF(M263="D",AC263,IF(M263="E",AD263,"ERR")))))</f>
        <v>12420</v>
      </c>
      <c r="O263" s="80">
        <f t="shared" ref="O263:O271" si="25">IF(ISBLANK(D263),"",IF(M263="B",AE263,IF(M263="C",AF263,IF(M263="D",AG263,IF(M263="E",AH263,"ERR")))))</f>
        <v>648</v>
      </c>
      <c r="P263" s="92"/>
      <c r="Q263" s="92"/>
      <c r="R263" s="81">
        <f>INDEX('[1]Summary Table'!$P$4:$P$264,MATCH(A263,'[1]Summary Table'!$A$4:$A$264,0))</f>
        <v>6410.4479999999994</v>
      </c>
      <c r="S263" s="82">
        <f t="shared" ref="S263:S271" si="26">IF(ISBLANK(R263),"",ROUND(R263/N263,2))</f>
        <v>0.52</v>
      </c>
      <c r="T263" s="81" t="str">
        <f t="shared" ref="T263:T271" si="27">IF(R263&lt;=$AA263,"B",IF(R263&lt;=$AB263,"C",IF(R263&lt;=$AC263,"D",IF(R263&lt;=$AD263,"E","F"))))</f>
        <v>C</v>
      </c>
      <c r="U263" s="83">
        <f>VLOOKUP('[1]Summary Table'!$A261,'[1]2025 Annual Counts'!$A:$AO,39,FALSE)</f>
        <v>284.16959999999995</v>
      </c>
      <c r="V263" s="83">
        <f>VLOOKUP('[1]Summary Table'!$A261,'[1]2025 Annual Counts'!$A:$AO,40,FALSE)</f>
        <v>270.86399999999998</v>
      </c>
      <c r="W263" s="84">
        <f t="shared" ref="W263:W271" si="28">IF(ISBLANK(U263),"",ROUND(MAX(U263:V263)/O263,2))</f>
        <v>0.44</v>
      </c>
      <c r="X263" s="83" t="str">
        <f t="shared" ref="X263:X271" si="29">IF(MAX(U263,V263)&lt;=$AE263,"B",IF(MAX(U263,V263)&lt;=$AF263,"C",IF(MAX(U263,V263)&lt;=$AG263,"D",IF(MAX(U263,V263)&lt;=$AH263,"E","F"))))</f>
        <v>C</v>
      </c>
      <c r="Y263" s="85">
        <f>INDEX('[1]2025 Annual Counts'!$AH$3:$AH$323,MATCH(A263,'[1]2025 Annual Counts'!$A$3:$A$323,0))</f>
        <v>7.2630075334243482E-3</v>
      </c>
      <c r="AA263" s="87"/>
      <c r="AB263" s="83">
        <f>INDEX('[1]Summary Table'!$Q$4:$Q$264,MATCH(A263,'[1]Summary Table'!$A$4:$A$264,0))</f>
        <v>12420</v>
      </c>
      <c r="AC263" s="83">
        <f>INDEX('[1]Summary Table'!$R$4:$R$264,MATCH(A263,'[1]Summary Table'!$A$4:$A$264,0))</f>
        <v>16200</v>
      </c>
      <c r="AD263" s="83">
        <f>INDEX('[1]Summary Table'!$S$4:$S$264,MATCH(A263,'[1]Summary Table'!$A$4:$A$264,0))</f>
        <v>16200.9</v>
      </c>
      <c r="AE263" s="83"/>
      <c r="AF263" s="88">
        <f>IF(B263="County", VLOOKUP(AI263,'[1]Service Volumes'!B:F,3,0),VLOOKUP(AI263,'[1]Service Volumes'!W:AA,3,0))</f>
        <v>648</v>
      </c>
      <c r="AG263" s="88">
        <f>IF(B263="County", VLOOKUP(AI263,'[1]Service Volumes'!B:F,4,0),VLOOKUP(AI263,'[1]Service Volumes'!W:AA,4,0))</f>
        <v>846</v>
      </c>
      <c r="AH263" s="89">
        <f>IF(B263="County", VLOOKUP(AI263,'[1]Service Volumes'!B:F,5,0),VLOOKUP(AI263,'[1]Service Volumes'!W:AA,5,0))</f>
        <v>847</v>
      </c>
      <c r="AI263" s="90" t="str">
        <f>INDEX('[1]Summary Table'!$O$4:$O$264,MATCH(A263,'[1]Summary Table'!$A$4:$A$264,0))</f>
        <v>C2T_2L_U_WL_0R</v>
      </c>
    </row>
    <row r="264" spans="1:35" s="91" customFormat="1" x14ac:dyDescent="0.3">
      <c r="A264" s="74">
        <v>638</v>
      </c>
      <c r="B264" s="75" t="str">
        <f>INDEX('[1]Summary Table'!$D$4:$D$264,MATCH(A264,'[1]Summary Table'!$A$4:$A$264,0))</f>
        <v>County</v>
      </c>
      <c r="C264" s="76">
        <f>INDEX('[1]Lake Co CMS'!$A$2:$A$456,MATCH(A264,'[1]Lake Co CMS'!$B$2:$B$456,0))</f>
        <v>320</v>
      </c>
      <c r="D264" s="77" t="str">
        <f>IFERROR(VLOOKUP('[1]Summary Table'!$A262,'[1]Lake Co CMS'!$B:$I,6,FALSE), VLOOKUP(A264, '[1]Summary Table'!$A:$B, 2, FALSE))</f>
        <v>CR 42</v>
      </c>
      <c r="E264" s="77" t="str">
        <f>IFERROR(VLOOKUP('[1]Summary Table'!$A262,'[1]Lake Co CMS'!$B:$I,7,FALSE), VLOOKUP(A264, '[1]Summary Table'!$A:$C, 3, FALSE))</f>
        <v>SR 19</v>
      </c>
      <c r="F264" s="77" t="str">
        <f>VLOOKUP('[1]Summary Table'!$A262,'[1]Lake Co CMS'!$B:$I,8,FALSE)</f>
        <v>CR 450</v>
      </c>
      <c r="G264" s="78" t="str">
        <f>LEFT(INDEX('[1]Summary Table'!$I$4:$I$264, MATCH(A264,'[1]Summary Table'!$A$4:$A$264, 0)), 1)</f>
        <v>R</v>
      </c>
      <c r="H264" s="92"/>
      <c r="I264" s="79">
        <f>INDEX('[1]Summary Table'!$E$4:$E$264,MATCH(A264,'[1]Summary Table'!$A$4:$A$264,0))</f>
        <v>45</v>
      </c>
      <c r="J264" s="79" t="str">
        <f>INDEX('[1]Summary Table'!$J$4:$J$264,MATCH(A264,'[1]Summary Table'!$A$4:$A$264,0))</f>
        <v>C2T</v>
      </c>
      <c r="K264" s="79" t="str">
        <f>INDEX('[1]Summary Table'!$H$4:$H$264,MATCH(A264,'[1]Summary Table'!$A$4:$A$264,0))</f>
        <v>2L</v>
      </c>
      <c r="L264" s="92"/>
      <c r="M264" s="79" t="str">
        <f>INDEX('[1]Summary Table'!$N$4:$N$264,MATCH(A264,'[1]Summary Table'!$A$4:$A$264,0))</f>
        <v>C</v>
      </c>
      <c r="N264" s="80">
        <f t="shared" si="24"/>
        <v>9936</v>
      </c>
      <c r="O264" s="80">
        <f t="shared" si="25"/>
        <v>518.4</v>
      </c>
      <c r="P264" s="92"/>
      <c r="Q264" s="92"/>
      <c r="R264" s="81">
        <f>INDEX('[1]Summary Table'!$P$4:$P$264,MATCH(A264,'[1]Summary Table'!$A$4:$A$264,0))</f>
        <v>5157.8208000000004</v>
      </c>
      <c r="S264" s="82">
        <f t="shared" si="26"/>
        <v>0.52</v>
      </c>
      <c r="T264" s="81" t="str">
        <f t="shared" si="27"/>
        <v>C</v>
      </c>
      <c r="U264" s="83">
        <f>VLOOKUP('[1]Summary Table'!$A262,'[1]2025 Annual Counts'!$A:$AO,39,FALSE)</f>
        <v>234.74879999999999</v>
      </c>
      <c r="V264" s="83">
        <f>VLOOKUP('[1]Summary Table'!$A262,'[1]2025 Annual Counts'!$A:$AO,40,FALSE)</f>
        <v>231.89759999999998</v>
      </c>
      <c r="W264" s="84">
        <f t="shared" si="28"/>
        <v>0.45</v>
      </c>
      <c r="X264" s="83" t="str">
        <f t="shared" si="29"/>
        <v>C</v>
      </c>
      <c r="Y264" s="85">
        <f>INDEX('[1]2025 Annual Counts'!$AH$3:$AH$323,MATCH(A264,'[1]2025 Annual Counts'!$A$3:$A$323,0))</f>
        <v>-3.5597210302161564E-2</v>
      </c>
      <c r="AA264" s="87"/>
      <c r="AB264" s="83">
        <f>INDEX('[1]Summary Table'!$Q$4:$Q$264,MATCH(A264,'[1]Summary Table'!$A$4:$A$264,0))</f>
        <v>9936</v>
      </c>
      <c r="AC264" s="83">
        <f>INDEX('[1]Summary Table'!$R$4:$R$264,MATCH(A264,'[1]Summary Table'!$A$4:$A$264,0))</f>
        <v>12960</v>
      </c>
      <c r="AD264" s="83">
        <f>INDEX('[1]Summary Table'!$S$4:$S$264,MATCH(A264,'[1]Summary Table'!$A$4:$A$264,0))</f>
        <v>12960.720000000001</v>
      </c>
      <c r="AE264" s="83"/>
      <c r="AF264" s="88">
        <f>IF(B264="County", VLOOKUP(AI264,'[1]Service Volumes'!B:F,3,0),VLOOKUP(AI264,'[1]Service Volumes'!W:AA,3,0))</f>
        <v>518.4</v>
      </c>
      <c r="AG264" s="88">
        <f>IF(B264="County", VLOOKUP(AI264,'[1]Service Volumes'!B:F,4,0),VLOOKUP(AI264,'[1]Service Volumes'!W:AA,4,0))</f>
        <v>676.80000000000007</v>
      </c>
      <c r="AH264" s="89">
        <f>IF(B264="County", VLOOKUP(AI264,'[1]Service Volumes'!B:F,5,0),VLOOKUP(AI264,'[1]Service Volumes'!W:AA,5,0))</f>
        <v>677.6</v>
      </c>
      <c r="AI264" s="90" t="str">
        <f>INDEX('[1]Summary Table'!$O$4:$O$264,MATCH(A264,'[1]Summary Table'!$A$4:$A$264,0))</f>
        <v>C2T_2L_U_0L_0R</v>
      </c>
    </row>
    <row r="265" spans="1:35" s="91" customFormat="1" x14ac:dyDescent="0.3">
      <c r="A265" s="74">
        <v>639</v>
      </c>
      <c r="B265" s="75" t="str">
        <f>INDEX('[1]Summary Table'!$D$4:$D$264,MATCH(A265,'[1]Summary Table'!$A$4:$A$264,0))</f>
        <v>County</v>
      </c>
      <c r="C265" s="76" t="e">
        <f>INDEX('[1]Lake Co CMS'!$A$2:$A$456,MATCH(A265,'[1]Lake Co CMS'!$B$2:$B$456,0))</f>
        <v>#N/A</v>
      </c>
      <c r="D265" s="77" t="str">
        <f>IFERROR(VLOOKUP('[1]Summary Table'!$A263,'[1]Lake Co CMS'!$B:$I,6,FALSE), VLOOKUP(A265, '[1]Summary Table'!$A:$B, 2, FALSE))</f>
        <v>SORRENTO AVE</v>
      </c>
      <c r="E265" s="77" t="str">
        <f>IFERROR(VLOOKUP('[1]Summary Table'!$A263,'[1]Lake Co CMS'!$B:$I,7,FALSE), VLOOKUP(A265, '[1]Summary Table'!$A:$C, 3, FALSE))</f>
        <v>B/W CR 437 N &amp; CR 437 S</v>
      </c>
      <c r="F265" s="77" t="e">
        <f>VLOOKUP('[1]Summary Table'!$A263,'[1]Lake Co CMS'!$B:$I,8,FALSE)</f>
        <v>#N/A</v>
      </c>
      <c r="G265" s="78" t="str">
        <f>LEFT(INDEX('[1]Summary Table'!$I$4:$I$264, MATCH(A265,'[1]Summary Table'!$A$4:$A$264, 0)), 1)</f>
        <v>R</v>
      </c>
      <c r="H265" s="92"/>
      <c r="I265" s="79">
        <f>INDEX('[1]Summary Table'!$E$4:$E$264,MATCH(A265,'[1]Summary Table'!$A$4:$A$264,0))</f>
        <v>45</v>
      </c>
      <c r="J265" s="79" t="str">
        <f>INDEX('[1]Summary Table'!$J$4:$J$264,MATCH(A265,'[1]Summary Table'!$A$4:$A$264,0))</f>
        <v>C2T</v>
      </c>
      <c r="K265" s="79" t="str">
        <f>INDEX('[1]Summary Table'!$H$4:$H$264,MATCH(A265,'[1]Summary Table'!$A$4:$A$264,0))</f>
        <v>2L</v>
      </c>
      <c r="L265" s="92"/>
      <c r="M265" s="79" t="str">
        <f>INDEX('[1]Summary Table'!$N$4:$N$264,MATCH(A265,'[1]Summary Table'!$A$4:$A$264,0))</f>
        <v>C</v>
      </c>
      <c r="N265" s="80">
        <f t="shared" si="24"/>
        <v>12420</v>
      </c>
      <c r="O265" s="80">
        <f t="shared" si="25"/>
        <v>648</v>
      </c>
      <c r="P265" s="92"/>
      <c r="Q265" s="92"/>
      <c r="R265" s="81">
        <f>INDEX('[1]Summary Table'!$P$4:$P$264,MATCH(A265,'[1]Summary Table'!$A$4:$A$264,0))</f>
        <v>10870.271999999999</v>
      </c>
      <c r="S265" s="82">
        <f t="shared" si="26"/>
        <v>0.88</v>
      </c>
      <c r="T265" s="81" t="str">
        <f t="shared" si="27"/>
        <v>C</v>
      </c>
      <c r="U265" s="83">
        <f>VLOOKUP('[1]Summary Table'!$A263,'[1]2025 Annual Counts'!$A:$AO,39,FALSE)</f>
        <v>514.25279999999998</v>
      </c>
      <c r="V265" s="83">
        <f>VLOOKUP('[1]Summary Table'!$A263,'[1]2025 Annual Counts'!$A:$AO,40,FALSE)</f>
        <v>401.81759999999997</v>
      </c>
      <c r="W265" s="84">
        <f t="shared" si="28"/>
        <v>0.79</v>
      </c>
      <c r="X265" s="83" t="str">
        <f t="shared" si="29"/>
        <v>C</v>
      </c>
      <c r="Y265" s="85">
        <f>INDEX('[1]2025 Annual Counts'!$AH$3:$AH$323,MATCH(A265,'[1]2025 Annual Counts'!$A$3:$A$323,0))</f>
        <v>0.11947214132436423</v>
      </c>
      <c r="AA265" s="87"/>
      <c r="AB265" s="83">
        <f>INDEX('[1]Summary Table'!$Q$4:$Q$264,MATCH(A265,'[1]Summary Table'!$A$4:$A$264,0))</f>
        <v>12420</v>
      </c>
      <c r="AC265" s="83">
        <f>INDEX('[1]Summary Table'!$R$4:$R$264,MATCH(A265,'[1]Summary Table'!$A$4:$A$264,0))</f>
        <v>16200</v>
      </c>
      <c r="AD265" s="83">
        <f>INDEX('[1]Summary Table'!$S$4:$S$264,MATCH(A265,'[1]Summary Table'!$A$4:$A$264,0))</f>
        <v>16200.9</v>
      </c>
      <c r="AE265" s="83"/>
      <c r="AF265" s="88">
        <f>IF(B265="County", VLOOKUP(AI265,'[1]Service Volumes'!B:F,3,0),VLOOKUP(AI265,'[1]Service Volumes'!W:AA,3,0))</f>
        <v>648</v>
      </c>
      <c r="AG265" s="88">
        <f>IF(B265="County", VLOOKUP(AI265,'[1]Service Volumes'!B:F,4,0),VLOOKUP(AI265,'[1]Service Volumes'!W:AA,4,0))</f>
        <v>846</v>
      </c>
      <c r="AH265" s="89">
        <f>IF(B265="County", VLOOKUP(AI265,'[1]Service Volumes'!B:F,5,0),VLOOKUP(AI265,'[1]Service Volumes'!W:AA,5,0))</f>
        <v>847</v>
      </c>
      <c r="AI265" s="90" t="str">
        <f>INDEX('[1]Summary Table'!$O$4:$O$264,MATCH(A265,'[1]Summary Table'!$A$4:$A$264,0))</f>
        <v>C2T_2L_U_WL_0R</v>
      </c>
    </row>
    <row r="266" spans="1:35" s="91" customFormat="1" x14ac:dyDescent="0.3">
      <c r="A266" s="74">
        <v>801</v>
      </c>
      <c r="B266" s="75" t="str">
        <f>INDEX('[1]Summary Table'!$D$4:$D$264,MATCH(A266,'[1]Summary Table'!$A$4:$A$264,0))</f>
        <v>County</v>
      </c>
      <c r="C266" s="76">
        <f>INDEX('[1]Lake Co CMS'!$A$2:$A$456,MATCH(A266,'[1]Lake Co CMS'!$B$2:$B$456,0))</f>
        <v>340</v>
      </c>
      <c r="D266" s="77" t="str">
        <f>IFERROR(VLOOKUP('[1]Summary Table'!$A264,'[1]Lake Co CMS'!$B:$I,6,FALSE), VLOOKUP(A266, '[1]Summary Table'!$A:$B, 2, FALSE))</f>
        <v>CR 42</v>
      </c>
      <c r="E266" s="77" t="str">
        <f>IFERROR(VLOOKUP('[1]Summary Table'!$A264,'[1]Lake Co CMS'!$B:$I,7,FALSE), VLOOKUP(A266, '[1]Summary Table'!$A:$C, 3, FALSE))</f>
        <v>CR 439</v>
      </c>
      <c r="F266" s="77" t="str">
        <f>VLOOKUP('[1]Summary Table'!$A264,'[1]Lake Co CMS'!$B:$I,8,FALSE)</f>
        <v>CENTRAL AVE</v>
      </c>
      <c r="G266" s="78" t="str">
        <f>LEFT(INDEX('[1]Summary Table'!$I$4:$I$264, MATCH(A266,'[1]Summary Table'!$A$4:$A$264, 0)), 1)</f>
        <v>R</v>
      </c>
      <c r="H266" s="92"/>
      <c r="I266" s="79">
        <f>INDEX('[1]Summary Table'!$E$4:$E$264,MATCH(A266,'[1]Summary Table'!$A$4:$A$264,0))</f>
        <v>40</v>
      </c>
      <c r="J266" s="79" t="str">
        <f>INDEX('[1]Summary Table'!$J$4:$J$264,MATCH(A266,'[1]Summary Table'!$A$4:$A$264,0))</f>
        <v>C2T</v>
      </c>
      <c r="K266" s="79" t="str">
        <f>INDEX('[1]Summary Table'!$H$4:$H$264,MATCH(A266,'[1]Summary Table'!$A$4:$A$264,0))</f>
        <v>2L</v>
      </c>
      <c r="L266" s="92"/>
      <c r="M266" s="79" t="str">
        <f>INDEX('[1]Summary Table'!$N$4:$N$264,MATCH(A266,'[1]Summary Table'!$A$4:$A$264,0))</f>
        <v>C</v>
      </c>
      <c r="N266" s="80">
        <f t="shared" si="24"/>
        <v>12420</v>
      </c>
      <c r="O266" s="80">
        <f t="shared" si="25"/>
        <v>648</v>
      </c>
      <c r="P266" s="92"/>
      <c r="Q266" s="92"/>
      <c r="R266" s="81">
        <f>INDEX('[1]Summary Table'!$P$4:$P$264,MATCH(A266,'[1]Summary Table'!$A$4:$A$264,0))</f>
        <v>3664.7423999999996</v>
      </c>
      <c r="S266" s="82">
        <f t="shared" si="26"/>
        <v>0.3</v>
      </c>
      <c r="T266" s="81" t="str">
        <f t="shared" si="27"/>
        <v>C</v>
      </c>
      <c r="U266" s="83">
        <f>VLOOKUP('[1]Summary Table'!$A264,'[1]2025 Annual Counts'!$A:$AO,39,FALSE)</f>
        <v>166.32</v>
      </c>
      <c r="V266" s="83">
        <f>VLOOKUP('[1]Summary Table'!$A264,'[1]2025 Annual Counts'!$A:$AO,40,FALSE)</f>
        <v>145.41120000000001</v>
      </c>
      <c r="W266" s="84">
        <f t="shared" si="28"/>
        <v>0.26</v>
      </c>
      <c r="X266" s="83" t="str">
        <f t="shared" si="29"/>
        <v>C</v>
      </c>
      <c r="Y266" s="85">
        <f>INDEX('[1]2025 Annual Counts'!$AH$3:$AH$323,MATCH(A266,'[1]2025 Annual Counts'!$A$3:$A$323,0))</f>
        <v>-9.9312991131427109E-2</v>
      </c>
      <c r="AA266" s="87"/>
      <c r="AB266" s="83">
        <f>INDEX('[1]Summary Table'!$Q$4:$Q$264,MATCH(A266,'[1]Summary Table'!$A$4:$A$264,0))</f>
        <v>12420</v>
      </c>
      <c r="AC266" s="83">
        <f>INDEX('[1]Summary Table'!$R$4:$R$264,MATCH(A266,'[1]Summary Table'!$A$4:$A$264,0))</f>
        <v>16200</v>
      </c>
      <c r="AD266" s="83">
        <f>INDEX('[1]Summary Table'!$S$4:$S$264,MATCH(A266,'[1]Summary Table'!$A$4:$A$264,0))</f>
        <v>16200.9</v>
      </c>
      <c r="AE266" s="83"/>
      <c r="AF266" s="88">
        <f>IF(B266="County", VLOOKUP(AI266,'[1]Service Volumes'!B:F,3,0),VLOOKUP(AI266,'[1]Service Volumes'!W:AA,3,0))</f>
        <v>648</v>
      </c>
      <c r="AG266" s="88">
        <f>IF(B266="County", VLOOKUP(AI266,'[1]Service Volumes'!B:F,4,0),VLOOKUP(AI266,'[1]Service Volumes'!W:AA,4,0))</f>
        <v>846</v>
      </c>
      <c r="AH266" s="89">
        <f>IF(B266="County", VLOOKUP(AI266,'[1]Service Volumes'!B:F,5,0),VLOOKUP(AI266,'[1]Service Volumes'!W:AA,5,0))</f>
        <v>847</v>
      </c>
      <c r="AI266" s="90" t="str">
        <f>INDEX('[1]Summary Table'!$O$4:$O$264,MATCH(A266,'[1]Summary Table'!$A$4:$A$264,0))</f>
        <v>C2T_2L_U_WL_0R</v>
      </c>
    </row>
    <row r="267" spans="1:35" s="91" customFormat="1" x14ac:dyDescent="0.3">
      <c r="A267" s="74">
        <v>803</v>
      </c>
      <c r="B267" s="75" t="e">
        <f>INDEX('[1]Summary Table'!$D$4:$D$264,MATCH(A267,'[1]Summary Table'!$A$4:$A$264,0))</f>
        <v>#N/A</v>
      </c>
      <c r="C267" s="76">
        <f>INDEX('[1]Lake Co CMS'!$A$2:$A$456,MATCH(A267,'[1]Lake Co CMS'!$B$2:$B$456,0))</f>
        <v>360</v>
      </c>
      <c r="D267" s="77" t="str">
        <f>IFERROR(VLOOKUP('[1]Summary Table'!$A265,'[1]Lake Co CMS'!$B:$I,6,FALSE), VLOOKUP(A267, '[1]Summary Table'!$A:$B, 2, FALSE))</f>
        <v>CR 42</v>
      </c>
      <c r="E267" s="77" t="str">
        <f>IFERROR(VLOOKUP('[1]Summary Table'!$A265,'[1]Lake Co CMS'!$B:$I,7,FALSE), VLOOKUP(A267, '[1]Summary Table'!$A:$C, 3, FALSE))</f>
        <v>PALMETTO ST</v>
      </c>
      <c r="F267" s="77" t="str">
        <f>VLOOKUP('[1]Summary Table'!$A265,'[1]Lake Co CMS'!$B:$I,8,FALSE)</f>
        <v>LAKE MACK DR</v>
      </c>
      <c r="G267" s="78" t="e">
        <f>LEFT(INDEX('[1]Summary Table'!$I$4:$I$264, MATCH(A267,'[1]Summary Table'!$A$4:$A$264, 0)), 1)</f>
        <v>#N/A</v>
      </c>
      <c r="H267" s="92"/>
      <c r="I267" s="79" t="e">
        <f>INDEX('[1]Summary Table'!$E$4:$E$264,MATCH(A267,'[1]Summary Table'!$A$4:$A$264,0))</f>
        <v>#N/A</v>
      </c>
      <c r="J267" s="79" t="e">
        <f>INDEX('[1]Summary Table'!$J$4:$J$264,MATCH(A267,'[1]Summary Table'!$A$4:$A$264,0))</f>
        <v>#N/A</v>
      </c>
      <c r="K267" s="79" t="e">
        <f>INDEX('[1]Summary Table'!$H$4:$H$264,MATCH(A267,'[1]Summary Table'!$A$4:$A$264,0))</f>
        <v>#N/A</v>
      </c>
      <c r="L267" s="92"/>
      <c r="M267" s="79" t="e">
        <f>INDEX('[1]Summary Table'!$N$4:$N$264,MATCH(A267,'[1]Summary Table'!$A$4:$A$264,0))</f>
        <v>#N/A</v>
      </c>
      <c r="N267" s="80" t="e">
        <f t="shared" si="24"/>
        <v>#N/A</v>
      </c>
      <c r="O267" s="80" t="e">
        <f t="shared" si="25"/>
        <v>#N/A</v>
      </c>
      <c r="P267" s="92"/>
      <c r="Q267" s="92"/>
      <c r="R267" s="81" t="e">
        <f>INDEX('[1]Summary Table'!$P$4:$P$264,MATCH(A267,'[1]Summary Table'!$A$4:$A$264,0))</f>
        <v>#N/A</v>
      </c>
      <c r="S267" s="82" t="e">
        <f t="shared" si="26"/>
        <v>#N/A</v>
      </c>
      <c r="T267" s="81" t="e">
        <f t="shared" si="27"/>
        <v>#N/A</v>
      </c>
      <c r="U267" s="83">
        <f>VLOOKUP('[1]Summary Table'!$A265,'[1]2025 Annual Counts'!$A:$AO,39,FALSE)</f>
        <v>181.5264</v>
      </c>
      <c r="V267" s="83">
        <f>VLOOKUP('[1]Summary Table'!$A265,'[1]2025 Annual Counts'!$A:$AO,40,FALSE)</f>
        <v>273.71520000000004</v>
      </c>
      <c r="W267" s="84" t="e">
        <f t="shared" si="28"/>
        <v>#N/A</v>
      </c>
      <c r="X267" s="83" t="e">
        <f t="shared" si="29"/>
        <v>#N/A</v>
      </c>
      <c r="Y267" s="85">
        <f>INDEX('[1]2025 Annual Counts'!$AH$3:$AH$323,MATCH(A267,'[1]2025 Annual Counts'!$A$3:$A$323,0))</f>
        <v>-2.6871319426840401E-2</v>
      </c>
      <c r="AA267" s="87"/>
      <c r="AB267" s="83" t="e">
        <f>INDEX('[1]Summary Table'!$Q$4:$Q$264,MATCH(A267,'[1]Summary Table'!$A$4:$A$264,0))</f>
        <v>#N/A</v>
      </c>
      <c r="AC267" s="83" t="e">
        <f>INDEX('[1]Summary Table'!$R$4:$R$264,MATCH(A267,'[1]Summary Table'!$A$4:$A$264,0))</f>
        <v>#N/A</v>
      </c>
      <c r="AD267" s="83" t="e">
        <f>INDEX('[1]Summary Table'!$S$4:$S$264,MATCH(A267,'[1]Summary Table'!$A$4:$A$264,0))</f>
        <v>#N/A</v>
      </c>
      <c r="AE267" s="83"/>
      <c r="AF267" s="88" t="e">
        <f>IF(B267="County", VLOOKUP(AI267,'[1]Service Volumes'!B:F,3,0),VLOOKUP(AI267,'[1]Service Volumes'!W:AA,3,0))</f>
        <v>#N/A</v>
      </c>
      <c r="AG267" s="88" t="e">
        <f>IF(B267="County", VLOOKUP(AI267,'[1]Service Volumes'!B:F,4,0),VLOOKUP(AI267,'[1]Service Volumes'!W:AA,4,0))</f>
        <v>#N/A</v>
      </c>
      <c r="AH267" s="89" t="e">
        <f>IF(B267="County", VLOOKUP(AI267,'[1]Service Volumes'!B:F,5,0),VLOOKUP(AI267,'[1]Service Volumes'!W:AA,5,0))</f>
        <v>#N/A</v>
      </c>
      <c r="AI267" s="90" t="e">
        <f>INDEX('[1]Summary Table'!$O$4:$O$264,MATCH(A267,'[1]Summary Table'!$A$4:$A$264,0))</f>
        <v>#N/A</v>
      </c>
    </row>
    <row r="268" spans="1:35" s="91" customFormat="1" x14ac:dyDescent="0.3">
      <c r="A268" s="74">
        <v>805</v>
      </c>
      <c r="B268" s="75" t="e">
        <f>INDEX('[1]Summary Table'!$D$4:$D$264,MATCH(A268,'[1]Summary Table'!$A$4:$A$264,0))</f>
        <v>#N/A</v>
      </c>
      <c r="C268" s="76">
        <f>INDEX('[1]Lake Co CMS'!$A$2:$A$456,MATCH(A268,'[1]Lake Co CMS'!$B$2:$B$456,0))</f>
        <v>570</v>
      </c>
      <c r="D268" s="77" t="str">
        <f>IFERROR(VLOOKUP('[1]Summary Table'!$A266,'[1]Lake Co CMS'!$B:$I,6,FALSE), VLOOKUP(A268, '[1]Summary Table'!$A:$B, 2, FALSE))</f>
        <v>CR 445A</v>
      </c>
      <c r="E268" s="77" t="str">
        <f>IFERROR(VLOOKUP('[1]Summary Table'!$A266,'[1]Lake Co CMS'!$B:$I,7,FALSE), VLOOKUP(A268, '[1]Summary Table'!$A:$C, 3, FALSE))</f>
        <v>SR 19</v>
      </c>
      <c r="F268" s="77" t="str">
        <f>VLOOKUP('[1]Summary Table'!$A266,'[1]Lake Co CMS'!$B:$I,8,FALSE)</f>
        <v>CR 445</v>
      </c>
      <c r="G268" s="78" t="e">
        <f>LEFT(INDEX('[1]Summary Table'!$I$4:$I$264, MATCH(A268,'[1]Summary Table'!$A$4:$A$264, 0)), 1)</f>
        <v>#N/A</v>
      </c>
      <c r="H268" s="92"/>
      <c r="I268" s="79" t="e">
        <f>INDEX('[1]Summary Table'!$E$4:$E$264,MATCH(A268,'[1]Summary Table'!$A$4:$A$264,0))</f>
        <v>#N/A</v>
      </c>
      <c r="J268" s="79" t="e">
        <f>INDEX('[1]Summary Table'!$J$4:$J$264,MATCH(A268,'[1]Summary Table'!$A$4:$A$264,0))</f>
        <v>#N/A</v>
      </c>
      <c r="K268" s="79" t="e">
        <f>INDEX('[1]Summary Table'!$H$4:$H$264,MATCH(A268,'[1]Summary Table'!$A$4:$A$264,0))</f>
        <v>#N/A</v>
      </c>
      <c r="L268" s="92"/>
      <c r="M268" s="79" t="e">
        <f>INDEX('[1]Summary Table'!$N$4:$N$264,MATCH(A268,'[1]Summary Table'!$A$4:$A$264,0))</f>
        <v>#N/A</v>
      </c>
      <c r="N268" s="80" t="e">
        <f t="shared" si="24"/>
        <v>#N/A</v>
      </c>
      <c r="O268" s="80" t="e">
        <f t="shared" si="25"/>
        <v>#N/A</v>
      </c>
      <c r="P268" s="92"/>
      <c r="Q268" s="92"/>
      <c r="R268" s="81" t="e">
        <f>INDEX('[1]Summary Table'!$P$4:$P$264,MATCH(A268,'[1]Summary Table'!$A$4:$A$264,0))</f>
        <v>#N/A</v>
      </c>
      <c r="S268" s="82" t="e">
        <f t="shared" si="26"/>
        <v>#N/A</v>
      </c>
      <c r="T268" s="81" t="e">
        <f t="shared" si="27"/>
        <v>#N/A</v>
      </c>
      <c r="U268" s="83">
        <f>VLOOKUP('[1]Summary Table'!$A266,'[1]2025 Annual Counts'!$A:$AO,39,FALSE)</f>
        <v>128.304</v>
      </c>
      <c r="V268" s="83">
        <f>VLOOKUP('[1]Summary Table'!$A266,'[1]2025 Annual Counts'!$A:$AO,40,FALSE)</f>
        <v>95.990399999999994</v>
      </c>
      <c r="W268" s="84" t="e">
        <f t="shared" si="28"/>
        <v>#N/A</v>
      </c>
      <c r="X268" s="83" t="e">
        <f t="shared" si="29"/>
        <v>#N/A</v>
      </c>
      <c r="Y268" s="85" t="e">
        <f>INDEX('[1]2025 Annual Counts'!$AH$3:$AH$323,MATCH(A268,'[1]2025 Annual Counts'!$A$3:$A$323,0))</f>
        <v>#N/A</v>
      </c>
      <c r="AA268" s="87"/>
      <c r="AB268" s="83" t="e">
        <f>INDEX('[1]Summary Table'!$Q$4:$Q$264,MATCH(A268,'[1]Summary Table'!$A$4:$A$264,0))</f>
        <v>#N/A</v>
      </c>
      <c r="AC268" s="83" t="e">
        <f>INDEX('[1]Summary Table'!$R$4:$R$264,MATCH(A268,'[1]Summary Table'!$A$4:$A$264,0))</f>
        <v>#N/A</v>
      </c>
      <c r="AD268" s="83" t="e">
        <f>INDEX('[1]Summary Table'!$S$4:$S$264,MATCH(A268,'[1]Summary Table'!$A$4:$A$264,0))</f>
        <v>#N/A</v>
      </c>
      <c r="AE268" s="83"/>
      <c r="AF268" s="88" t="e">
        <f>IF(B268="County", VLOOKUP(AI268,'[1]Service Volumes'!B:F,3,0),VLOOKUP(AI268,'[1]Service Volumes'!W:AA,3,0))</f>
        <v>#N/A</v>
      </c>
      <c r="AG268" s="88" t="e">
        <f>IF(B268="County", VLOOKUP(AI268,'[1]Service Volumes'!B:F,4,0),VLOOKUP(AI268,'[1]Service Volumes'!W:AA,4,0))</f>
        <v>#N/A</v>
      </c>
      <c r="AH268" s="89" t="e">
        <f>IF(B268="County", VLOOKUP(AI268,'[1]Service Volumes'!B:F,5,0),VLOOKUP(AI268,'[1]Service Volumes'!W:AA,5,0))</f>
        <v>#N/A</v>
      </c>
      <c r="AI268" s="90" t="e">
        <f>INDEX('[1]Summary Table'!$O$4:$O$264,MATCH(A268,'[1]Summary Table'!$A$4:$A$264,0))</f>
        <v>#N/A</v>
      </c>
    </row>
    <row r="269" spans="1:35" s="91" customFormat="1" x14ac:dyDescent="0.3">
      <c r="A269" s="74">
        <v>806</v>
      </c>
      <c r="B269" s="75" t="e">
        <f>INDEX('[1]Summary Table'!$D$4:$D$264,MATCH(A269,'[1]Summary Table'!$A$4:$A$264,0))</f>
        <v>#N/A</v>
      </c>
      <c r="C269" s="76">
        <f>INDEX('[1]Lake Co CMS'!$A$2:$A$456,MATCH(A269,'[1]Lake Co CMS'!$B$2:$B$456,0))</f>
        <v>580</v>
      </c>
      <c r="D269" s="77" t="str">
        <f>IFERROR(VLOOKUP('[1]Summary Table'!$A267,'[1]Lake Co CMS'!$B:$I,6,FALSE), VLOOKUP(A269, '[1]Summary Table'!$A:$B, 2, FALSE))</f>
        <v>CR 445A</v>
      </c>
      <c r="E269" s="77" t="str">
        <f>IFERROR(VLOOKUP('[1]Summary Table'!$A267,'[1]Lake Co CMS'!$B:$I,7,FALSE), VLOOKUP(A269, '[1]Summary Table'!$A:$C, 3, FALSE))</f>
        <v>CR 445</v>
      </c>
      <c r="F269" s="77" t="str">
        <f>VLOOKUP('[1]Summary Table'!$A267,'[1]Lake Co CMS'!$B:$I,8,FALSE)</f>
        <v>SR 40</v>
      </c>
      <c r="G269" s="78" t="e">
        <f>LEFT(INDEX('[1]Summary Table'!$I$4:$I$264, MATCH(A269,'[1]Summary Table'!$A$4:$A$264, 0)), 1)</f>
        <v>#N/A</v>
      </c>
      <c r="H269" s="92"/>
      <c r="I269" s="79" t="e">
        <f>INDEX('[1]Summary Table'!$E$4:$E$264,MATCH(A269,'[1]Summary Table'!$A$4:$A$264,0))</f>
        <v>#N/A</v>
      </c>
      <c r="J269" s="79" t="e">
        <f>INDEX('[1]Summary Table'!$J$4:$J$264,MATCH(A269,'[1]Summary Table'!$A$4:$A$264,0))</f>
        <v>#N/A</v>
      </c>
      <c r="K269" s="79" t="e">
        <f>INDEX('[1]Summary Table'!$H$4:$H$264,MATCH(A269,'[1]Summary Table'!$A$4:$A$264,0))</f>
        <v>#N/A</v>
      </c>
      <c r="L269" s="92"/>
      <c r="M269" s="79" t="e">
        <f>INDEX('[1]Summary Table'!$N$4:$N$264,MATCH(A269,'[1]Summary Table'!$A$4:$A$264,0))</f>
        <v>#N/A</v>
      </c>
      <c r="N269" s="80" t="e">
        <f t="shared" si="24"/>
        <v>#N/A</v>
      </c>
      <c r="O269" s="80" t="e">
        <f t="shared" si="25"/>
        <v>#N/A</v>
      </c>
      <c r="P269" s="92"/>
      <c r="Q269" s="92"/>
      <c r="R269" s="81" t="e">
        <f>INDEX('[1]Summary Table'!$P$4:$P$264,MATCH(A269,'[1]Summary Table'!$A$4:$A$264,0))</f>
        <v>#N/A</v>
      </c>
      <c r="S269" s="82" t="e">
        <f t="shared" si="26"/>
        <v>#N/A</v>
      </c>
      <c r="T269" s="81" t="e">
        <f t="shared" si="27"/>
        <v>#N/A</v>
      </c>
      <c r="U269" s="83">
        <f>VLOOKUP('[1]Summary Table'!$A267,'[1]2025 Annual Counts'!$A:$AO,39,FALSE)</f>
        <v>146.36160000000001</v>
      </c>
      <c r="V269" s="83">
        <f>VLOOKUP('[1]Summary Table'!$A267,'[1]2025 Annual Counts'!$A:$AO,40,FALSE)</f>
        <v>142.56</v>
      </c>
      <c r="W269" s="84" t="e">
        <f t="shared" si="28"/>
        <v>#N/A</v>
      </c>
      <c r="X269" s="83" t="e">
        <f t="shared" si="29"/>
        <v>#N/A</v>
      </c>
      <c r="Y269" s="85" t="e">
        <f>INDEX('[1]2025 Annual Counts'!$AH$3:$AH$323,MATCH(A269,'[1]2025 Annual Counts'!$A$3:$A$323,0))</f>
        <v>#N/A</v>
      </c>
      <c r="AA269" s="87"/>
      <c r="AB269" s="83" t="e">
        <f>INDEX('[1]Summary Table'!$Q$4:$Q$264,MATCH(A269,'[1]Summary Table'!$A$4:$A$264,0))</f>
        <v>#N/A</v>
      </c>
      <c r="AC269" s="83" t="e">
        <f>INDEX('[1]Summary Table'!$R$4:$R$264,MATCH(A269,'[1]Summary Table'!$A$4:$A$264,0))</f>
        <v>#N/A</v>
      </c>
      <c r="AD269" s="83" t="e">
        <f>INDEX('[1]Summary Table'!$S$4:$S$264,MATCH(A269,'[1]Summary Table'!$A$4:$A$264,0))</f>
        <v>#N/A</v>
      </c>
      <c r="AE269" s="83"/>
      <c r="AF269" s="88" t="e">
        <f>IF(B269="County", VLOOKUP(AI269,'[1]Service Volumes'!B:F,3,0),VLOOKUP(AI269,'[1]Service Volumes'!W:AA,3,0))</f>
        <v>#N/A</v>
      </c>
      <c r="AG269" s="88" t="e">
        <f>IF(B269="County", VLOOKUP(AI269,'[1]Service Volumes'!B:F,4,0),VLOOKUP(AI269,'[1]Service Volumes'!W:AA,4,0))</f>
        <v>#N/A</v>
      </c>
      <c r="AH269" s="89" t="e">
        <f>IF(B269="County", VLOOKUP(AI269,'[1]Service Volumes'!B:F,5,0),VLOOKUP(AI269,'[1]Service Volumes'!W:AA,5,0))</f>
        <v>#N/A</v>
      </c>
      <c r="AI269" s="90" t="e">
        <f>INDEX('[1]Summary Table'!$O$4:$O$264,MATCH(A269,'[1]Summary Table'!$A$4:$A$264,0))</f>
        <v>#N/A</v>
      </c>
    </row>
    <row r="270" spans="1:35" s="91" customFormat="1" x14ac:dyDescent="0.3">
      <c r="A270" s="74">
        <v>807</v>
      </c>
      <c r="B270" s="75" t="e">
        <f>INDEX('[1]Summary Table'!$D$4:$D$264,MATCH(A270,'[1]Summary Table'!$A$4:$A$264,0))</f>
        <v>#N/A</v>
      </c>
      <c r="C270" s="76">
        <f>INDEX('[1]Lake Co CMS'!$A$2:$A$456,MATCH(A270,'[1]Lake Co CMS'!$B$2:$B$456,0))</f>
        <v>2840</v>
      </c>
      <c r="D270" s="77" t="str">
        <f>IFERROR(VLOOKUP('[1]Summary Table'!$A268,'[1]Lake Co CMS'!$B:$I,6,FALSE), VLOOKUP(A270, '[1]Summary Table'!$A:$B, 2, FALSE))</f>
        <v>SR 19</v>
      </c>
      <c r="E270" s="77" t="str">
        <f>IFERROR(VLOOKUP('[1]Summary Table'!$A268,'[1]Lake Co CMS'!$B:$I,7,FALSE), VLOOKUP(A270, '[1]Summary Table'!$A:$C, 3, FALSE))</f>
        <v>MARION COUNTY LINE</v>
      </c>
      <c r="F270" s="77" t="str">
        <f>VLOOKUP('[1]Summary Table'!$A268,'[1]Lake Co CMS'!$B:$I,8,FALSE)</f>
        <v>CR 445A</v>
      </c>
      <c r="G270" s="78" t="e">
        <f>LEFT(INDEX('[1]Summary Table'!$I$4:$I$264, MATCH(A270,'[1]Summary Table'!$A$4:$A$264, 0)), 1)</f>
        <v>#N/A</v>
      </c>
      <c r="H270" s="92"/>
      <c r="I270" s="79" t="e">
        <f>INDEX('[1]Summary Table'!$E$4:$E$264,MATCH(A270,'[1]Summary Table'!$A$4:$A$264,0))</f>
        <v>#N/A</v>
      </c>
      <c r="J270" s="79" t="e">
        <f>INDEX('[1]Summary Table'!$J$4:$J$264,MATCH(A270,'[1]Summary Table'!$A$4:$A$264,0))</f>
        <v>#N/A</v>
      </c>
      <c r="K270" s="79" t="e">
        <f>INDEX('[1]Summary Table'!$H$4:$H$264,MATCH(A270,'[1]Summary Table'!$A$4:$A$264,0))</f>
        <v>#N/A</v>
      </c>
      <c r="L270" s="92"/>
      <c r="M270" s="79" t="e">
        <f>INDEX('[1]Summary Table'!$N$4:$N$264,MATCH(A270,'[1]Summary Table'!$A$4:$A$264,0))</f>
        <v>#N/A</v>
      </c>
      <c r="N270" s="80" t="e">
        <f t="shared" si="24"/>
        <v>#N/A</v>
      </c>
      <c r="O270" s="80" t="e">
        <f t="shared" si="25"/>
        <v>#N/A</v>
      </c>
      <c r="P270" s="92"/>
      <c r="Q270" s="92"/>
      <c r="R270" s="81" t="e">
        <f>INDEX('[1]Summary Table'!$P$4:$P$264,MATCH(A270,'[1]Summary Table'!$A$4:$A$264,0))</f>
        <v>#N/A</v>
      </c>
      <c r="S270" s="82" t="e">
        <f t="shared" si="26"/>
        <v>#N/A</v>
      </c>
      <c r="T270" s="81" t="e">
        <f t="shared" si="27"/>
        <v>#N/A</v>
      </c>
      <c r="U270" s="83">
        <f>VLOOKUP('[1]Summary Table'!$A268,'[1]2025 Annual Counts'!$A:$AO,39,FALSE)</f>
        <v>93.06</v>
      </c>
      <c r="V270" s="83">
        <f>VLOOKUP('[1]Summary Table'!$A268,'[1]2025 Annual Counts'!$A:$AO,40,FALSE)</f>
        <v>139.59</v>
      </c>
      <c r="W270" s="84" t="e">
        <f t="shared" si="28"/>
        <v>#N/A</v>
      </c>
      <c r="X270" s="83" t="e">
        <f t="shared" si="29"/>
        <v>#N/A</v>
      </c>
      <c r="Y270" s="85" t="e">
        <f>INDEX('[1]2025 Annual Counts'!$AH$3:$AH$323,MATCH(A270,'[1]2025 Annual Counts'!$A$3:$A$323,0))</f>
        <v>#N/A</v>
      </c>
      <c r="AA270" s="87"/>
      <c r="AB270" s="83" t="e">
        <f>INDEX('[1]Summary Table'!$Q$4:$Q$264,MATCH(A270,'[1]Summary Table'!$A$4:$A$264,0))</f>
        <v>#N/A</v>
      </c>
      <c r="AC270" s="83" t="e">
        <f>INDEX('[1]Summary Table'!$R$4:$R$264,MATCH(A270,'[1]Summary Table'!$A$4:$A$264,0))</f>
        <v>#N/A</v>
      </c>
      <c r="AD270" s="83" t="e">
        <f>INDEX('[1]Summary Table'!$S$4:$S$264,MATCH(A270,'[1]Summary Table'!$A$4:$A$264,0))</f>
        <v>#N/A</v>
      </c>
      <c r="AE270" s="83"/>
      <c r="AF270" s="88" t="e">
        <f>IF(B270="County", VLOOKUP(AI270,'[1]Service Volumes'!B:F,3,0),VLOOKUP(AI270,'[1]Service Volumes'!W:AA,3,0))</f>
        <v>#N/A</v>
      </c>
      <c r="AG270" s="88" t="e">
        <f>IF(B270="County", VLOOKUP(AI270,'[1]Service Volumes'!B:F,4,0),VLOOKUP(AI270,'[1]Service Volumes'!W:AA,4,0))</f>
        <v>#N/A</v>
      </c>
      <c r="AH270" s="89" t="e">
        <f>IF(B270="County", VLOOKUP(AI270,'[1]Service Volumes'!B:F,5,0),VLOOKUP(AI270,'[1]Service Volumes'!W:AA,5,0))</f>
        <v>#N/A</v>
      </c>
      <c r="AI270" s="90" t="e">
        <f>INDEX('[1]Summary Table'!$O$4:$O$264,MATCH(A270,'[1]Summary Table'!$A$4:$A$264,0))</f>
        <v>#N/A</v>
      </c>
    </row>
    <row r="271" spans="1:35" s="91" customFormat="1" x14ac:dyDescent="0.3">
      <c r="A271" s="93">
        <v>808</v>
      </c>
      <c r="B271" s="94" t="e">
        <f>INDEX('[1]Summary Table'!$D$4:$D$264,MATCH(A271,'[1]Summary Table'!$A$4:$A$264,0))</f>
        <v>#N/A</v>
      </c>
      <c r="C271" s="76">
        <f>INDEX('[1]Lake Co CMS'!$A$2:$A$456,MATCH(A271,'[1]Lake Co CMS'!$B$2:$B$456,0))</f>
        <v>3160</v>
      </c>
      <c r="D271" s="77" t="str">
        <f>IFERROR(VLOOKUP('[1]Summary Table'!$A269,'[1]Lake Co CMS'!$B:$I,6,FALSE), VLOOKUP(A271, '[1]Summary Table'!$A:$B, 2, FALSE))</f>
        <v>SR 40</v>
      </c>
      <c r="E271" s="77" t="str">
        <f>IFERROR(VLOOKUP('[1]Summary Table'!$A269,'[1]Lake Co CMS'!$B:$I,7,FALSE), VLOOKUP(A271, '[1]Summary Table'!$A:$C, 3, FALSE))</f>
        <v>MARION COUNTY LINE</v>
      </c>
      <c r="F271" s="77" t="str">
        <f>VLOOKUP('[1]Summary Table'!$A269,'[1]Lake Co CMS'!$B:$I,8,FALSE)</f>
        <v>CR 445A</v>
      </c>
      <c r="G271" s="78" t="e">
        <f>LEFT(INDEX('[1]Summary Table'!$I$4:$I$264, MATCH(A271,'[1]Summary Table'!$A$4:$A$264, 0)), 1)</f>
        <v>#N/A</v>
      </c>
      <c r="H271" s="92"/>
      <c r="I271" s="79" t="e">
        <f>INDEX('[1]Summary Table'!$E$4:$E$264,MATCH(A271,'[1]Summary Table'!$A$4:$A$264,0))</f>
        <v>#N/A</v>
      </c>
      <c r="J271" s="79" t="e">
        <f>INDEX('[1]Summary Table'!$J$4:$J$264,MATCH(A271,'[1]Summary Table'!$A$4:$A$264,0))</f>
        <v>#N/A</v>
      </c>
      <c r="K271" s="79" t="e">
        <f>INDEX('[1]Summary Table'!$H$4:$H$264,MATCH(A271,'[1]Summary Table'!$A$4:$A$264,0))</f>
        <v>#N/A</v>
      </c>
      <c r="L271" s="92"/>
      <c r="M271" s="79" t="e">
        <f>INDEX('[1]Summary Table'!$N$4:$N$264,MATCH(A271,'[1]Summary Table'!$A$4:$A$264,0))</f>
        <v>#N/A</v>
      </c>
      <c r="N271" s="80" t="e">
        <f t="shared" si="24"/>
        <v>#N/A</v>
      </c>
      <c r="O271" s="80" t="e">
        <f t="shared" si="25"/>
        <v>#N/A</v>
      </c>
      <c r="P271" s="92"/>
      <c r="Q271" s="92"/>
      <c r="R271" s="81" t="e">
        <f>INDEX('[1]Summary Table'!$P$4:$P$264,MATCH(A271,'[1]Summary Table'!$A$4:$A$264,0))</f>
        <v>#N/A</v>
      </c>
      <c r="S271" s="82" t="e">
        <f t="shared" si="26"/>
        <v>#N/A</v>
      </c>
      <c r="T271" s="81" t="e">
        <f t="shared" si="27"/>
        <v>#N/A</v>
      </c>
      <c r="U271" s="83">
        <f>VLOOKUP('[1]Summary Table'!$A269,'[1]2025 Annual Counts'!$A:$AO,39,FALSE)</f>
        <v>233.35289999999998</v>
      </c>
      <c r="V271" s="83">
        <f>VLOOKUP('[1]Summary Table'!$A269,'[1]2025 Annual Counts'!$A:$AO,40,FALSE)</f>
        <v>275.60609999999997</v>
      </c>
      <c r="W271" s="84" t="e">
        <f t="shared" si="28"/>
        <v>#N/A</v>
      </c>
      <c r="X271" s="83" t="e">
        <f t="shared" si="29"/>
        <v>#N/A</v>
      </c>
      <c r="Y271" s="85" t="e">
        <f>INDEX('[1]2025 Annual Counts'!$AH$3:$AH$323,MATCH(A271,'[1]2025 Annual Counts'!$A$3:$A$323,0))</f>
        <v>#N/A</v>
      </c>
      <c r="AA271" s="87"/>
      <c r="AB271" s="83" t="e">
        <f>INDEX('[1]Summary Table'!$Q$4:$Q$264,MATCH(A271,'[1]Summary Table'!$A$4:$A$264,0))</f>
        <v>#N/A</v>
      </c>
      <c r="AC271" s="83" t="e">
        <f>INDEX('[1]Summary Table'!$R$4:$R$264,MATCH(A271,'[1]Summary Table'!$A$4:$A$264,0))</f>
        <v>#N/A</v>
      </c>
      <c r="AD271" s="83" t="e">
        <f>INDEX('[1]Summary Table'!$S$4:$S$264,MATCH(A271,'[1]Summary Table'!$A$4:$A$264,0))</f>
        <v>#N/A</v>
      </c>
      <c r="AE271" s="83"/>
      <c r="AF271" s="88" t="e">
        <f>IF(B271="County", VLOOKUP(AI271,'[1]Service Volumes'!B:F,3,0),VLOOKUP(AI271,'[1]Service Volumes'!W:AA,3,0))</f>
        <v>#N/A</v>
      </c>
      <c r="AG271" s="88" t="e">
        <f>IF(B271="County", VLOOKUP(AI271,'[1]Service Volumes'!B:F,4,0),VLOOKUP(AI271,'[1]Service Volumes'!W:AA,4,0))</f>
        <v>#N/A</v>
      </c>
      <c r="AH271" s="89" t="e">
        <f>IF(B271="County", VLOOKUP(AI271,'[1]Service Volumes'!B:F,5,0),VLOOKUP(AI271,'[1]Service Volumes'!W:AA,5,0))</f>
        <v>#N/A</v>
      </c>
      <c r="AI271" s="90" t="e">
        <f>INDEX('[1]Summary Table'!$O$4:$O$264,MATCH(A271,'[1]Summary Table'!$A$4:$A$264,0))</f>
        <v>#N/A</v>
      </c>
    </row>
    <row r="272" spans="1:35" s="91" customFormat="1" x14ac:dyDescent="0.3">
      <c r="A272" s="95"/>
      <c r="B272" s="96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  <c r="AE272" s="97"/>
      <c r="AF272" s="97"/>
      <c r="AG272" s="97"/>
      <c r="AH272" s="97"/>
      <c r="AI272" s="98"/>
    </row>
    <row r="273" spans="1:35" s="91" customFormat="1" x14ac:dyDescent="0.3">
      <c r="A273" s="99" t="s">
        <v>66</v>
      </c>
      <c r="B273" s="96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  <c r="AE273" s="97"/>
      <c r="AF273" s="97"/>
      <c r="AG273" s="97"/>
      <c r="AH273" s="97"/>
      <c r="AI273" s="98"/>
    </row>
    <row r="274" spans="1:35" s="91" customFormat="1" x14ac:dyDescent="0.3">
      <c r="A274" s="100" t="s">
        <v>67</v>
      </c>
      <c r="B274" s="96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  <c r="AD274" s="97"/>
      <c r="AE274" s="97"/>
      <c r="AF274" s="97"/>
      <c r="AG274" s="97"/>
      <c r="AH274" s="97"/>
      <c r="AI274" s="98"/>
    </row>
    <row r="275" spans="1:35" s="91" customFormat="1" x14ac:dyDescent="0.3">
      <c r="A275" s="100" t="s">
        <v>68</v>
      </c>
      <c r="B275" s="96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  <c r="AD275" s="97"/>
      <c r="AE275" s="97"/>
      <c r="AF275" s="97"/>
      <c r="AG275" s="97"/>
      <c r="AH275" s="97"/>
      <c r="AI275" s="98"/>
    </row>
    <row r="276" spans="1:35" s="91" customFormat="1" x14ac:dyDescent="0.3">
      <c r="A276" s="100" t="s">
        <v>69</v>
      </c>
      <c r="B276" s="96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  <c r="AD276" s="97"/>
      <c r="AE276" s="97"/>
      <c r="AF276" s="97"/>
      <c r="AG276" s="97"/>
      <c r="AH276" s="97"/>
      <c r="AI276" s="98"/>
    </row>
    <row r="277" spans="1:35" s="91" customFormat="1" x14ac:dyDescent="0.3">
      <c r="A277" s="101" t="s">
        <v>70</v>
      </c>
      <c r="B277" s="102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  <c r="AE277" s="103"/>
      <c r="AF277" s="103"/>
      <c r="AG277" s="103"/>
      <c r="AH277" s="103"/>
      <c r="AI277" s="104"/>
    </row>
    <row r="278" spans="1:35" s="91" customFormat="1" x14ac:dyDescent="0.3">
      <c r="A278" s="105"/>
      <c r="B278" s="106"/>
    </row>
    <row r="279" spans="1:35" s="91" customFormat="1" x14ac:dyDescent="0.3">
      <c r="A279" s="105"/>
      <c r="B279" s="106"/>
    </row>
    <row r="280" spans="1:35" s="91" customFormat="1" x14ac:dyDescent="0.3">
      <c r="A280" s="105"/>
      <c r="B280" s="106"/>
    </row>
    <row r="281" spans="1:35" s="91" customFormat="1" x14ac:dyDescent="0.3">
      <c r="A281" s="105"/>
      <c r="B281" s="106"/>
    </row>
    <row r="282" spans="1:35" s="91" customFormat="1" x14ac:dyDescent="0.3">
      <c r="A282" s="105"/>
      <c r="B282" s="106"/>
    </row>
    <row r="283" spans="1:35" s="91" customFormat="1" x14ac:dyDescent="0.3">
      <c r="A283" s="105"/>
      <c r="B283" s="106"/>
    </row>
    <row r="284" spans="1:35" s="91" customFormat="1" x14ac:dyDescent="0.3">
      <c r="A284" s="105"/>
      <c r="B284" s="106"/>
    </row>
    <row r="285" spans="1:35" s="91" customFormat="1" x14ac:dyDescent="0.3">
      <c r="A285" s="105"/>
      <c r="B285" s="106"/>
    </row>
    <row r="286" spans="1:35" s="91" customFormat="1" x14ac:dyDescent="0.3">
      <c r="A286" s="105"/>
      <c r="B286" s="106"/>
    </row>
    <row r="287" spans="1:35" s="91" customFormat="1" x14ac:dyDescent="0.3">
      <c r="A287" s="105"/>
      <c r="B287" s="106"/>
    </row>
    <row r="288" spans="1:35" s="91" customFormat="1" x14ac:dyDescent="0.3">
      <c r="A288" s="105"/>
      <c r="B288" s="106"/>
    </row>
    <row r="289" spans="1:2" s="91" customFormat="1" x14ac:dyDescent="0.3">
      <c r="A289" s="105"/>
      <c r="B289" s="106"/>
    </row>
    <row r="290" spans="1:2" s="91" customFormat="1" x14ac:dyDescent="0.3">
      <c r="A290" s="105"/>
      <c r="B290" s="106"/>
    </row>
    <row r="291" spans="1:2" s="91" customFormat="1" x14ac:dyDescent="0.3">
      <c r="A291" s="105"/>
      <c r="B291" s="106"/>
    </row>
    <row r="292" spans="1:2" s="91" customFormat="1" x14ac:dyDescent="0.3">
      <c r="A292" s="105"/>
      <c r="B292" s="106"/>
    </row>
    <row r="293" spans="1:2" s="91" customFormat="1" x14ac:dyDescent="0.3">
      <c r="A293" s="105"/>
      <c r="B293" s="106"/>
    </row>
    <row r="294" spans="1:2" s="91" customFormat="1" x14ac:dyDescent="0.3">
      <c r="A294" s="105"/>
      <c r="B294" s="106"/>
    </row>
    <row r="295" spans="1:2" s="91" customFormat="1" x14ac:dyDescent="0.3">
      <c r="A295" s="105"/>
      <c r="B295" s="106"/>
    </row>
    <row r="296" spans="1:2" s="91" customFormat="1" x14ac:dyDescent="0.3">
      <c r="A296" s="105"/>
      <c r="B296" s="106"/>
    </row>
    <row r="297" spans="1:2" s="91" customFormat="1" x14ac:dyDescent="0.3">
      <c r="A297" s="105"/>
      <c r="B297" s="106"/>
    </row>
    <row r="298" spans="1:2" s="91" customFormat="1" x14ac:dyDescent="0.3">
      <c r="A298" s="105"/>
      <c r="B298" s="106"/>
    </row>
    <row r="299" spans="1:2" s="91" customFormat="1" x14ac:dyDescent="0.3">
      <c r="A299" s="105"/>
      <c r="B299" s="106"/>
    </row>
    <row r="300" spans="1:2" s="91" customFormat="1" x14ac:dyDescent="0.3">
      <c r="A300" s="105"/>
      <c r="B300" s="106"/>
    </row>
    <row r="301" spans="1:2" s="91" customFormat="1" x14ac:dyDescent="0.3">
      <c r="A301" s="105"/>
      <c r="B301" s="106"/>
    </row>
    <row r="302" spans="1:2" s="91" customFormat="1" x14ac:dyDescent="0.3">
      <c r="A302" s="105"/>
      <c r="B302" s="106"/>
    </row>
    <row r="303" spans="1:2" s="91" customFormat="1" x14ac:dyDescent="0.3">
      <c r="A303" s="105"/>
      <c r="B303" s="106"/>
    </row>
    <row r="304" spans="1:2" s="91" customFormat="1" x14ac:dyDescent="0.3">
      <c r="A304" s="105"/>
      <c r="B304" s="106"/>
    </row>
    <row r="305" spans="1:2" s="91" customFormat="1" x14ac:dyDescent="0.3">
      <c r="A305" s="105"/>
      <c r="B305" s="106"/>
    </row>
    <row r="306" spans="1:2" s="91" customFormat="1" x14ac:dyDescent="0.3">
      <c r="A306" s="105"/>
      <c r="B306" s="106"/>
    </row>
    <row r="307" spans="1:2" s="91" customFormat="1" x14ac:dyDescent="0.3">
      <c r="A307" s="105"/>
      <c r="B307" s="106"/>
    </row>
    <row r="308" spans="1:2" s="91" customFormat="1" x14ac:dyDescent="0.3">
      <c r="A308" s="105"/>
      <c r="B308" s="106"/>
    </row>
    <row r="309" spans="1:2" s="91" customFormat="1" x14ac:dyDescent="0.3">
      <c r="A309" s="105"/>
      <c r="B309" s="106"/>
    </row>
    <row r="310" spans="1:2" s="91" customFormat="1" x14ac:dyDescent="0.3">
      <c r="A310" s="105"/>
      <c r="B310" s="106"/>
    </row>
    <row r="311" spans="1:2" s="91" customFormat="1" x14ac:dyDescent="0.3">
      <c r="A311" s="105"/>
      <c r="B311" s="106"/>
    </row>
    <row r="312" spans="1:2" s="91" customFormat="1" x14ac:dyDescent="0.3">
      <c r="A312" s="105"/>
      <c r="B312" s="106"/>
    </row>
    <row r="313" spans="1:2" s="91" customFormat="1" x14ac:dyDescent="0.3">
      <c r="A313" s="105"/>
      <c r="B313" s="106"/>
    </row>
    <row r="314" spans="1:2" s="91" customFormat="1" x14ac:dyDescent="0.3">
      <c r="A314" s="105"/>
      <c r="B314" s="106"/>
    </row>
    <row r="315" spans="1:2" s="91" customFormat="1" x14ac:dyDescent="0.3">
      <c r="A315" s="105"/>
      <c r="B315" s="106"/>
    </row>
    <row r="316" spans="1:2" s="91" customFormat="1" x14ac:dyDescent="0.3">
      <c r="A316" s="105"/>
      <c r="B316" s="106"/>
    </row>
    <row r="317" spans="1:2" s="91" customFormat="1" x14ac:dyDescent="0.3">
      <c r="A317" s="105"/>
      <c r="B317" s="106"/>
    </row>
    <row r="318" spans="1:2" s="91" customFormat="1" x14ac:dyDescent="0.3">
      <c r="A318" s="105"/>
      <c r="B318" s="106"/>
    </row>
    <row r="319" spans="1:2" s="91" customFormat="1" x14ac:dyDescent="0.3">
      <c r="A319" s="105"/>
      <c r="B319" s="106"/>
    </row>
    <row r="320" spans="1:2" s="91" customFormat="1" x14ac:dyDescent="0.3">
      <c r="A320" s="105"/>
      <c r="B320" s="106"/>
    </row>
    <row r="321" spans="1:2" s="91" customFormat="1" x14ac:dyDescent="0.3">
      <c r="A321" s="105"/>
      <c r="B321" s="106"/>
    </row>
    <row r="322" spans="1:2" s="91" customFormat="1" x14ac:dyDescent="0.3">
      <c r="A322" s="105"/>
      <c r="B322" s="106"/>
    </row>
    <row r="323" spans="1:2" s="91" customFormat="1" x14ac:dyDescent="0.3">
      <c r="A323" s="105"/>
      <c r="B323" s="106"/>
    </row>
    <row r="324" spans="1:2" s="91" customFormat="1" x14ac:dyDescent="0.3">
      <c r="A324" s="105"/>
      <c r="B324" s="106"/>
    </row>
    <row r="325" spans="1:2" s="91" customFormat="1" x14ac:dyDescent="0.3">
      <c r="A325" s="105"/>
      <c r="B325" s="106"/>
    </row>
    <row r="326" spans="1:2" s="91" customFormat="1" x14ac:dyDescent="0.3">
      <c r="A326" s="105"/>
      <c r="B326" s="106"/>
    </row>
    <row r="327" spans="1:2" s="91" customFormat="1" x14ac:dyDescent="0.3">
      <c r="A327" s="105"/>
      <c r="B327" s="106"/>
    </row>
    <row r="328" spans="1:2" s="91" customFormat="1" x14ac:dyDescent="0.3">
      <c r="A328" s="105"/>
      <c r="B328" s="106"/>
    </row>
    <row r="329" spans="1:2" s="91" customFormat="1" x14ac:dyDescent="0.3">
      <c r="A329" s="105"/>
      <c r="B329" s="106"/>
    </row>
    <row r="330" spans="1:2" s="91" customFormat="1" x14ac:dyDescent="0.3">
      <c r="A330" s="105"/>
      <c r="B330" s="106"/>
    </row>
    <row r="331" spans="1:2" s="91" customFormat="1" x14ac:dyDescent="0.3">
      <c r="A331" s="105"/>
      <c r="B331" s="106"/>
    </row>
    <row r="332" spans="1:2" s="91" customFormat="1" x14ac:dyDescent="0.3">
      <c r="A332" s="105"/>
      <c r="B332" s="106"/>
    </row>
    <row r="333" spans="1:2" s="91" customFormat="1" x14ac:dyDescent="0.3">
      <c r="A333" s="105"/>
      <c r="B333" s="106"/>
    </row>
    <row r="334" spans="1:2" s="91" customFormat="1" x14ac:dyDescent="0.3">
      <c r="A334" s="105"/>
      <c r="B334" s="106"/>
    </row>
    <row r="335" spans="1:2" s="91" customFormat="1" x14ac:dyDescent="0.3">
      <c r="A335" s="105"/>
      <c r="B335" s="106"/>
    </row>
    <row r="336" spans="1:2" s="91" customFormat="1" x14ac:dyDescent="0.3">
      <c r="A336" s="105"/>
      <c r="B336" s="106"/>
    </row>
    <row r="337" spans="1:2" s="91" customFormat="1" x14ac:dyDescent="0.3">
      <c r="A337" s="105"/>
      <c r="B337" s="106"/>
    </row>
    <row r="338" spans="1:2" s="91" customFormat="1" x14ac:dyDescent="0.3">
      <c r="A338" s="105"/>
      <c r="B338" s="106"/>
    </row>
    <row r="339" spans="1:2" s="91" customFormat="1" x14ac:dyDescent="0.3">
      <c r="A339" s="105"/>
      <c r="B339" s="106"/>
    </row>
    <row r="340" spans="1:2" s="91" customFormat="1" x14ac:dyDescent="0.3">
      <c r="A340" s="105"/>
      <c r="B340" s="106"/>
    </row>
    <row r="341" spans="1:2" s="91" customFormat="1" x14ac:dyDescent="0.3">
      <c r="A341" s="105"/>
      <c r="B341" s="106"/>
    </row>
    <row r="342" spans="1:2" s="91" customFormat="1" x14ac:dyDescent="0.3">
      <c r="A342" s="105"/>
      <c r="B342" s="106"/>
    </row>
    <row r="343" spans="1:2" s="91" customFormat="1" x14ac:dyDescent="0.3">
      <c r="A343" s="105"/>
      <c r="B343" s="106"/>
    </row>
    <row r="344" spans="1:2" s="91" customFormat="1" x14ac:dyDescent="0.3">
      <c r="A344" s="105"/>
      <c r="B344" s="106"/>
    </row>
    <row r="345" spans="1:2" s="91" customFormat="1" x14ac:dyDescent="0.3">
      <c r="A345" s="105"/>
      <c r="B345" s="106"/>
    </row>
    <row r="346" spans="1:2" s="91" customFormat="1" x14ac:dyDescent="0.3">
      <c r="A346" s="105"/>
      <c r="B346" s="106"/>
    </row>
    <row r="347" spans="1:2" s="91" customFormat="1" x14ac:dyDescent="0.3">
      <c r="A347" s="105"/>
      <c r="B347" s="106"/>
    </row>
    <row r="348" spans="1:2" s="91" customFormat="1" x14ac:dyDescent="0.3">
      <c r="A348" s="105"/>
      <c r="B348" s="106"/>
    </row>
    <row r="349" spans="1:2" s="91" customFormat="1" x14ac:dyDescent="0.3">
      <c r="A349" s="105"/>
      <c r="B349" s="106"/>
    </row>
    <row r="350" spans="1:2" s="91" customFormat="1" x14ac:dyDescent="0.3">
      <c r="A350" s="105"/>
      <c r="B350" s="106"/>
    </row>
    <row r="351" spans="1:2" s="91" customFormat="1" x14ac:dyDescent="0.3">
      <c r="A351" s="105"/>
      <c r="B351" s="106"/>
    </row>
    <row r="352" spans="1:2" s="91" customFormat="1" x14ac:dyDescent="0.3">
      <c r="A352" s="105"/>
      <c r="B352" s="106"/>
    </row>
    <row r="353" spans="1:2" s="91" customFormat="1" x14ac:dyDescent="0.3">
      <c r="A353" s="105"/>
      <c r="B353" s="106"/>
    </row>
    <row r="354" spans="1:2" s="91" customFormat="1" x14ac:dyDescent="0.3">
      <c r="A354" s="105"/>
      <c r="B354" s="106"/>
    </row>
    <row r="355" spans="1:2" s="91" customFormat="1" x14ac:dyDescent="0.3">
      <c r="A355" s="105"/>
      <c r="B355" s="106"/>
    </row>
    <row r="356" spans="1:2" s="91" customFormat="1" x14ac:dyDescent="0.3">
      <c r="A356" s="105"/>
      <c r="B356" s="106"/>
    </row>
    <row r="357" spans="1:2" s="91" customFormat="1" x14ac:dyDescent="0.3">
      <c r="A357" s="105"/>
      <c r="B357" s="106"/>
    </row>
    <row r="358" spans="1:2" s="91" customFormat="1" x14ac:dyDescent="0.3">
      <c r="A358" s="105"/>
      <c r="B358" s="106"/>
    </row>
    <row r="359" spans="1:2" s="91" customFormat="1" x14ac:dyDescent="0.3">
      <c r="A359" s="105"/>
      <c r="B359" s="106"/>
    </row>
    <row r="360" spans="1:2" s="91" customFormat="1" x14ac:dyDescent="0.3">
      <c r="A360" s="105"/>
      <c r="B360" s="106"/>
    </row>
    <row r="361" spans="1:2" s="91" customFormat="1" x14ac:dyDescent="0.3">
      <c r="A361" s="105"/>
      <c r="B361" s="106"/>
    </row>
    <row r="362" spans="1:2" s="91" customFormat="1" x14ac:dyDescent="0.3">
      <c r="A362" s="105"/>
      <c r="B362" s="106"/>
    </row>
    <row r="363" spans="1:2" s="91" customFormat="1" x14ac:dyDescent="0.3">
      <c r="A363" s="105"/>
      <c r="B363" s="106"/>
    </row>
    <row r="364" spans="1:2" s="91" customFormat="1" x14ac:dyDescent="0.3">
      <c r="A364" s="105"/>
      <c r="B364" s="106"/>
    </row>
    <row r="365" spans="1:2" s="91" customFormat="1" x14ac:dyDescent="0.3">
      <c r="A365" s="105"/>
      <c r="B365" s="106"/>
    </row>
    <row r="366" spans="1:2" s="91" customFormat="1" x14ac:dyDescent="0.3">
      <c r="A366" s="105"/>
      <c r="B366" s="106"/>
    </row>
    <row r="367" spans="1:2" s="91" customFormat="1" x14ac:dyDescent="0.3">
      <c r="A367" s="105"/>
      <c r="B367" s="106"/>
    </row>
    <row r="368" spans="1:2" s="91" customFormat="1" x14ac:dyDescent="0.3">
      <c r="A368" s="105"/>
      <c r="B368" s="106"/>
    </row>
    <row r="369" spans="1:2" s="91" customFormat="1" x14ac:dyDescent="0.3">
      <c r="A369" s="105"/>
      <c r="B369" s="106"/>
    </row>
    <row r="370" spans="1:2" s="91" customFormat="1" x14ac:dyDescent="0.3">
      <c r="A370" s="105"/>
      <c r="B370" s="106"/>
    </row>
    <row r="371" spans="1:2" s="91" customFormat="1" x14ac:dyDescent="0.3">
      <c r="A371" s="105"/>
      <c r="B371" s="106"/>
    </row>
    <row r="372" spans="1:2" s="91" customFormat="1" x14ac:dyDescent="0.3">
      <c r="A372" s="105"/>
      <c r="B372" s="106"/>
    </row>
    <row r="373" spans="1:2" s="91" customFormat="1" x14ac:dyDescent="0.3">
      <c r="A373" s="105"/>
      <c r="B373" s="106"/>
    </row>
    <row r="374" spans="1:2" s="91" customFormat="1" x14ac:dyDescent="0.3">
      <c r="A374" s="105"/>
      <c r="B374" s="106"/>
    </row>
    <row r="375" spans="1:2" s="91" customFormat="1" x14ac:dyDescent="0.3">
      <c r="A375" s="105"/>
      <c r="B375" s="106"/>
    </row>
    <row r="376" spans="1:2" s="91" customFormat="1" x14ac:dyDescent="0.3">
      <c r="A376" s="105"/>
      <c r="B376" s="106"/>
    </row>
    <row r="377" spans="1:2" s="91" customFormat="1" x14ac:dyDescent="0.3">
      <c r="A377" s="105"/>
      <c r="B377" s="106"/>
    </row>
    <row r="378" spans="1:2" s="91" customFormat="1" x14ac:dyDescent="0.3">
      <c r="A378" s="105"/>
      <c r="B378" s="106"/>
    </row>
    <row r="379" spans="1:2" s="91" customFormat="1" x14ac:dyDescent="0.3">
      <c r="A379" s="105"/>
      <c r="B379" s="106"/>
    </row>
    <row r="380" spans="1:2" s="91" customFormat="1" x14ac:dyDescent="0.3">
      <c r="A380" s="105"/>
      <c r="B380" s="106"/>
    </row>
    <row r="381" spans="1:2" s="91" customFormat="1" x14ac:dyDescent="0.3">
      <c r="A381" s="105"/>
      <c r="B381" s="106"/>
    </row>
    <row r="382" spans="1:2" s="91" customFormat="1" x14ac:dyDescent="0.3">
      <c r="A382" s="105"/>
      <c r="B382" s="106"/>
    </row>
    <row r="383" spans="1:2" s="91" customFormat="1" x14ac:dyDescent="0.3">
      <c r="A383" s="105"/>
      <c r="B383" s="106"/>
    </row>
    <row r="384" spans="1:2" s="91" customFormat="1" x14ac:dyDescent="0.3">
      <c r="A384" s="105"/>
      <c r="B384" s="106"/>
    </row>
    <row r="385" spans="1:2" s="91" customFormat="1" x14ac:dyDescent="0.3">
      <c r="A385" s="105"/>
      <c r="B385" s="106"/>
    </row>
    <row r="386" spans="1:2" s="91" customFormat="1" x14ac:dyDescent="0.3">
      <c r="A386" s="105"/>
      <c r="B386" s="106"/>
    </row>
    <row r="387" spans="1:2" s="91" customFormat="1" x14ac:dyDescent="0.3">
      <c r="A387" s="105"/>
      <c r="B387" s="106"/>
    </row>
    <row r="388" spans="1:2" s="91" customFormat="1" x14ac:dyDescent="0.3">
      <c r="A388" s="105"/>
      <c r="B388" s="106"/>
    </row>
    <row r="389" spans="1:2" s="91" customFormat="1" x14ac:dyDescent="0.3">
      <c r="A389" s="105"/>
      <c r="B389" s="106"/>
    </row>
    <row r="390" spans="1:2" s="91" customFormat="1" x14ac:dyDescent="0.3">
      <c r="A390" s="105"/>
      <c r="B390" s="106"/>
    </row>
    <row r="391" spans="1:2" s="91" customFormat="1" x14ac:dyDescent="0.3">
      <c r="A391" s="105"/>
      <c r="B391" s="106"/>
    </row>
    <row r="392" spans="1:2" s="91" customFormat="1" x14ac:dyDescent="0.3">
      <c r="A392" s="105"/>
      <c r="B392" s="106"/>
    </row>
    <row r="393" spans="1:2" s="91" customFormat="1" x14ac:dyDescent="0.3">
      <c r="A393" s="105"/>
      <c r="B393" s="106"/>
    </row>
    <row r="394" spans="1:2" s="91" customFormat="1" x14ac:dyDescent="0.3">
      <c r="A394" s="105"/>
      <c r="B394" s="106"/>
    </row>
    <row r="395" spans="1:2" s="91" customFormat="1" x14ac:dyDescent="0.3">
      <c r="A395" s="105"/>
      <c r="B395" s="106"/>
    </row>
    <row r="396" spans="1:2" s="91" customFormat="1" x14ac:dyDescent="0.3">
      <c r="A396" s="105"/>
      <c r="B396" s="106"/>
    </row>
    <row r="397" spans="1:2" s="91" customFormat="1" x14ac:dyDescent="0.3">
      <c r="A397" s="105"/>
      <c r="B397" s="106"/>
    </row>
    <row r="398" spans="1:2" s="91" customFormat="1" x14ac:dyDescent="0.3">
      <c r="A398" s="105"/>
      <c r="B398" s="106"/>
    </row>
    <row r="399" spans="1:2" s="91" customFormat="1" x14ac:dyDescent="0.3">
      <c r="A399" s="105"/>
      <c r="B399" s="106"/>
    </row>
    <row r="400" spans="1:2" s="91" customFormat="1" x14ac:dyDescent="0.3">
      <c r="A400" s="105"/>
      <c r="B400" s="106"/>
    </row>
    <row r="401" spans="1:2" s="91" customFormat="1" x14ac:dyDescent="0.3">
      <c r="A401" s="105"/>
      <c r="B401" s="106"/>
    </row>
    <row r="402" spans="1:2" s="91" customFormat="1" x14ac:dyDescent="0.3">
      <c r="A402" s="105"/>
      <c r="B402" s="106"/>
    </row>
    <row r="403" spans="1:2" s="91" customFormat="1" x14ac:dyDescent="0.3">
      <c r="A403" s="105"/>
      <c r="B403" s="106"/>
    </row>
    <row r="404" spans="1:2" s="91" customFormat="1" x14ac:dyDescent="0.3">
      <c r="A404" s="105"/>
      <c r="B404" s="106"/>
    </row>
    <row r="405" spans="1:2" s="91" customFormat="1" x14ac:dyDescent="0.3">
      <c r="A405" s="105"/>
      <c r="B405" s="106"/>
    </row>
    <row r="406" spans="1:2" s="91" customFormat="1" x14ac:dyDescent="0.3">
      <c r="A406" s="105"/>
      <c r="B406" s="106"/>
    </row>
    <row r="407" spans="1:2" s="91" customFormat="1" x14ac:dyDescent="0.3">
      <c r="A407" s="105"/>
      <c r="B407" s="106"/>
    </row>
    <row r="408" spans="1:2" s="91" customFormat="1" x14ac:dyDescent="0.3">
      <c r="A408" s="105"/>
      <c r="B408" s="106"/>
    </row>
    <row r="409" spans="1:2" s="91" customFormat="1" x14ac:dyDescent="0.3">
      <c r="A409" s="105"/>
      <c r="B409" s="106"/>
    </row>
    <row r="410" spans="1:2" s="91" customFormat="1" x14ac:dyDescent="0.3">
      <c r="A410" s="105"/>
      <c r="B410" s="106"/>
    </row>
    <row r="411" spans="1:2" s="91" customFormat="1" x14ac:dyDescent="0.3">
      <c r="A411" s="105"/>
      <c r="B411" s="106"/>
    </row>
    <row r="412" spans="1:2" s="91" customFormat="1" x14ac:dyDescent="0.3">
      <c r="A412" s="105"/>
      <c r="B412" s="106"/>
    </row>
    <row r="413" spans="1:2" s="91" customFormat="1" x14ac:dyDescent="0.3">
      <c r="A413" s="105"/>
      <c r="B413" s="106"/>
    </row>
    <row r="414" spans="1:2" s="91" customFormat="1" x14ac:dyDescent="0.3">
      <c r="A414" s="105"/>
      <c r="B414" s="106"/>
    </row>
    <row r="415" spans="1:2" s="91" customFormat="1" x14ac:dyDescent="0.3">
      <c r="A415" s="105"/>
      <c r="B415" s="106"/>
    </row>
    <row r="416" spans="1:2" s="91" customFormat="1" x14ac:dyDescent="0.3">
      <c r="A416" s="105"/>
      <c r="B416" s="106"/>
    </row>
    <row r="417" spans="1:2" s="91" customFormat="1" x14ac:dyDescent="0.3">
      <c r="A417" s="105"/>
      <c r="B417" s="106"/>
    </row>
    <row r="418" spans="1:2" s="91" customFormat="1" x14ac:dyDescent="0.3">
      <c r="A418" s="105"/>
      <c r="B418" s="106"/>
    </row>
    <row r="419" spans="1:2" s="91" customFormat="1" x14ac:dyDescent="0.3">
      <c r="A419" s="105"/>
      <c r="B419" s="106"/>
    </row>
    <row r="420" spans="1:2" s="91" customFormat="1" x14ac:dyDescent="0.3">
      <c r="A420" s="105"/>
      <c r="B420" s="106"/>
    </row>
    <row r="421" spans="1:2" s="91" customFormat="1" x14ac:dyDescent="0.3">
      <c r="A421" s="105"/>
      <c r="B421" s="106"/>
    </row>
    <row r="422" spans="1:2" s="91" customFormat="1" x14ac:dyDescent="0.3">
      <c r="A422" s="105"/>
      <c r="B422" s="106"/>
    </row>
    <row r="423" spans="1:2" s="91" customFormat="1" x14ac:dyDescent="0.3">
      <c r="A423" s="105"/>
      <c r="B423" s="106"/>
    </row>
    <row r="424" spans="1:2" s="91" customFormat="1" x14ac:dyDescent="0.3">
      <c r="A424" s="105"/>
      <c r="B424" s="106"/>
    </row>
    <row r="425" spans="1:2" s="91" customFormat="1" x14ac:dyDescent="0.3">
      <c r="A425" s="105"/>
      <c r="B425" s="106"/>
    </row>
    <row r="426" spans="1:2" s="91" customFormat="1" x14ac:dyDescent="0.3">
      <c r="A426" s="105"/>
      <c r="B426" s="106"/>
    </row>
    <row r="427" spans="1:2" s="91" customFormat="1" x14ac:dyDescent="0.3">
      <c r="A427" s="105"/>
      <c r="B427" s="106"/>
    </row>
    <row r="428" spans="1:2" s="91" customFormat="1" x14ac:dyDescent="0.3">
      <c r="A428" s="105"/>
      <c r="B428" s="106"/>
    </row>
    <row r="429" spans="1:2" s="91" customFormat="1" x14ac:dyDescent="0.3">
      <c r="A429" s="105"/>
      <c r="B429" s="106"/>
    </row>
    <row r="430" spans="1:2" s="91" customFormat="1" x14ac:dyDescent="0.3">
      <c r="A430" s="105"/>
      <c r="B430" s="106"/>
    </row>
    <row r="431" spans="1:2" s="91" customFormat="1" x14ac:dyDescent="0.3">
      <c r="A431" s="105"/>
      <c r="B431" s="106"/>
    </row>
    <row r="432" spans="1:2" s="91" customFormat="1" x14ac:dyDescent="0.3">
      <c r="A432" s="105"/>
      <c r="B432" s="106"/>
    </row>
    <row r="433" spans="1:2" s="91" customFormat="1" x14ac:dyDescent="0.3">
      <c r="A433" s="105"/>
      <c r="B433" s="106"/>
    </row>
    <row r="434" spans="1:2" s="91" customFormat="1" x14ac:dyDescent="0.3">
      <c r="A434" s="105"/>
      <c r="B434" s="106"/>
    </row>
    <row r="435" spans="1:2" s="91" customFormat="1" x14ac:dyDescent="0.3">
      <c r="A435" s="105"/>
      <c r="B435" s="106"/>
    </row>
    <row r="436" spans="1:2" s="91" customFormat="1" x14ac:dyDescent="0.3">
      <c r="A436" s="105"/>
      <c r="B436" s="106"/>
    </row>
    <row r="437" spans="1:2" s="91" customFormat="1" x14ac:dyDescent="0.3">
      <c r="A437" s="105"/>
      <c r="B437" s="106"/>
    </row>
    <row r="438" spans="1:2" s="91" customFormat="1" x14ac:dyDescent="0.3">
      <c r="A438" s="105"/>
      <c r="B438" s="106"/>
    </row>
    <row r="439" spans="1:2" s="91" customFormat="1" x14ac:dyDescent="0.3">
      <c r="A439" s="105"/>
      <c r="B439" s="106"/>
    </row>
    <row r="440" spans="1:2" s="91" customFormat="1" x14ac:dyDescent="0.3">
      <c r="A440" s="105"/>
      <c r="B440" s="106"/>
    </row>
    <row r="441" spans="1:2" s="91" customFormat="1" x14ac:dyDescent="0.3">
      <c r="A441" s="105"/>
      <c r="B441" s="106"/>
    </row>
    <row r="442" spans="1:2" s="91" customFormat="1" x14ac:dyDescent="0.3">
      <c r="A442" s="105"/>
      <c r="B442" s="106"/>
    </row>
    <row r="443" spans="1:2" s="91" customFormat="1" x14ac:dyDescent="0.3">
      <c r="A443" s="105"/>
      <c r="B443" s="106"/>
    </row>
    <row r="444" spans="1:2" s="91" customFormat="1" x14ac:dyDescent="0.3">
      <c r="A444" s="105"/>
      <c r="B444" s="106"/>
    </row>
    <row r="445" spans="1:2" s="91" customFormat="1" x14ac:dyDescent="0.3">
      <c r="A445" s="105"/>
      <c r="B445" s="106"/>
    </row>
    <row r="446" spans="1:2" s="91" customFormat="1" x14ac:dyDescent="0.3">
      <c r="A446" s="105"/>
      <c r="B446" s="106"/>
    </row>
    <row r="447" spans="1:2" s="91" customFormat="1" x14ac:dyDescent="0.3">
      <c r="A447" s="105"/>
      <c r="B447" s="106"/>
    </row>
    <row r="448" spans="1:2" s="91" customFormat="1" x14ac:dyDescent="0.3">
      <c r="A448" s="105"/>
      <c r="B448" s="106"/>
    </row>
    <row r="449" spans="1:2" s="91" customFormat="1" x14ac:dyDescent="0.3">
      <c r="A449" s="105"/>
      <c r="B449" s="106"/>
    </row>
    <row r="450" spans="1:2" s="91" customFormat="1" x14ac:dyDescent="0.3">
      <c r="A450" s="105"/>
      <c r="B450" s="106"/>
    </row>
    <row r="451" spans="1:2" s="91" customFormat="1" x14ac:dyDescent="0.3">
      <c r="A451" s="105"/>
      <c r="B451" s="106"/>
    </row>
    <row r="452" spans="1:2" s="91" customFormat="1" x14ac:dyDescent="0.3">
      <c r="A452" s="105"/>
      <c r="B452" s="106"/>
    </row>
    <row r="453" spans="1:2" s="91" customFormat="1" x14ac:dyDescent="0.3">
      <c r="A453" s="105"/>
      <c r="B453" s="106"/>
    </row>
    <row r="454" spans="1:2" s="91" customFormat="1" x14ac:dyDescent="0.3">
      <c r="A454" s="105"/>
      <c r="B454" s="106"/>
    </row>
    <row r="455" spans="1:2" s="91" customFormat="1" x14ac:dyDescent="0.3">
      <c r="A455" s="105"/>
      <c r="B455" s="106"/>
    </row>
    <row r="456" spans="1:2" s="91" customFormat="1" x14ac:dyDescent="0.3">
      <c r="A456" s="105"/>
      <c r="B456" s="106"/>
    </row>
    <row r="457" spans="1:2" s="91" customFormat="1" x14ac:dyDescent="0.3">
      <c r="A457" s="105"/>
      <c r="B457" s="106"/>
    </row>
    <row r="458" spans="1:2" s="91" customFormat="1" x14ac:dyDescent="0.3">
      <c r="A458" s="105"/>
      <c r="B458" s="106"/>
    </row>
    <row r="459" spans="1:2" s="91" customFormat="1" x14ac:dyDescent="0.3">
      <c r="A459" s="105"/>
      <c r="B459" s="106"/>
    </row>
    <row r="460" spans="1:2" s="91" customFormat="1" x14ac:dyDescent="0.3">
      <c r="A460" s="105"/>
      <c r="B460" s="106"/>
    </row>
    <row r="461" spans="1:2" s="91" customFormat="1" x14ac:dyDescent="0.3">
      <c r="A461" s="105"/>
      <c r="B461" s="106"/>
    </row>
    <row r="462" spans="1:2" s="91" customFormat="1" x14ac:dyDescent="0.3">
      <c r="A462" s="105"/>
      <c r="B462" s="106"/>
    </row>
    <row r="463" spans="1:2" s="91" customFormat="1" x14ac:dyDescent="0.3">
      <c r="A463" s="105"/>
      <c r="B463" s="106"/>
    </row>
    <row r="464" spans="1:2" s="91" customFormat="1" x14ac:dyDescent="0.3">
      <c r="A464" s="105"/>
      <c r="B464" s="106"/>
    </row>
    <row r="465" spans="1:2" s="91" customFormat="1" x14ac:dyDescent="0.3">
      <c r="A465" s="105"/>
      <c r="B465" s="106"/>
    </row>
    <row r="466" spans="1:2" s="91" customFormat="1" x14ac:dyDescent="0.3">
      <c r="A466" s="105"/>
      <c r="B466" s="106"/>
    </row>
    <row r="467" spans="1:2" s="91" customFormat="1" x14ac:dyDescent="0.3">
      <c r="A467" s="105"/>
      <c r="B467" s="106"/>
    </row>
    <row r="468" spans="1:2" s="91" customFormat="1" x14ac:dyDescent="0.3">
      <c r="A468" s="105"/>
      <c r="B468" s="106"/>
    </row>
    <row r="469" spans="1:2" s="91" customFormat="1" x14ac:dyDescent="0.3">
      <c r="A469" s="105"/>
      <c r="B469" s="106"/>
    </row>
    <row r="470" spans="1:2" s="91" customFormat="1" x14ac:dyDescent="0.3">
      <c r="A470" s="105"/>
      <c r="B470" s="106"/>
    </row>
    <row r="471" spans="1:2" s="91" customFormat="1" x14ac:dyDescent="0.3">
      <c r="A471" s="105"/>
      <c r="B471" s="106"/>
    </row>
    <row r="472" spans="1:2" s="91" customFormat="1" x14ac:dyDescent="0.3">
      <c r="A472" s="105"/>
      <c r="B472" s="106"/>
    </row>
    <row r="473" spans="1:2" s="91" customFormat="1" x14ac:dyDescent="0.3">
      <c r="A473" s="105"/>
      <c r="B473" s="106"/>
    </row>
    <row r="474" spans="1:2" s="91" customFormat="1" x14ac:dyDescent="0.3">
      <c r="A474" s="105"/>
      <c r="B474" s="106"/>
    </row>
    <row r="475" spans="1:2" s="91" customFormat="1" x14ac:dyDescent="0.3">
      <c r="A475" s="105"/>
      <c r="B475" s="106"/>
    </row>
    <row r="476" spans="1:2" s="91" customFormat="1" x14ac:dyDescent="0.3">
      <c r="A476" s="105"/>
      <c r="B476" s="106"/>
    </row>
    <row r="477" spans="1:2" s="91" customFormat="1" x14ac:dyDescent="0.3">
      <c r="A477" s="105"/>
      <c r="B477" s="106"/>
    </row>
    <row r="478" spans="1:2" s="91" customFormat="1" x14ac:dyDescent="0.3">
      <c r="A478" s="105"/>
      <c r="B478" s="106"/>
    </row>
    <row r="479" spans="1:2" s="91" customFormat="1" x14ac:dyDescent="0.3">
      <c r="A479" s="105"/>
      <c r="B479" s="106"/>
    </row>
    <row r="480" spans="1:2" s="91" customFormat="1" x14ac:dyDescent="0.3">
      <c r="A480" s="105"/>
      <c r="B480" s="106"/>
    </row>
    <row r="481" spans="1:2" s="91" customFormat="1" x14ac:dyDescent="0.3">
      <c r="A481" s="105"/>
      <c r="B481" s="106"/>
    </row>
    <row r="482" spans="1:2" s="91" customFormat="1" x14ac:dyDescent="0.3">
      <c r="A482" s="105"/>
      <c r="B482" s="106"/>
    </row>
    <row r="483" spans="1:2" s="91" customFormat="1" x14ac:dyDescent="0.3">
      <c r="A483" s="105"/>
      <c r="B483" s="106"/>
    </row>
    <row r="484" spans="1:2" s="91" customFormat="1" x14ac:dyDescent="0.3">
      <c r="A484" s="105"/>
      <c r="B484" s="106"/>
    </row>
    <row r="485" spans="1:2" s="91" customFormat="1" x14ac:dyDescent="0.3">
      <c r="A485" s="105"/>
      <c r="B485" s="106"/>
    </row>
    <row r="486" spans="1:2" s="91" customFormat="1" x14ac:dyDescent="0.3">
      <c r="A486" s="105"/>
      <c r="B486" s="106"/>
    </row>
    <row r="487" spans="1:2" s="91" customFormat="1" x14ac:dyDescent="0.3">
      <c r="A487" s="105"/>
      <c r="B487" s="106"/>
    </row>
    <row r="488" spans="1:2" s="91" customFormat="1" x14ac:dyDescent="0.3">
      <c r="A488" s="105"/>
      <c r="B488" s="106"/>
    </row>
    <row r="489" spans="1:2" s="91" customFormat="1" x14ac:dyDescent="0.3">
      <c r="A489" s="105"/>
      <c r="B489" s="106"/>
    </row>
    <row r="490" spans="1:2" s="91" customFormat="1" x14ac:dyDescent="0.3">
      <c r="A490" s="105"/>
      <c r="B490" s="106"/>
    </row>
    <row r="491" spans="1:2" s="91" customFormat="1" x14ac:dyDescent="0.3">
      <c r="A491" s="105"/>
      <c r="B491" s="106"/>
    </row>
    <row r="492" spans="1:2" s="91" customFormat="1" x14ac:dyDescent="0.3">
      <c r="A492" s="105"/>
      <c r="B492" s="106"/>
    </row>
    <row r="493" spans="1:2" s="91" customFormat="1" x14ac:dyDescent="0.3">
      <c r="A493" s="105"/>
      <c r="B493" s="106"/>
    </row>
    <row r="494" spans="1:2" s="91" customFormat="1" x14ac:dyDescent="0.3">
      <c r="A494" s="105"/>
      <c r="B494" s="106"/>
    </row>
    <row r="495" spans="1:2" s="91" customFormat="1" x14ac:dyDescent="0.3">
      <c r="A495" s="105"/>
      <c r="B495" s="106"/>
    </row>
    <row r="496" spans="1:2" s="91" customFormat="1" x14ac:dyDescent="0.3">
      <c r="A496" s="105"/>
      <c r="B496" s="106"/>
    </row>
    <row r="497" spans="1:2" s="91" customFormat="1" x14ac:dyDescent="0.3">
      <c r="A497" s="105"/>
      <c r="B497" s="106"/>
    </row>
    <row r="498" spans="1:2" s="91" customFormat="1" x14ac:dyDescent="0.3">
      <c r="A498" s="105"/>
      <c r="B498" s="106"/>
    </row>
    <row r="499" spans="1:2" s="91" customFormat="1" x14ac:dyDescent="0.3">
      <c r="A499" s="105"/>
      <c r="B499" s="106"/>
    </row>
    <row r="500" spans="1:2" s="91" customFormat="1" x14ac:dyDescent="0.3">
      <c r="A500" s="105"/>
      <c r="B500" s="106"/>
    </row>
    <row r="501" spans="1:2" s="91" customFormat="1" x14ac:dyDescent="0.3">
      <c r="A501" s="105"/>
      <c r="B501" s="106"/>
    </row>
    <row r="502" spans="1:2" s="91" customFormat="1" x14ac:dyDescent="0.3">
      <c r="A502" s="105"/>
      <c r="B502" s="106"/>
    </row>
    <row r="503" spans="1:2" s="91" customFormat="1" x14ac:dyDescent="0.3">
      <c r="A503" s="105"/>
      <c r="B503" s="106"/>
    </row>
    <row r="504" spans="1:2" s="91" customFormat="1" x14ac:dyDescent="0.3">
      <c r="A504" s="105"/>
      <c r="B504" s="106"/>
    </row>
    <row r="505" spans="1:2" s="91" customFormat="1" x14ac:dyDescent="0.3">
      <c r="A505" s="105"/>
      <c r="B505" s="106"/>
    </row>
    <row r="506" spans="1:2" s="91" customFormat="1" x14ac:dyDescent="0.3">
      <c r="A506" s="105"/>
      <c r="B506" s="106"/>
    </row>
    <row r="507" spans="1:2" s="91" customFormat="1" x14ac:dyDescent="0.3">
      <c r="A507" s="105"/>
      <c r="B507" s="106"/>
    </row>
    <row r="508" spans="1:2" s="91" customFormat="1" x14ac:dyDescent="0.3">
      <c r="A508" s="105"/>
      <c r="B508" s="106"/>
    </row>
    <row r="509" spans="1:2" s="91" customFormat="1" x14ac:dyDescent="0.3">
      <c r="A509" s="105"/>
      <c r="B509" s="106"/>
    </row>
    <row r="510" spans="1:2" s="91" customFormat="1" x14ac:dyDescent="0.3">
      <c r="A510" s="105"/>
      <c r="B510" s="106"/>
    </row>
    <row r="511" spans="1:2" s="91" customFormat="1" x14ac:dyDescent="0.3">
      <c r="A511" s="105"/>
      <c r="B511" s="106"/>
    </row>
    <row r="512" spans="1:2" s="91" customFormat="1" x14ac:dyDescent="0.3">
      <c r="A512" s="105"/>
      <c r="B512" s="106"/>
    </row>
    <row r="513" spans="1:2" s="91" customFormat="1" x14ac:dyDescent="0.3">
      <c r="A513" s="105"/>
      <c r="B513" s="106"/>
    </row>
    <row r="514" spans="1:2" s="91" customFormat="1" x14ac:dyDescent="0.3">
      <c r="A514" s="105"/>
      <c r="B514" s="106"/>
    </row>
    <row r="515" spans="1:2" s="91" customFormat="1" x14ac:dyDescent="0.3">
      <c r="A515" s="105"/>
      <c r="B515" s="106"/>
    </row>
    <row r="516" spans="1:2" s="91" customFormat="1" x14ac:dyDescent="0.3">
      <c r="A516" s="105"/>
      <c r="B516" s="106"/>
    </row>
    <row r="517" spans="1:2" s="91" customFormat="1" x14ac:dyDescent="0.3">
      <c r="A517" s="105"/>
      <c r="B517" s="106"/>
    </row>
    <row r="518" spans="1:2" s="91" customFormat="1" x14ac:dyDescent="0.3">
      <c r="A518" s="105"/>
      <c r="B518" s="106"/>
    </row>
    <row r="519" spans="1:2" s="91" customFormat="1" x14ac:dyDescent="0.3">
      <c r="A519" s="105"/>
      <c r="B519" s="106"/>
    </row>
    <row r="520" spans="1:2" s="91" customFormat="1" x14ac:dyDescent="0.3">
      <c r="A520" s="105"/>
      <c r="B520" s="106"/>
    </row>
    <row r="521" spans="1:2" s="91" customFormat="1" x14ac:dyDescent="0.3">
      <c r="A521" s="105"/>
      <c r="B521" s="106"/>
    </row>
    <row r="522" spans="1:2" s="91" customFormat="1" x14ac:dyDescent="0.3">
      <c r="A522" s="105"/>
      <c r="B522" s="106"/>
    </row>
    <row r="523" spans="1:2" s="91" customFormat="1" x14ac:dyDescent="0.3">
      <c r="A523" s="105"/>
      <c r="B523" s="106"/>
    </row>
    <row r="524" spans="1:2" s="91" customFormat="1" x14ac:dyDescent="0.3">
      <c r="A524" s="105"/>
      <c r="B524" s="106"/>
    </row>
    <row r="525" spans="1:2" s="91" customFormat="1" x14ac:dyDescent="0.3">
      <c r="A525" s="105"/>
      <c r="B525" s="106"/>
    </row>
    <row r="526" spans="1:2" s="91" customFormat="1" x14ac:dyDescent="0.3">
      <c r="A526" s="105"/>
      <c r="B526" s="106"/>
    </row>
    <row r="527" spans="1:2" s="91" customFormat="1" x14ac:dyDescent="0.3">
      <c r="A527" s="105"/>
      <c r="B527" s="106"/>
    </row>
    <row r="528" spans="1:2" s="91" customFormat="1" x14ac:dyDescent="0.3">
      <c r="A528" s="105"/>
      <c r="B528" s="106"/>
    </row>
    <row r="529" spans="1:2" s="91" customFormat="1" x14ac:dyDescent="0.3">
      <c r="A529" s="105"/>
      <c r="B529" s="106"/>
    </row>
    <row r="530" spans="1:2" s="91" customFormat="1" x14ac:dyDescent="0.3">
      <c r="A530" s="105"/>
      <c r="B530" s="106"/>
    </row>
    <row r="531" spans="1:2" s="91" customFormat="1" x14ac:dyDescent="0.3">
      <c r="A531" s="105"/>
      <c r="B531" s="106"/>
    </row>
    <row r="532" spans="1:2" s="91" customFormat="1" x14ac:dyDescent="0.3">
      <c r="A532" s="105"/>
      <c r="B532" s="106"/>
    </row>
    <row r="533" spans="1:2" s="91" customFormat="1" x14ac:dyDescent="0.3">
      <c r="A533" s="105"/>
      <c r="B533" s="106"/>
    </row>
    <row r="534" spans="1:2" s="91" customFormat="1" x14ac:dyDescent="0.3">
      <c r="A534" s="105"/>
      <c r="B534" s="106"/>
    </row>
    <row r="535" spans="1:2" s="91" customFormat="1" x14ac:dyDescent="0.3">
      <c r="A535" s="105"/>
      <c r="B535" s="106"/>
    </row>
    <row r="536" spans="1:2" s="91" customFormat="1" x14ac:dyDescent="0.3">
      <c r="A536" s="105"/>
      <c r="B536" s="106"/>
    </row>
    <row r="537" spans="1:2" s="91" customFormat="1" x14ac:dyDescent="0.3">
      <c r="A537" s="105"/>
      <c r="B537" s="106"/>
    </row>
    <row r="538" spans="1:2" s="91" customFormat="1" x14ac:dyDescent="0.3">
      <c r="A538" s="105"/>
      <c r="B538" s="106"/>
    </row>
    <row r="539" spans="1:2" s="91" customFormat="1" x14ac:dyDescent="0.3">
      <c r="A539" s="105"/>
      <c r="B539" s="106"/>
    </row>
    <row r="540" spans="1:2" s="91" customFormat="1" x14ac:dyDescent="0.3">
      <c r="A540" s="105"/>
      <c r="B540" s="106"/>
    </row>
    <row r="541" spans="1:2" s="91" customFormat="1" x14ac:dyDescent="0.3">
      <c r="A541" s="105"/>
      <c r="B541" s="106"/>
    </row>
    <row r="542" spans="1:2" s="91" customFormat="1" x14ac:dyDescent="0.3">
      <c r="A542" s="105"/>
      <c r="B542" s="106"/>
    </row>
    <row r="543" spans="1:2" s="91" customFormat="1" x14ac:dyDescent="0.3">
      <c r="A543" s="105"/>
      <c r="B543" s="106"/>
    </row>
    <row r="544" spans="1:2" s="91" customFormat="1" x14ac:dyDescent="0.3">
      <c r="A544" s="105"/>
      <c r="B544" s="106"/>
    </row>
    <row r="545" spans="1:2" s="91" customFormat="1" x14ac:dyDescent="0.3">
      <c r="A545" s="105"/>
      <c r="B545" s="106"/>
    </row>
    <row r="546" spans="1:2" s="91" customFormat="1" x14ac:dyDescent="0.3">
      <c r="A546" s="105"/>
      <c r="B546" s="106"/>
    </row>
    <row r="547" spans="1:2" s="91" customFormat="1" x14ac:dyDescent="0.3">
      <c r="A547" s="105"/>
      <c r="B547" s="106"/>
    </row>
    <row r="548" spans="1:2" s="91" customFormat="1" x14ac:dyDescent="0.3">
      <c r="A548" s="105"/>
      <c r="B548" s="106"/>
    </row>
    <row r="549" spans="1:2" s="91" customFormat="1" x14ac:dyDescent="0.3">
      <c r="A549" s="105"/>
      <c r="B549" s="106"/>
    </row>
    <row r="550" spans="1:2" s="91" customFormat="1" x14ac:dyDescent="0.3">
      <c r="A550" s="105"/>
      <c r="B550" s="106"/>
    </row>
    <row r="551" spans="1:2" s="91" customFormat="1" x14ac:dyDescent="0.3">
      <c r="A551" s="105"/>
      <c r="B551" s="106"/>
    </row>
    <row r="552" spans="1:2" s="91" customFormat="1" x14ac:dyDescent="0.3">
      <c r="A552" s="105"/>
      <c r="B552" s="106"/>
    </row>
    <row r="553" spans="1:2" s="91" customFormat="1" x14ac:dyDescent="0.3">
      <c r="A553" s="105"/>
      <c r="B553" s="106"/>
    </row>
    <row r="554" spans="1:2" s="91" customFormat="1" x14ac:dyDescent="0.3">
      <c r="A554" s="105"/>
      <c r="B554" s="106"/>
    </row>
    <row r="555" spans="1:2" s="91" customFormat="1" x14ac:dyDescent="0.3">
      <c r="A555" s="105"/>
      <c r="B555" s="106"/>
    </row>
    <row r="556" spans="1:2" s="91" customFormat="1" x14ac:dyDescent="0.3">
      <c r="A556" s="105"/>
      <c r="B556" s="106"/>
    </row>
    <row r="557" spans="1:2" s="91" customFormat="1" x14ac:dyDescent="0.3">
      <c r="A557" s="105"/>
      <c r="B557" s="106"/>
    </row>
    <row r="558" spans="1:2" s="91" customFormat="1" x14ac:dyDescent="0.3">
      <c r="A558" s="105"/>
      <c r="B558" s="106"/>
    </row>
    <row r="559" spans="1:2" s="91" customFormat="1" x14ac:dyDescent="0.3">
      <c r="A559" s="105"/>
      <c r="B559" s="106"/>
    </row>
    <row r="560" spans="1:2" s="91" customFormat="1" x14ac:dyDescent="0.3">
      <c r="A560" s="105"/>
      <c r="B560" s="106"/>
    </row>
    <row r="561" spans="1:2" s="91" customFormat="1" x14ac:dyDescent="0.3">
      <c r="A561" s="105"/>
      <c r="B561" s="106"/>
    </row>
    <row r="562" spans="1:2" s="91" customFormat="1" x14ac:dyDescent="0.3">
      <c r="A562" s="105"/>
      <c r="B562" s="106"/>
    </row>
    <row r="563" spans="1:2" s="91" customFormat="1" x14ac:dyDescent="0.3">
      <c r="A563" s="105"/>
      <c r="B563" s="106"/>
    </row>
    <row r="564" spans="1:2" s="91" customFormat="1" x14ac:dyDescent="0.3">
      <c r="A564" s="105"/>
      <c r="B564" s="106"/>
    </row>
    <row r="565" spans="1:2" s="91" customFormat="1" x14ac:dyDescent="0.3">
      <c r="A565" s="105"/>
      <c r="B565" s="106"/>
    </row>
    <row r="566" spans="1:2" s="91" customFormat="1" x14ac:dyDescent="0.3">
      <c r="A566" s="105"/>
      <c r="B566" s="106"/>
    </row>
    <row r="567" spans="1:2" s="91" customFormat="1" x14ac:dyDescent="0.3">
      <c r="A567" s="105"/>
      <c r="B567" s="106"/>
    </row>
    <row r="568" spans="1:2" s="91" customFormat="1" x14ac:dyDescent="0.3">
      <c r="A568" s="105"/>
      <c r="B568" s="106"/>
    </row>
    <row r="569" spans="1:2" s="91" customFormat="1" x14ac:dyDescent="0.3">
      <c r="A569" s="105"/>
      <c r="B569" s="106"/>
    </row>
    <row r="570" spans="1:2" x14ac:dyDescent="0.3">
      <c r="A570" s="105"/>
      <c r="B570" s="106"/>
    </row>
    <row r="571" spans="1:2" x14ac:dyDescent="0.3">
      <c r="A571" s="105"/>
      <c r="B571" s="106"/>
    </row>
    <row r="572" spans="1:2" x14ac:dyDescent="0.3">
      <c r="A572" s="105"/>
      <c r="B572" s="106"/>
    </row>
    <row r="573" spans="1:2" x14ac:dyDescent="0.3">
      <c r="A573" s="105"/>
      <c r="B573" s="106"/>
    </row>
    <row r="574" spans="1:2" x14ac:dyDescent="0.3">
      <c r="A574" s="105"/>
      <c r="B574" s="106"/>
    </row>
    <row r="575" spans="1:2" x14ac:dyDescent="0.3">
      <c r="A575" s="105"/>
      <c r="B575" s="106"/>
    </row>
    <row r="576" spans="1:2" x14ac:dyDescent="0.3">
      <c r="A576" s="105"/>
      <c r="B576" s="106"/>
    </row>
    <row r="577" spans="1:2" x14ac:dyDescent="0.3">
      <c r="A577" s="105"/>
      <c r="B577" s="106"/>
    </row>
    <row r="578" spans="1:2" x14ac:dyDescent="0.3">
      <c r="A578" s="105"/>
      <c r="B578" s="106"/>
    </row>
    <row r="579" spans="1:2" x14ac:dyDescent="0.3">
      <c r="A579" s="105"/>
      <c r="B579" s="106"/>
    </row>
    <row r="580" spans="1:2" x14ac:dyDescent="0.3">
      <c r="A580" s="105"/>
      <c r="B580" s="106"/>
    </row>
    <row r="581" spans="1:2" x14ac:dyDescent="0.3">
      <c r="A581" s="105"/>
      <c r="B581" s="106"/>
    </row>
    <row r="582" spans="1:2" x14ac:dyDescent="0.3">
      <c r="A582" s="105"/>
      <c r="B582" s="106"/>
    </row>
    <row r="583" spans="1:2" x14ac:dyDescent="0.3">
      <c r="A583" s="105"/>
      <c r="B583" s="106"/>
    </row>
    <row r="584" spans="1:2" x14ac:dyDescent="0.3">
      <c r="A584" s="105"/>
      <c r="B584" s="106"/>
    </row>
    <row r="585" spans="1:2" x14ac:dyDescent="0.3">
      <c r="A585" s="105"/>
      <c r="B585" s="106"/>
    </row>
    <row r="586" spans="1:2" x14ac:dyDescent="0.3">
      <c r="A586" s="105"/>
      <c r="B586" s="106"/>
    </row>
    <row r="587" spans="1:2" x14ac:dyDescent="0.3">
      <c r="A587" s="105"/>
      <c r="B587" s="106"/>
    </row>
    <row r="588" spans="1:2" x14ac:dyDescent="0.3">
      <c r="A588" s="105"/>
      <c r="B588" s="106"/>
    </row>
    <row r="589" spans="1:2" x14ac:dyDescent="0.3">
      <c r="A589" s="105"/>
      <c r="B589" s="106"/>
    </row>
    <row r="590" spans="1:2" x14ac:dyDescent="0.3">
      <c r="A590" s="105"/>
      <c r="B590" s="106"/>
    </row>
    <row r="591" spans="1:2" x14ac:dyDescent="0.3">
      <c r="A591" s="105"/>
      <c r="B591" s="106"/>
    </row>
    <row r="592" spans="1:2" x14ac:dyDescent="0.3">
      <c r="A592" s="105"/>
      <c r="B592" s="106"/>
    </row>
    <row r="593" spans="1:2" x14ac:dyDescent="0.3">
      <c r="A593" s="105"/>
      <c r="B593" s="106"/>
    </row>
    <row r="594" spans="1:2" x14ac:dyDescent="0.3">
      <c r="A594" s="105"/>
      <c r="B594" s="106"/>
    </row>
    <row r="595" spans="1:2" x14ac:dyDescent="0.3">
      <c r="A595" s="105"/>
      <c r="B595" s="106"/>
    </row>
    <row r="596" spans="1:2" x14ac:dyDescent="0.3">
      <c r="A596" s="105"/>
      <c r="B596" s="106"/>
    </row>
    <row r="597" spans="1:2" x14ac:dyDescent="0.3">
      <c r="A597" s="105"/>
      <c r="B597" s="106"/>
    </row>
    <row r="598" spans="1:2" x14ac:dyDescent="0.3">
      <c r="A598" s="105"/>
      <c r="B598" s="106"/>
    </row>
    <row r="599" spans="1:2" x14ac:dyDescent="0.3">
      <c r="A599" s="105"/>
      <c r="B599" s="106"/>
    </row>
    <row r="600" spans="1:2" x14ac:dyDescent="0.3">
      <c r="A600" s="105"/>
      <c r="B600" s="106"/>
    </row>
    <row r="601" spans="1:2" x14ac:dyDescent="0.3">
      <c r="A601" s="105"/>
      <c r="B601" s="106"/>
    </row>
    <row r="602" spans="1:2" x14ac:dyDescent="0.3">
      <c r="A602" s="105"/>
      <c r="B602" s="106"/>
    </row>
    <row r="603" spans="1:2" x14ac:dyDescent="0.3">
      <c r="A603" s="105"/>
      <c r="B603" s="106"/>
    </row>
    <row r="604" spans="1:2" x14ac:dyDescent="0.3">
      <c r="A604" s="105"/>
      <c r="B604" s="106"/>
    </row>
    <row r="605" spans="1:2" x14ac:dyDescent="0.3">
      <c r="A605" s="105"/>
      <c r="B605" s="106"/>
    </row>
    <row r="606" spans="1:2" x14ac:dyDescent="0.3">
      <c r="A606" s="105"/>
      <c r="B606" s="106"/>
    </row>
    <row r="607" spans="1:2" x14ac:dyDescent="0.3">
      <c r="A607" s="105"/>
      <c r="B607" s="106"/>
    </row>
    <row r="608" spans="1:2" x14ac:dyDescent="0.3">
      <c r="A608" s="105"/>
      <c r="B608" s="106"/>
    </row>
    <row r="609" spans="1:2" x14ac:dyDescent="0.3">
      <c r="A609" s="105"/>
      <c r="B609" s="106"/>
    </row>
    <row r="610" spans="1:2" x14ac:dyDescent="0.3">
      <c r="A610" s="105"/>
      <c r="B610" s="106"/>
    </row>
    <row r="611" spans="1:2" x14ac:dyDescent="0.3">
      <c r="A611" s="105"/>
      <c r="B611" s="106"/>
    </row>
    <row r="612" spans="1:2" x14ac:dyDescent="0.3">
      <c r="A612" s="105"/>
      <c r="B612" s="106"/>
    </row>
    <row r="613" spans="1:2" x14ac:dyDescent="0.3">
      <c r="A613" s="105"/>
      <c r="B613" s="106"/>
    </row>
    <row r="614" spans="1:2" x14ac:dyDescent="0.3">
      <c r="A614" s="105"/>
      <c r="B614" s="106"/>
    </row>
    <row r="615" spans="1:2" x14ac:dyDescent="0.3">
      <c r="A615" s="105"/>
      <c r="B615" s="106"/>
    </row>
    <row r="616" spans="1:2" x14ac:dyDescent="0.3">
      <c r="A616" s="105"/>
      <c r="B616" s="106"/>
    </row>
    <row r="617" spans="1:2" x14ac:dyDescent="0.3">
      <c r="A617" s="105"/>
      <c r="B617" s="106"/>
    </row>
    <row r="618" spans="1:2" x14ac:dyDescent="0.3">
      <c r="A618" s="105"/>
      <c r="B618" s="106"/>
    </row>
    <row r="619" spans="1:2" x14ac:dyDescent="0.3">
      <c r="A619" s="105"/>
      <c r="B619" s="106"/>
    </row>
    <row r="620" spans="1:2" x14ac:dyDescent="0.3">
      <c r="A620" s="105"/>
      <c r="B620" s="106"/>
    </row>
    <row r="621" spans="1:2" x14ac:dyDescent="0.3">
      <c r="A621" s="105"/>
      <c r="B621" s="106"/>
    </row>
    <row r="622" spans="1:2" x14ac:dyDescent="0.3">
      <c r="A622" s="105"/>
      <c r="B622" s="106"/>
    </row>
    <row r="623" spans="1:2" x14ac:dyDescent="0.3">
      <c r="A623" s="105"/>
      <c r="B623" s="106"/>
    </row>
    <row r="624" spans="1:2" x14ac:dyDescent="0.3">
      <c r="A624" s="105"/>
      <c r="B624" s="106"/>
    </row>
    <row r="625" spans="1:2" x14ac:dyDescent="0.3">
      <c r="A625" s="105"/>
      <c r="B625" s="106"/>
    </row>
    <row r="626" spans="1:2" x14ac:dyDescent="0.3">
      <c r="A626" s="105"/>
      <c r="B626" s="106"/>
    </row>
    <row r="627" spans="1:2" x14ac:dyDescent="0.3">
      <c r="A627" s="105"/>
      <c r="B627" s="106"/>
    </row>
    <row r="628" spans="1:2" x14ac:dyDescent="0.3">
      <c r="A628" s="105"/>
      <c r="B628" s="106"/>
    </row>
    <row r="629" spans="1:2" x14ac:dyDescent="0.3">
      <c r="A629" s="105"/>
      <c r="B629" s="106"/>
    </row>
    <row r="630" spans="1:2" x14ac:dyDescent="0.3">
      <c r="A630" s="105"/>
      <c r="B630" s="106"/>
    </row>
    <row r="631" spans="1:2" x14ac:dyDescent="0.3">
      <c r="A631" s="105"/>
      <c r="B631" s="106"/>
    </row>
    <row r="632" spans="1:2" x14ac:dyDescent="0.3">
      <c r="A632" s="105"/>
      <c r="B632" s="106"/>
    </row>
    <row r="633" spans="1:2" x14ac:dyDescent="0.3">
      <c r="A633" s="105"/>
      <c r="B633" s="106"/>
    </row>
    <row r="634" spans="1:2" x14ac:dyDescent="0.3">
      <c r="A634" s="105"/>
      <c r="B634" s="106"/>
    </row>
    <row r="635" spans="1:2" x14ac:dyDescent="0.3">
      <c r="A635" s="105"/>
      <c r="B635" s="106"/>
    </row>
    <row r="636" spans="1:2" x14ac:dyDescent="0.3">
      <c r="A636" s="105"/>
      <c r="B636" s="106"/>
    </row>
    <row r="637" spans="1:2" x14ac:dyDescent="0.3">
      <c r="A637" s="105"/>
      <c r="B637" s="106"/>
    </row>
    <row r="638" spans="1:2" x14ac:dyDescent="0.3">
      <c r="A638" s="105"/>
      <c r="B638" s="106"/>
    </row>
    <row r="639" spans="1:2" x14ac:dyDescent="0.3">
      <c r="A639" s="105"/>
      <c r="B639" s="106"/>
    </row>
    <row r="640" spans="1:2" x14ac:dyDescent="0.3">
      <c r="A640" s="105"/>
      <c r="B640" s="106"/>
    </row>
    <row r="641" spans="1:2" x14ac:dyDescent="0.3">
      <c r="A641" s="105"/>
      <c r="B641" s="106"/>
    </row>
    <row r="642" spans="1:2" x14ac:dyDescent="0.3">
      <c r="A642" s="105"/>
      <c r="B642" s="106"/>
    </row>
    <row r="643" spans="1:2" x14ac:dyDescent="0.3">
      <c r="A643" s="105"/>
      <c r="B643" s="106"/>
    </row>
    <row r="644" spans="1:2" x14ac:dyDescent="0.3">
      <c r="A644" s="105"/>
      <c r="B644" s="106"/>
    </row>
    <row r="645" spans="1:2" x14ac:dyDescent="0.3">
      <c r="A645" s="105"/>
      <c r="B645" s="106"/>
    </row>
    <row r="646" spans="1:2" x14ac:dyDescent="0.3">
      <c r="A646" s="105"/>
      <c r="B646" s="106"/>
    </row>
    <row r="647" spans="1:2" x14ac:dyDescent="0.3">
      <c r="A647" s="105"/>
      <c r="B647" s="106"/>
    </row>
    <row r="648" spans="1:2" x14ac:dyDescent="0.3">
      <c r="A648" s="105"/>
      <c r="B648" s="106"/>
    </row>
    <row r="649" spans="1:2" x14ac:dyDescent="0.3">
      <c r="A649" s="105"/>
      <c r="B649" s="106"/>
    </row>
    <row r="650" spans="1:2" x14ac:dyDescent="0.3">
      <c r="A650" s="105"/>
      <c r="B650" s="106"/>
    </row>
    <row r="651" spans="1:2" x14ac:dyDescent="0.3">
      <c r="A651" s="105"/>
      <c r="B651" s="106"/>
    </row>
    <row r="652" spans="1:2" x14ac:dyDescent="0.3">
      <c r="A652" s="105"/>
      <c r="B652" s="106"/>
    </row>
    <row r="653" spans="1:2" x14ac:dyDescent="0.3">
      <c r="A653" s="105"/>
      <c r="B653" s="106"/>
    </row>
    <row r="654" spans="1:2" x14ac:dyDescent="0.3">
      <c r="A654" s="105"/>
      <c r="B654" s="106"/>
    </row>
    <row r="655" spans="1:2" x14ac:dyDescent="0.3">
      <c r="A655" s="105"/>
      <c r="B655" s="106"/>
    </row>
    <row r="656" spans="1:2" x14ac:dyDescent="0.3">
      <c r="A656" s="105"/>
      <c r="B656" s="106"/>
    </row>
    <row r="657" spans="1:2" x14ac:dyDescent="0.3">
      <c r="A657" s="105"/>
      <c r="B657" s="106"/>
    </row>
    <row r="658" spans="1:2" x14ac:dyDescent="0.3">
      <c r="A658" s="105"/>
      <c r="B658" s="106"/>
    </row>
    <row r="659" spans="1:2" x14ac:dyDescent="0.3">
      <c r="A659" s="105"/>
      <c r="B659" s="106"/>
    </row>
    <row r="660" spans="1:2" x14ac:dyDescent="0.3">
      <c r="A660" s="105"/>
      <c r="B660" s="106"/>
    </row>
    <row r="661" spans="1:2" x14ac:dyDescent="0.3">
      <c r="A661" s="105"/>
      <c r="B661" s="106"/>
    </row>
    <row r="662" spans="1:2" x14ac:dyDescent="0.3">
      <c r="A662" s="105"/>
      <c r="B662" s="106"/>
    </row>
    <row r="663" spans="1:2" x14ac:dyDescent="0.3">
      <c r="A663" s="105"/>
      <c r="B663" s="106"/>
    </row>
    <row r="664" spans="1:2" x14ac:dyDescent="0.3">
      <c r="A664" s="105"/>
      <c r="B664" s="106"/>
    </row>
    <row r="665" spans="1:2" x14ac:dyDescent="0.3">
      <c r="A665" s="105"/>
      <c r="B665" s="106"/>
    </row>
    <row r="666" spans="1:2" x14ac:dyDescent="0.3">
      <c r="A666" s="105"/>
      <c r="B666" s="106"/>
    </row>
    <row r="667" spans="1:2" x14ac:dyDescent="0.3">
      <c r="A667" s="105"/>
      <c r="B667" s="106"/>
    </row>
    <row r="668" spans="1:2" x14ac:dyDescent="0.3">
      <c r="A668" s="105"/>
      <c r="B668" s="106"/>
    </row>
    <row r="669" spans="1:2" x14ac:dyDescent="0.3">
      <c r="A669" s="105"/>
      <c r="B669" s="106"/>
    </row>
    <row r="670" spans="1:2" x14ac:dyDescent="0.3">
      <c r="A670" s="105"/>
      <c r="B670" s="106"/>
    </row>
    <row r="671" spans="1:2" x14ac:dyDescent="0.3">
      <c r="A671" s="105"/>
      <c r="B671" s="106"/>
    </row>
    <row r="672" spans="1:2" x14ac:dyDescent="0.3">
      <c r="A672" s="105"/>
      <c r="B672" s="106"/>
    </row>
    <row r="673" spans="1:2" x14ac:dyDescent="0.3">
      <c r="A673" s="105"/>
      <c r="B673" s="106"/>
    </row>
    <row r="674" spans="1:2" x14ac:dyDescent="0.3">
      <c r="A674" s="105"/>
      <c r="B674" s="106"/>
    </row>
    <row r="675" spans="1:2" x14ac:dyDescent="0.3">
      <c r="A675" s="105"/>
      <c r="B675" s="106"/>
    </row>
    <row r="676" spans="1:2" x14ac:dyDescent="0.3">
      <c r="A676" s="105"/>
      <c r="B676" s="106"/>
    </row>
    <row r="677" spans="1:2" x14ac:dyDescent="0.3">
      <c r="A677" s="105"/>
      <c r="B677" s="106"/>
    </row>
    <row r="678" spans="1:2" x14ac:dyDescent="0.3">
      <c r="A678" s="105"/>
      <c r="B678" s="106"/>
    </row>
    <row r="679" spans="1:2" x14ac:dyDescent="0.3">
      <c r="A679" s="105"/>
      <c r="B679" s="106"/>
    </row>
    <row r="680" spans="1:2" x14ac:dyDescent="0.3">
      <c r="A680" s="105"/>
      <c r="B680" s="106"/>
    </row>
    <row r="681" spans="1:2" x14ac:dyDescent="0.3">
      <c r="A681" s="105"/>
      <c r="B681" s="106"/>
    </row>
    <row r="682" spans="1:2" x14ac:dyDescent="0.3">
      <c r="A682" s="105"/>
      <c r="B682" s="106"/>
    </row>
    <row r="683" spans="1:2" x14ac:dyDescent="0.3">
      <c r="A683" s="105"/>
      <c r="B683" s="106"/>
    </row>
    <row r="684" spans="1:2" x14ac:dyDescent="0.3">
      <c r="A684" s="105"/>
      <c r="B684" s="106"/>
    </row>
    <row r="685" spans="1:2" x14ac:dyDescent="0.3">
      <c r="A685" s="105"/>
      <c r="B685" s="106"/>
    </row>
    <row r="686" spans="1:2" x14ac:dyDescent="0.3">
      <c r="A686" s="105"/>
      <c r="B686" s="106"/>
    </row>
    <row r="687" spans="1:2" x14ac:dyDescent="0.3">
      <c r="A687" s="105"/>
      <c r="B687" s="106"/>
    </row>
    <row r="688" spans="1:2" x14ac:dyDescent="0.3">
      <c r="A688" s="105"/>
      <c r="B688" s="106"/>
    </row>
    <row r="689" spans="1:2" x14ac:dyDescent="0.3">
      <c r="A689" s="105"/>
      <c r="B689" s="106"/>
    </row>
    <row r="690" spans="1:2" x14ac:dyDescent="0.3">
      <c r="A690" s="105"/>
      <c r="B690" s="106"/>
    </row>
    <row r="691" spans="1:2" x14ac:dyDescent="0.3">
      <c r="A691" s="105"/>
      <c r="B691" s="106"/>
    </row>
    <row r="692" spans="1:2" x14ac:dyDescent="0.3">
      <c r="A692" s="105"/>
      <c r="B692" s="106"/>
    </row>
    <row r="693" spans="1:2" x14ac:dyDescent="0.3">
      <c r="A693" s="105"/>
      <c r="B693" s="106"/>
    </row>
    <row r="694" spans="1:2" x14ac:dyDescent="0.3">
      <c r="A694" s="105"/>
      <c r="B694" s="106"/>
    </row>
    <row r="695" spans="1:2" x14ac:dyDescent="0.3">
      <c r="A695" s="105"/>
      <c r="B695" s="106"/>
    </row>
    <row r="696" spans="1:2" x14ac:dyDescent="0.3">
      <c r="A696" s="105"/>
      <c r="B696" s="106"/>
    </row>
    <row r="697" spans="1:2" x14ac:dyDescent="0.3">
      <c r="A697" s="105"/>
      <c r="B697" s="106"/>
    </row>
    <row r="698" spans="1:2" x14ac:dyDescent="0.3">
      <c r="A698" s="105"/>
      <c r="B698" s="106"/>
    </row>
    <row r="699" spans="1:2" x14ac:dyDescent="0.3">
      <c r="A699" s="105"/>
      <c r="B699" s="106"/>
    </row>
    <row r="700" spans="1:2" x14ac:dyDescent="0.3">
      <c r="A700" s="105"/>
      <c r="B700" s="106"/>
    </row>
    <row r="701" spans="1:2" x14ac:dyDescent="0.3">
      <c r="A701" s="105"/>
      <c r="B701" s="106"/>
    </row>
    <row r="702" spans="1:2" x14ac:dyDescent="0.3">
      <c r="A702" s="105"/>
      <c r="B702" s="106"/>
    </row>
    <row r="703" spans="1:2" x14ac:dyDescent="0.3">
      <c r="A703" s="105"/>
      <c r="B703" s="106"/>
    </row>
    <row r="704" spans="1:2" x14ac:dyDescent="0.3">
      <c r="A704" s="105"/>
      <c r="B704" s="106"/>
    </row>
    <row r="705" spans="1:2" x14ac:dyDescent="0.3">
      <c r="A705" s="105"/>
      <c r="B705" s="106"/>
    </row>
    <row r="706" spans="1:2" x14ac:dyDescent="0.3">
      <c r="A706" s="105"/>
      <c r="B706" s="106"/>
    </row>
    <row r="707" spans="1:2" x14ac:dyDescent="0.3">
      <c r="A707" s="105"/>
      <c r="B707" s="106"/>
    </row>
    <row r="708" spans="1:2" x14ac:dyDescent="0.3">
      <c r="A708" s="105"/>
      <c r="B708" s="106"/>
    </row>
    <row r="709" spans="1:2" x14ac:dyDescent="0.3">
      <c r="A709" s="105"/>
      <c r="B709" s="106"/>
    </row>
    <row r="710" spans="1:2" x14ac:dyDescent="0.3">
      <c r="A710" s="105"/>
      <c r="B710" s="106"/>
    </row>
    <row r="711" spans="1:2" x14ac:dyDescent="0.3">
      <c r="A711" s="105"/>
      <c r="B711" s="106"/>
    </row>
    <row r="712" spans="1:2" x14ac:dyDescent="0.3">
      <c r="A712" s="105"/>
      <c r="B712" s="106"/>
    </row>
    <row r="713" spans="1:2" x14ac:dyDescent="0.3">
      <c r="A713" s="105"/>
      <c r="B713" s="106"/>
    </row>
    <row r="714" spans="1:2" x14ac:dyDescent="0.3">
      <c r="A714" s="105"/>
      <c r="B714" s="106"/>
    </row>
    <row r="715" spans="1:2" x14ac:dyDescent="0.3">
      <c r="A715" s="105"/>
      <c r="B715" s="106"/>
    </row>
    <row r="716" spans="1:2" x14ac:dyDescent="0.3">
      <c r="A716" s="105"/>
      <c r="B716" s="106"/>
    </row>
    <row r="717" spans="1:2" x14ac:dyDescent="0.3">
      <c r="A717" s="105"/>
      <c r="B717" s="106"/>
    </row>
    <row r="718" spans="1:2" x14ac:dyDescent="0.3">
      <c r="A718" s="105"/>
      <c r="B718" s="106"/>
    </row>
    <row r="719" spans="1:2" x14ac:dyDescent="0.3">
      <c r="A719" s="105"/>
      <c r="B719" s="106"/>
    </row>
    <row r="720" spans="1:2" x14ac:dyDescent="0.3">
      <c r="A720" s="105"/>
      <c r="B720" s="106"/>
    </row>
    <row r="721" spans="1:2" x14ac:dyDescent="0.3">
      <c r="A721" s="105"/>
      <c r="B721" s="106"/>
    </row>
    <row r="722" spans="1:2" x14ac:dyDescent="0.3">
      <c r="A722" s="105"/>
      <c r="B722" s="106"/>
    </row>
    <row r="723" spans="1:2" x14ac:dyDescent="0.3">
      <c r="A723" s="105"/>
      <c r="B723" s="106"/>
    </row>
    <row r="724" spans="1:2" x14ac:dyDescent="0.3">
      <c r="A724" s="105"/>
      <c r="B724" s="106"/>
    </row>
    <row r="725" spans="1:2" x14ac:dyDescent="0.3">
      <c r="A725" s="105"/>
      <c r="B725" s="106"/>
    </row>
    <row r="726" spans="1:2" x14ac:dyDescent="0.3">
      <c r="A726" s="105"/>
      <c r="B726" s="106"/>
    </row>
    <row r="727" spans="1:2" x14ac:dyDescent="0.3">
      <c r="A727" s="105"/>
      <c r="B727" s="106"/>
    </row>
    <row r="728" spans="1:2" x14ac:dyDescent="0.3">
      <c r="A728" s="105"/>
      <c r="B728" s="106"/>
    </row>
    <row r="729" spans="1:2" x14ac:dyDescent="0.3">
      <c r="A729" s="105"/>
      <c r="B729" s="106"/>
    </row>
    <row r="730" spans="1:2" x14ac:dyDescent="0.3">
      <c r="A730" s="105"/>
      <c r="B730" s="106"/>
    </row>
    <row r="731" spans="1:2" x14ac:dyDescent="0.3">
      <c r="A731" s="105"/>
      <c r="B731" s="106"/>
    </row>
    <row r="732" spans="1:2" x14ac:dyDescent="0.3">
      <c r="A732" s="105"/>
      <c r="B732" s="106"/>
    </row>
    <row r="733" spans="1:2" x14ac:dyDescent="0.3">
      <c r="A733" s="105"/>
      <c r="B733" s="106"/>
    </row>
    <row r="734" spans="1:2" x14ac:dyDescent="0.3">
      <c r="A734" s="105"/>
      <c r="B734" s="106"/>
    </row>
    <row r="735" spans="1:2" x14ac:dyDescent="0.3">
      <c r="A735" s="105"/>
      <c r="B735" s="106"/>
    </row>
    <row r="736" spans="1:2" x14ac:dyDescent="0.3">
      <c r="A736" s="105"/>
      <c r="B736" s="106"/>
    </row>
    <row r="737" spans="1:2" x14ac:dyDescent="0.3">
      <c r="A737" s="105"/>
      <c r="B737" s="106"/>
    </row>
    <row r="738" spans="1:2" x14ac:dyDescent="0.3">
      <c r="A738" s="105"/>
      <c r="B738" s="106"/>
    </row>
    <row r="739" spans="1:2" x14ac:dyDescent="0.3">
      <c r="A739" s="105"/>
      <c r="B739" s="106"/>
    </row>
    <row r="740" spans="1:2" x14ac:dyDescent="0.3">
      <c r="A740" s="105"/>
      <c r="B740" s="106"/>
    </row>
    <row r="741" spans="1:2" x14ac:dyDescent="0.3">
      <c r="A741" s="105"/>
      <c r="B741" s="106"/>
    </row>
    <row r="742" spans="1:2" x14ac:dyDescent="0.3">
      <c r="A742" s="105"/>
      <c r="B742" s="106"/>
    </row>
    <row r="743" spans="1:2" x14ac:dyDescent="0.3">
      <c r="A743" s="105"/>
      <c r="B743" s="106"/>
    </row>
    <row r="744" spans="1:2" x14ac:dyDescent="0.3">
      <c r="A744" s="105"/>
      <c r="B744" s="106"/>
    </row>
    <row r="745" spans="1:2" x14ac:dyDescent="0.3">
      <c r="A745" s="105"/>
      <c r="B745" s="106"/>
    </row>
    <row r="746" spans="1:2" x14ac:dyDescent="0.3">
      <c r="A746" s="105"/>
      <c r="B746" s="106"/>
    </row>
    <row r="747" spans="1:2" x14ac:dyDescent="0.3">
      <c r="A747" s="105"/>
      <c r="B747" s="106"/>
    </row>
    <row r="748" spans="1:2" x14ac:dyDescent="0.3">
      <c r="A748" s="105"/>
      <c r="B748" s="106"/>
    </row>
    <row r="749" spans="1:2" x14ac:dyDescent="0.3">
      <c r="A749" s="105"/>
      <c r="B749" s="106"/>
    </row>
    <row r="750" spans="1:2" x14ac:dyDescent="0.3">
      <c r="A750" s="105"/>
      <c r="B750" s="106"/>
    </row>
    <row r="751" spans="1:2" x14ac:dyDescent="0.3">
      <c r="A751" s="105"/>
      <c r="B751" s="106"/>
    </row>
    <row r="752" spans="1:2" x14ac:dyDescent="0.3">
      <c r="A752" s="105"/>
      <c r="B752" s="106"/>
    </row>
    <row r="753" spans="1:2" x14ac:dyDescent="0.3">
      <c r="A753" s="105"/>
      <c r="B753" s="106"/>
    </row>
    <row r="754" spans="1:2" x14ac:dyDescent="0.3">
      <c r="A754" s="105"/>
      <c r="B754" s="106"/>
    </row>
    <row r="755" spans="1:2" x14ac:dyDescent="0.3">
      <c r="A755" s="105"/>
      <c r="B755" s="106"/>
    </row>
    <row r="756" spans="1:2" x14ac:dyDescent="0.3">
      <c r="A756" s="105"/>
      <c r="B756" s="106"/>
    </row>
    <row r="757" spans="1:2" x14ac:dyDescent="0.3">
      <c r="A757" s="105"/>
      <c r="B757" s="106"/>
    </row>
    <row r="758" spans="1:2" x14ac:dyDescent="0.3">
      <c r="A758" s="105"/>
      <c r="B758" s="106"/>
    </row>
    <row r="759" spans="1:2" x14ac:dyDescent="0.3">
      <c r="A759" s="105"/>
      <c r="B759" s="106"/>
    </row>
    <row r="760" spans="1:2" x14ac:dyDescent="0.3">
      <c r="A760" s="105"/>
      <c r="B760" s="106"/>
    </row>
    <row r="761" spans="1:2" x14ac:dyDescent="0.3">
      <c r="A761" s="105"/>
      <c r="B761" s="106"/>
    </row>
    <row r="762" spans="1:2" x14ac:dyDescent="0.3">
      <c r="A762" s="105"/>
      <c r="B762" s="106"/>
    </row>
    <row r="763" spans="1:2" x14ac:dyDescent="0.3">
      <c r="A763" s="105"/>
      <c r="B763" s="106"/>
    </row>
    <row r="764" spans="1:2" x14ac:dyDescent="0.3">
      <c r="A764" s="105"/>
      <c r="B764" s="106"/>
    </row>
    <row r="765" spans="1:2" x14ac:dyDescent="0.3">
      <c r="A765" s="105"/>
      <c r="B765" s="106"/>
    </row>
    <row r="766" spans="1:2" x14ac:dyDescent="0.3">
      <c r="A766" s="105"/>
      <c r="B766" s="106"/>
    </row>
    <row r="767" spans="1:2" x14ac:dyDescent="0.3">
      <c r="A767" s="105"/>
      <c r="B767" s="106"/>
    </row>
    <row r="768" spans="1:2" x14ac:dyDescent="0.3">
      <c r="A768" s="105"/>
      <c r="B768" s="106"/>
    </row>
    <row r="769" spans="1:2" x14ac:dyDescent="0.3">
      <c r="A769" s="105"/>
      <c r="B769" s="106"/>
    </row>
    <row r="770" spans="1:2" x14ac:dyDescent="0.3">
      <c r="A770" s="105"/>
      <c r="B770" s="106"/>
    </row>
    <row r="771" spans="1:2" x14ac:dyDescent="0.3">
      <c r="A771" s="105"/>
      <c r="B771" s="106"/>
    </row>
    <row r="772" spans="1:2" x14ac:dyDescent="0.3">
      <c r="A772" s="105"/>
      <c r="B772" s="106"/>
    </row>
    <row r="773" spans="1:2" x14ac:dyDescent="0.3">
      <c r="A773" s="105"/>
      <c r="B773" s="106"/>
    </row>
    <row r="774" spans="1:2" x14ac:dyDescent="0.3">
      <c r="A774" s="105"/>
      <c r="B774" s="106"/>
    </row>
    <row r="775" spans="1:2" x14ac:dyDescent="0.3">
      <c r="A775" s="105"/>
      <c r="B775" s="106"/>
    </row>
    <row r="776" spans="1:2" x14ac:dyDescent="0.3">
      <c r="A776" s="105"/>
      <c r="B776" s="106"/>
    </row>
    <row r="777" spans="1:2" x14ac:dyDescent="0.3">
      <c r="A777" s="105"/>
      <c r="B777" s="106"/>
    </row>
    <row r="778" spans="1:2" x14ac:dyDescent="0.3">
      <c r="A778" s="105"/>
      <c r="B778" s="106"/>
    </row>
    <row r="779" spans="1:2" x14ac:dyDescent="0.3">
      <c r="A779" s="105"/>
      <c r="B779" s="106"/>
    </row>
    <row r="780" spans="1:2" x14ac:dyDescent="0.3">
      <c r="A780" s="105"/>
      <c r="B780" s="106"/>
    </row>
    <row r="781" spans="1:2" x14ac:dyDescent="0.3">
      <c r="A781" s="105"/>
      <c r="B781" s="106"/>
    </row>
    <row r="782" spans="1:2" x14ac:dyDescent="0.3">
      <c r="A782" s="105"/>
      <c r="B782" s="106"/>
    </row>
    <row r="783" spans="1:2" x14ac:dyDescent="0.3">
      <c r="A783" s="105"/>
      <c r="B783" s="106"/>
    </row>
    <row r="784" spans="1:2" x14ac:dyDescent="0.3">
      <c r="A784" s="105"/>
      <c r="B784" s="106"/>
    </row>
    <row r="785" spans="1:2" x14ac:dyDescent="0.3">
      <c r="A785" s="105"/>
      <c r="B785" s="106"/>
    </row>
    <row r="786" spans="1:2" x14ac:dyDescent="0.3">
      <c r="A786" s="105"/>
      <c r="B786" s="106"/>
    </row>
    <row r="787" spans="1:2" x14ac:dyDescent="0.3">
      <c r="A787" s="105"/>
      <c r="B787" s="106"/>
    </row>
    <row r="788" spans="1:2" x14ac:dyDescent="0.3">
      <c r="A788" s="105"/>
      <c r="B788" s="106"/>
    </row>
    <row r="789" spans="1:2" x14ac:dyDescent="0.3">
      <c r="A789" s="105"/>
      <c r="B789" s="106"/>
    </row>
    <row r="790" spans="1:2" x14ac:dyDescent="0.3">
      <c r="A790" s="105"/>
      <c r="B790" s="106"/>
    </row>
    <row r="791" spans="1:2" x14ac:dyDescent="0.3">
      <c r="A791" s="105"/>
      <c r="B791" s="106"/>
    </row>
    <row r="792" spans="1:2" x14ac:dyDescent="0.3">
      <c r="A792" s="105"/>
      <c r="B792" s="106"/>
    </row>
    <row r="793" spans="1:2" x14ac:dyDescent="0.3">
      <c r="A793" s="105"/>
      <c r="B793" s="106"/>
    </row>
    <row r="794" spans="1:2" x14ac:dyDescent="0.3">
      <c r="A794" s="105"/>
      <c r="B794" s="106"/>
    </row>
    <row r="795" spans="1:2" x14ac:dyDescent="0.3">
      <c r="A795" s="105"/>
      <c r="B795" s="106"/>
    </row>
    <row r="796" spans="1:2" x14ac:dyDescent="0.3">
      <c r="A796" s="105"/>
      <c r="B796" s="106"/>
    </row>
    <row r="797" spans="1:2" x14ac:dyDescent="0.3">
      <c r="A797" s="105"/>
      <c r="B797" s="106"/>
    </row>
    <row r="798" spans="1:2" x14ac:dyDescent="0.3">
      <c r="A798" s="105"/>
      <c r="B798" s="106"/>
    </row>
    <row r="799" spans="1:2" x14ac:dyDescent="0.3">
      <c r="A799" s="105"/>
      <c r="B799" s="106"/>
    </row>
    <row r="800" spans="1:2" x14ac:dyDescent="0.3">
      <c r="A800" s="105"/>
      <c r="B800" s="106"/>
    </row>
    <row r="801" spans="1:2" x14ac:dyDescent="0.3">
      <c r="A801" s="105"/>
      <c r="B801" s="106"/>
    </row>
    <row r="802" spans="1:2" x14ac:dyDescent="0.3">
      <c r="A802" s="105"/>
      <c r="B802" s="106"/>
    </row>
    <row r="803" spans="1:2" x14ac:dyDescent="0.3">
      <c r="A803" s="105"/>
      <c r="B803" s="106"/>
    </row>
    <row r="804" spans="1:2" x14ac:dyDescent="0.3">
      <c r="A804" s="105"/>
      <c r="B804" s="106"/>
    </row>
    <row r="805" spans="1:2" x14ac:dyDescent="0.3">
      <c r="A805" s="105"/>
      <c r="B805" s="106"/>
    </row>
    <row r="806" spans="1:2" x14ac:dyDescent="0.3">
      <c r="A806" s="105"/>
      <c r="B806" s="106"/>
    </row>
    <row r="807" spans="1:2" x14ac:dyDescent="0.3">
      <c r="A807" s="105"/>
      <c r="B807" s="106"/>
    </row>
    <row r="808" spans="1:2" x14ac:dyDescent="0.3">
      <c r="A808" s="105"/>
      <c r="B808" s="106"/>
    </row>
    <row r="809" spans="1:2" x14ac:dyDescent="0.3">
      <c r="A809" s="105"/>
      <c r="B809" s="106"/>
    </row>
    <row r="810" spans="1:2" x14ac:dyDescent="0.3">
      <c r="A810" s="105"/>
      <c r="B810" s="106"/>
    </row>
    <row r="811" spans="1:2" x14ac:dyDescent="0.3">
      <c r="A811" s="105"/>
      <c r="B811" s="106"/>
    </row>
    <row r="812" spans="1:2" x14ac:dyDescent="0.3">
      <c r="A812" s="105"/>
      <c r="B812" s="106"/>
    </row>
    <row r="813" spans="1:2" x14ac:dyDescent="0.3">
      <c r="A813" s="105"/>
      <c r="B813" s="106"/>
    </row>
    <row r="814" spans="1:2" x14ac:dyDescent="0.3">
      <c r="A814" s="105"/>
      <c r="B814" s="106"/>
    </row>
    <row r="815" spans="1:2" x14ac:dyDescent="0.3">
      <c r="A815" s="105"/>
      <c r="B815" s="106"/>
    </row>
    <row r="816" spans="1:2" x14ac:dyDescent="0.3">
      <c r="A816" s="105"/>
      <c r="B816" s="106"/>
    </row>
    <row r="817" spans="1:2" x14ac:dyDescent="0.3">
      <c r="A817" s="105"/>
      <c r="B817" s="106"/>
    </row>
    <row r="818" spans="1:2" x14ac:dyDescent="0.3">
      <c r="A818" s="105"/>
      <c r="B818" s="106"/>
    </row>
    <row r="819" spans="1:2" x14ac:dyDescent="0.3">
      <c r="A819" s="105"/>
      <c r="B819" s="106"/>
    </row>
    <row r="820" spans="1:2" x14ac:dyDescent="0.3">
      <c r="A820" s="105"/>
      <c r="B820" s="106"/>
    </row>
    <row r="821" spans="1:2" x14ac:dyDescent="0.3">
      <c r="A821" s="105"/>
      <c r="B821" s="106"/>
    </row>
    <row r="822" spans="1:2" x14ac:dyDescent="0.3">
      <c r="A822" s="105"/>
      <c r="B822" s="106"/>
    </row>
    <row r="823" spans="1:2" x14ac:dyDescent="0.3">
      <c r="A823" s="105"/>
      <c r="B823" s="106"/>
    </row>
    <row r="824" spans="1:2" x14ac:dyDescent="0.3">
      <c r="A824" s="105"/>
      <c r="B824" s="106"/>
    </row>
    <row r="825" spans="1:2" x14ac:dyDescent="0.3">
      <c r="A825" s="105"/>
      <c r="B825" s="106"/>
    </row>
    <row r="826" spans="1:2" x14ac:dyDescent="0.3">
      <c r="A826" s="105"/>
      <c r="B826" s="106"/>
    </row>
    <row r="827" spans="1:2" x14ac:dyDescent="0.3">
      <c r="A827" s="105"/>
      <c r="B827" s="106"/>
    </row>
    <row r="828" spans="1:2" x14ac:dyDescent="0.3">
      <c r="A828" s="105"/>
      <c r="B828" s="106"/>
    </row>
    <row r="829" spans="1:2" x14ac:dyDescent="0.3">
      <c r="A829" s="105"/>
      <c r="B829" s="106"/>
    </row>
    <row r="830" spans="1:2" x14ac:dyDescent="0.3">
      <c r="A830" s="105"/>
      <c r="B830" s="106"/>
    </row>
    <row r="831" spans="1:2" x14ac:dyDescent="0.3">
      <c r="A831" s="105"/>
      <c r="B831" s="106"/>
    </row>
    <row r="832" spans="1:2" x14ac:dyDescent="0.3">
      <c r="A832" s="105"/>
      <c r="B832" s="106"/>
    </row>
    <row r="833" spans="1:2" x14ac:dyDescent="0.3">
      <c r="A833" s="105"/>
      <c r="B833" s="106"/>
    </row>
    <row r="834" spans="1:2" x14ac:dyDescent="0.3">
      <c r="A834" s="105"/>
      <c r="B834" s="106"/>
    </row>
    <row r="835" spans="1:2" x14ac:dyDescent="0.3">
      <c r="A835" s="105"/>
      <c r="B835" s="106"/>
    </row>
    <row r="836" spans="1:2" x14ac:dyDescent="0.3">
      <c r="A836" s="105"/>
      <c r="B836" s="106"/>
    </row>
    <row r="837" spans="1:2" x14ac:dyDescent="0.3">
      <c r="A837" s="105"/>
      <c r="B837" s="106"/>
    </row>
    <row r="838" spans="1:2" x14ac:dyDescent="0.3">
      <c r="A838" s="105"/>
      <c r="B838" s="106"/>
    </row>
    <row r="839" spans="1:2" x14ac:dyDescent="0.3">
      <c r="A839" s="105"/>
      <c r="B839" s="106"/>
    </row>
    <row r="840" spans="1:2" x14ac:dyDescent="0.3">
      <c r="A840" s="105"/>
      <c r="B840" s="106"/>
    </row>
    <row r="841" spans="1:2" x14ac:dyDescent="0.3">
      <c r="A841" s="105"/>
      <c r="B841" s="106"/>
    </row>
    <row r="842" spans="1:2" x14ac:dyDescent="0.3">
      <c r="A842" s="105"/>
      <c r="B842" s="106"/>
    </row>
    <row r="843" spans="1:2" x14ac:dyDescent="0.3">
      <c r="A843" s="105"/>
      <c r="B843" s="106"/>
    </row>
    <row r="844" spans="1:2" x14ac:dyDescent="0.3">
      <c r="A844" s="105"/>
      <c r="B844" s="106"/>
    </row>
    <row r="845" spans="1:2" x14ac:dyDescent="0.3">
      <c r="A845" s="105"/>
      <c r="B845" s="106"/>
    </row>
    <row r="846" spans="1:2" x14ac:dyDescent="0.3">
      <c r="A846" s="105"/>
      <c r="B846" s="106"/>
    </row>
    <row r="847" spans="1:2" x14ac:dyDescent="0.3">
      <c r="A847" s="105"/>
      <c r="B847" s="106"/>
    </row>
    <row r="848" spans="1:2" x14ac:dyDescent="0.3">
      <c r="A848" s="105"/>
      <c r="B848" s="106"/>
    </row>
    <row r="849" spans="1:2" x14ac:dyDescent="0.3">
      <c r="A849" s="105"/>
      <c r="B849" s="106"/>
    </row>
    <row r="850" spans="1:2" x14ac:dyDescent="0.3">
      <c r="A850" s="105"/>
      <c r="B850" s="106"/>
    </row>
    <row r="851" spans="1:2" x14ac:dyDescent="0.3">
      <c r="A851" s="105"/>
      <c r="B851" s="106"/>
    </row>
    <row r="852" spans="1:2" x14ac:dyDescent="0.3">
      <c r="A852" s="105"/>
      <c r="B852" s="106"/>
    </row>
    <row r="853" spans="1:2" x14ac:dyDescent="0.3">
      <c r="A853" s="105"/>
      <c r="B853" s="106"/>
    </row>
    <row r="854" spans="1:2" x14ac:dyDescent="0.3">
      <c r="A854" s="105"/>
      <c r="B854" s="106"/>
    </row>
    <row r="855" spans="1:2" x14ac:dyDescent="0.3">
      <c r="A855" s="105"/>
      <c r="B855" s="106"/>
    </row>
    <row r="856" spans="1:2" x14ac:dyDescent="0.3">
      <c r="A856" s="105"/>
      <c r="B856" s="106"/>
    </row>
    <row r="857" spans="1:2" x14ac:dyDescent="0.3">
      <c r="A857" s="105"/>
      <c r="B857" s="106"/>
    </row>
    <row r="858" spans="1:2" x14ac:dyDescent="0.3">
      <c r="A858" s="105"/>
      <c r="B858" s="106"/>
    </row>
    <row r="859" spans="1:2" x14ac:dyDescent="0.3">
      <c r="A859" s="105"/>
      <c r="B859" s="106"/>
    </row>
    <row r="860" spans="1:2" x14ac:dyDescent="0.3">
      <c r="A860" s="105"/>
      <c r="B860" s="106"/>
    </row>
    <row r="861" spans="1:2" x14ac:dyDescent="0.3">
      <c r="A861" s="105"/>
      <c r="B861" s="106"/>
    </row>
    <row r="862" spans="1:2" x14ac:dyDescent="0.3">
      <c r="A862" s="105"/>
      <c r="B862" s="106"/>
    </row>
    <row r="863" spans="1:2" x14ac:dyDescent="0.3">
      <c r="A863" s="105"/>
      <c r="B863" s="106"/>
    </row>
    <row r="864" spans="1:2" x14ac:dyDescent="0.3">
      <c r="A864" s="105"/>
      <c r="B864" s="106"/>
    </row>
    <row r="865" spans="1:2" x14ac:dyDescent="0.3">
      <c r="A865" s="105"/>
      <c r="B865" s="106"/>
    </row>
    <row r="866" spans="1:2" x14ac:dyDescent="0.3">
      <c r="A866" s="105"/>
      <c r="B866" s="106"/>
    </row>
    <row r="867" spans="1:2" x14ac:dyDescent="0.3">
      <c r="A867" s="105"/>
      <c r="B867" s="106"/>
    </row>
    <row r="868" spans="1:2" x14ac:dyDescent="0.3">
      <c r="A868" s="105"/>
      <c r="B868" s="106"/>
    </row>
    <row r="869" spans="1:2" x14ac:dyDescent="0.3">
      <c r="A869" s="105"/>
      <c r="B869" s="106"/>
    </row>
    <row r="870" spans="1:2" x14ac:dyDescent="0.3">
      <c r="A870" s="105"/>
      <c r="B870" s="106"/>
    </row>
    <row r="871" spans="1:2" x14ac:dyDescent="0.3">
      <c r="A871" s="105"/>
      <c r="B871" s="106"/>
    </row>
    <row r="872" spans="1:2" x14ac:dyDescent="0.3">
      <c r="A872" s="105"/>
      <c r="B872" s="106"/>
    </row>
    <row r="873" spans="1:2" x14ac:dyDescent="0.3">
      <c r="A873" s="105"/>
      <c r="B873" s="106"/>
    </row>
    <row r="874" spans="1:2" x14ac:dyDescent="0.3">
      <c r="A874" s="105"/>
      <c r="B874" s="106"/>
    </row>
    <row r="875" spans="1:2" x14ac:dyDescent="0.3">
      <c r="A875" s="105"/>
      <c r="B875" s="106"/>
    </row>
    <row r="876" spans="1:2" x14ac:dyDescent="0.3">
      <c r="A876" s="105"/>
      <c r="B876" s="106"/>
    </row>
    <row r="877" spans="1:2" x14ac:dyDescent="0.3">
      <c r="A877" s="105"/>
      <c r="B877" s="106"/>
    </row>
    <row r="878" spans="1:2" x14ac:dyDescent="0.3">
      <c r="A878" s="105"/>
      <c r="B878" s="106"/>
    </row>
    <row r="879" spans="1:2" x14ac:dyDescent="0.3">
      <c r="A879" s="105"/>
      <c r="B879" s="106"/>
    </row>
    <row r="880" spans="1:2" x14ac:dyDescent="0.3">
      <c r="A880" s="105"/>
      <c r="B880" s="106"/>
    </row>
    <row r="881" spans="1:2" x14ac:dyDescent="0.3">
      <c r="A881" s="105"/>
      <c r="B881" s="106"/>
    </row>
    <row r="882" spans="1:2" x14ac:dyDescent="0.3">
      <c r="A882" s="105"/>
      <c r="B882" s="106"/>
    </row>
    <row r="883" spans="1:2" x14ac:dyDescent="0.3">
      <c r="A883" s="105"/>
      <c r="B883" s="106"/>
    </row>
    <row r="884" spans="1:2" x14ac:dyDescent="0.3">
      <c r="A884" s="105"/>
      <c r="B884" s="106"/>
    </row>
    <row r="885" spans="1:2" x14ac:dyDescent="0.3">
      <c r="A885" s="105"/>
      <c r="B885" s="106"/>
    </row>
    <row r="886" spans="1:2" x14ac:dyDescent="0.3">
      <c r="A886" s="105"/>
      <c r="B886" s="106"/>
    </row>
    <row r="887" spans="1:2" x14ac:dyDescent="0.3">
      <c r="A887" s="105"/>
      <c r="B887" s="106"/>
    </row>
    <row r="888" spans="1:2" x14ac:dyDescent="0.3">
      <c r="A888" s="105"/>
      <c r="B888" s="106"/>
    </row>
    <row r="889" spans="1:2" x14ac:dyDescent="0.3">
      <c r="A889" s="105"/>
      <c r="B889" s="106"/>
    </row>
    <row r="890" spans="1:2" x14ac:dyDescent="0.3">
      <c r="A890" s="105"/>
      <c r="B890" s="106"/>
    </row>
    <row r="891" spans="1:2" x14ac:dyDescent="0.3">
      <c r="A891" s="105"/>
      <c r="B891" s="106"/>
    </row>
    <row r="892" spans="1:2" x14ac:dyDescent="0.3">
      <c r="A892" s="105"/>
      <c r="B892" s="106"/>
    </row>
    <row r="893" spans="1:2" x14ac:dyDescent="0.3">
      <c r="A893" s="105"/>
      <c r="B893" s="106"/>
    </row>
    <row r="894" spans="1:2" x14ac:dyDescent="0.3">
      <c r="A894" s="105"/>
      <c r="B894" s="106"/>
    </row>
    <row r="895" spans="1:2" x14ac:dyDescent="0.3">
      <c r="A895" s="105"/>
      <c r="B895" s="106"/>
    </row>
    <row r="896" spans="1:2" x14ac:dyDescent="0.3">
      <c r="A896" s="105"/>
      <c r="B896" s="106"/>
    </row>
    <row r="897" spans="1:2" x14ac:dyDescent="0.3">
      <c r="A897" s="105"/>
      <c r="B897" s="106"/>
    </row>
    <row r="898" spans="1:2" x14ac:dyDescent="0.3">
      <c r="A898" s="105"/>
      <c r="B898" s="106"/>
    </row>
    <row r="899" spans="1:2" x14ac:dyDescent="0.3">
      <c r="A899" s="105"/>
      <c r="B899" s="106"/>
    </row>
    <row r="900" spans="1:2" x14ac:dyDescent="0.3">
      <c r="A900" s="105"/>
      <c r="B900" s="106"/>
    </row>
    <row r="901" spans="1:2" x14ac:dyDescent="0.3">
      <c r="A901" s="105"/>
      <c r="B901" s="106"/>
    </row>
    <row r="902" spans="1:2" x14ac:dyDescent="0.3">
      <c r="A902" s="105"/>
      <c r="B902" s="106"/>
    </row>
    <row r="903" spans="1:2" x14ac:dyDescent="0.3">
      <c r="A903" s="105"/>
      <c r="B903" s="106"/>
    </row>
    <row r="904" spans="1:2" x14ac:dyDescent="0.3">
      <c r="A904" s="105"/>
      <c r="B904" s="106"/>
    </row>
    <row r="905" spans="1:2" x14ac:dyDescent="0.3">
      <c r="A905" s="105"/>
      <c r="B905" s="106"/>
    </row>
    <row r="906" spans="1:2" x14ac:dyDescent="0.3">
      <c r="A906" s="105"/>
      <c r="B906" s="106"/>
    </row>
    <row r="907" spans="1:2" x14ac:dyDescent="0.3">
      <c r="A907" s="105"/>
      <c r="B907" s="106"/>
    </row>
    <row r="908" spans="1:2" x14ac:dyDescent="0.3">
      <c r="A908" s="105"/>
      <c r="B908" s="106"/>
    </row>
    <row r="909" spans="1:2" x14ac:dyDescent="0.3">
      <c r="A909" s="105"/>
      <c r="B909" s="106"/>
    </row>
    <row r="910" spans="1:2" x14ac:dyDescent="0.3">
      <c r="A910" s="105"/>
      <c r="B910" s="106"/>
    </row>
    <row r="911" spans="1:2" x14ac:dyDescent="0.3">
      <c r="A911" s="105"/>
      <c r="B911" s="106"/>
    </row>
    <row r="912" spans="1:2" x14ac:dyDescent="0.3">
      <c r="A912" s="105"/>
      <c r="B912" s="106"/>
    </row>
    <row r="913" spans="1:2" x14ac:dyDescent="0.3">
      <c r="A913" s="105"/>
      <c r="B913" s="106"/>
    </row>
    <row r="914" spans="1:2" x14ac:dyDescent="0.3">
      <c r="A914" s="105"/>
      <c r="B914" s="106"/>
    </row>
    <row r="915" spans="1:2" x14ac:dyDescent="0.3">
      <c r="A915" s="105"/>
      <c r="B915" s="106"/>
    </row>
    <row r="916" spans="1:2" x14ac:dyDescent="0.3">
      <c r="A916" s="105"/>
      <c r="B916" s="106"/>
    </row>
    <row r="917" spans="1:2" x14ac:dyDescent="0.3">
      <c r="A917" s="105"/>
      <c r="B917" s="106"/>
    </row>
    <row r="918" spans="1:2" x14ac:dyDescent="0.3">
      <c r="A918" s="105"/>
      <c r="B918" s="106"/>
    </row>
    <row r="919" spans="1:2" x14ac:dyDescent="0.3">
      <c r="A919" s="105"/>
      <c r="B919" s="106"/>
    </row>
    <row r="920" spans="1:2" x14ac:dyDescent="0.3">
      <c r="A920" s="105"/>
      <c r="B920" s="106"/>
    </row>
    <row r="921" spans="1:2" x14ac:dyDescent="0.3">
      <c r="A921" s="105"/>
      <c r="B921" s="106"/>
    </row>
    <row r="922" spans="1:2" x14ac:dyDescent="0.3">
      <c r="A922" s="105"/>
      <c r="B922" s="106"/>
    </row>
    <row r="923" spans="1:2" x14ac:dyDescent="0.3">
      <c r="A923" s="105"/>
      <c r="B923" s="106"/>
    </row>
    <row r="924" spans="1:2" x14ac:dyDescent="0.3">
      <c r="A924" s="105"/>
      <c r="B924" s="106"/>
    </row>
    <row r="925" spans="1:2" x14ac:dyDescent="0.3">
      <c r="A925" s="105"/>
      <c r="B925" s="106"/>
    </row>
    <row r="926" spans="1:2" x14ac:dyDescent="0.3">
      <c r="A926" s="105"/>
      <c r="B926" s="106"/>
    </row>
    <row r="927" spans="1:2" x14ac:dyDescent="0.3">
      <c r="A927" s="105"/>
      <c r="B927" s="106"/>
    </row>
    <row r="928" spans="1:2" x14ac:dyDescent="0.3">
      <c r="A928" s="105"/>
      <c r="B928" s="106"/>
    </row>
    <row r="929" spans="1:2" x14ac:dyDescent="0.3">
      <c r="A929" s="105"/>
      <c r="B929" s="106"/>
    </row>
    <row r="930" spans="1:2" x14ac:dyDescent="0.3">
      <c r="A930" s="105"/>
      <c r="B930" s="106"/>
    </row>
    <row r="931" spans="1:2" x14ac:dyDescent="0.3">
      <c r="A931" s="105"/>
      <c r="B931" s="106"/>
    </row>
    <row r="932" spans="1:2" x14ac:dyDescent="0.3">
      <c r="A932" s="105"/>
      <c r="B932" s="106"/>
    </row>
    <row r="933" spans="1:2" x14ac:dyDescent="0.3">
      <c r="A933" s="105"/>
      <c r="B933" s="106"/>
    </row>
    <row r="934" spans="1:2" x14ac:dyDescent="0.3">
      <c r="A934" s="105"/>
      <c r="B934" s="106"/>
    </row>
    <row r="935" spans="1:2" x14ac:dyDescent="0.3">
      <c r="A935" s="105"/>
      <c r="B935" s="106"/>
    </row>
    <row r="936" spans="1:2" x14ac:dyDescent="0.3">
      <c r="A936" s="105"/>
      <c r="B936" s="106"/>
    </row>
    <row r="937" spans="1:2" x14ac:dyDescent="0.3">
      <c r="A937" s="105"/>
      <c r="B937" s="106"/>
    </row>
    <row r="938" spans="1:2" x14ac:dyDescent="0.3">
      <c r="A938" s="105"/>
      <c r="B938" s="106"/>
    </row>
    <row r="939" spans="1:2" x14ac:dyDescent="0.3">
      <c r="A939" s="105"/>
      <c r="B939" s="106"/>
    </row>
    <row r="940" spans="1:2" x14ac:dyDescent="0.3">
      <c r="A940" s="105"/>
      <c r="B940" s="106"/>
    </row>
    <row r="941" spans="1:2" x14ac:dyDescent="0.3">
      <c r="A941" s="105"/>
      <c r="B941" s="106"/>
    </row>
    <row r="942" spans="1:2" x14ac:dyDescent="0.3">
      <c r="A942" s="105"/>
      <c r="B942" s="106"/>
    </row>
    <row r="943" spans="1:2" x14ac:dyDescent="0.3">
      <c r="A943" s="105"/>
      <c r="B943" s="106"/>
    </row>
    <row r="944" spans="1:2" x14ac:dyDescent="0.3">
      <c r="A944" s="105"/>
      <c r="B944" s="106"/>
    </row>
    <row r="945" spans="1:2" x14ac:dyDescent="0.3">
      <c r="A945" s="105"/>
      <c r="B945" s="106"/>
    </row>
    <row r="946" spans="1:2" x14ac:dyDescent="0.3">
      <c r="A946" s="105"/>
      <c r="B946" s="106"/>
    </row>
    <row r="947" spans="1:2" x14ac:dyDescent="0.3">
      <c r="A947" s="105"/>
      <c r="B947" s="106"/>
    </row>
    <row r="948" spans="1:2" x14ac:dyDescent="0.3">
      <c r="A948" s="105"/>
      <c r="B948" s="106"/>
    </row>
    <row r="949" spans="1:2" x14ac:dyDescent="0.3">
      <c r="A949" s="105"/>
      <c r="B949" s="106"/>
    </row>
    <row r="950" spans="1:2" x14ac:dyDescent="0.3">
      <c r="A950" s="105"/>
      <c r="B950" s="106"/>
    </row>
    <row r="951" spans="1:2" x14ac:dyDescent="0.3">
      <c r="A951" s="105"/>
      <c r="B951" s="106"/>
    </row>
    <row r="952" spans="1:2" x14ac:dyDescent="0.3">
      <c r="A952" s="105"/>
      <c r="B952" s="106"/>
    </row>
    <row r="953" spans="1:2" x14ac:dyDescent="0.3">
      <c r="A953" s="105"/>
      <c r="B953" s="106"/>
    </row>
    <row r="954" spans="1:2" x14ac:dyDescent="0.3">
      <c r="A954" s="105"/>
      <c r="B954" s="106"/>
    </row>
    <row r="955" spans="1:2" x14ac:dyDescent="0.3">
      <c r="A955" s="105"/>
      <c r="B955" s="106"/>
    </row>
    <row r="956" spans="1:2" x14ac:dyDescent="0.3">
      <c r="A956" s="105"/>
      <c r="B956" s="106"/>
    </row>
    <row r="957" spans="1:2" x14ac:dyDescent="0.3">
      <c r="A957" s="105"/>
      <c r="B957" s="106"/>
    </row>
    <row r="958" spans="1:2" x14ac:dyDescent="0.3">
      <c r="A958" s="105"/>
      <c r="B958" s="106"/>
    </row>
    <row r="959" spans="1:2" x14ac:dyDescent="0.3">
      <c r="A959" s="105"/>
      <c r="B959" s="106"/>
    </row>
    <row r="960" spans="1:2" x14ac:dyDescent="0.3">
      <c r="A960" s="105"/>
      <c r="B960" s="106"/>
    </row>
    <row r="961" spans="1:2" x14ac:dyDescent="0.3">
      <c r="A961" s="105"/>
      <c r="B961" s="106"/>
    </row>
    <row r="962" spans="1:2" x14ac:dyDescent="0.3">
      <c r="A962" s="105"/>
      <c r="B962" s="106"/>
    </row>
    <row r="963" spans="1:2" x14ac:dyDescent="0.3">
      <c r="A963" s="105"/>
      <c r="B963" s="106"/>
    </row>
    <row r="964" spans="1:2" x14ac:dyDescent="0.3">
      <c r="A964" s="105"/>
      <c r="B964" s="106"/>
    </row>
    <row r="965" spans="1:2" x14ac:dyDescent="0.3">
      <c r="A965" s="105"/>
      <c r="B965" s="106"/>
    </row>
    <row r="966" spans="1:2" x14ac:dyDescent="0.3">
      <c r="A966" s="105"/>
      <c r="B966" s="106"/>
    </row>
    <row r="967" spans="1:2" x14ac:dyDescent="0.3">
      <c r="A967" s="105"/>
      <c r="B967" s="106"/>
    </row>
    <row r="968" spans="1:2" x14ac:dyDescent="0.3">
      <c r="A968" s="105"/>
      <c r="B968" s="106"/>
    </row>
    <row r="969" spans="1:2" x14ac:dyDescent="0.3">
      <c r="A969" s="105"/>
      <c r="B969" s="106"/>
    </row>
    <row r="970" spans="1:2" x14ac:dyDescent="0.3">
      <c r="A970" s="105"/>
      <c r="B970" s="106"/>
    </row>
    <row r="971" spans="1:2" x14ac:dyDescent="0.3">
      <c r="A971" s="105"/>
      <c r="B971" s="106"/>
    </row>
    <row r="972" spans="1:2" x14ac:dyDescent="0.3">
      <c r="A972" s="105"/>
      <c r="B972" s="106"/>
    </row>
    <row r="973" spans="1:2" x14ac:dyDescent="0.3">
      <c r="A973" s="105"/>
      <c r="B973" s="106"/>
    </row>
    <row r="974" spans="1:2" x14ac:dyDescent="0.3">
      <c r="A974" s="105"/>
      <c r="B974" s="106"/>
    </row>
    <row r="975" spans="1:2" x14ac:dyDescent="0.3">
      <c r="A975" s="105"/>
      <c r="B975" s="106"/>
    </row>
    <row r="976" spans="1:2" x14ac:dyDescent="0.3">
      <c r="A976" s="105"/>
      <c r="B976" s="106"/>
    </row>
    <row r="977" spans="1:2" x14ac:dyDescent="0.3">
      <c r="A977" s="105"/>
      <c r="B977" s="106"/>
    </row>
    <row r="978" spans="1:2" x14ac:dyDescent="0.3">
      <c r="A978" s="105"/>
      <c r="B978" s="106"/>
    </row>
    <row r="979" spans="1:2" x14ac:dyDescent="0.3">
      <c r="A979" s="105"/>
      <c r="B979" s="106"/>
    </row>
    <row r="980" spans="1:2" x14ac:dyDescent="0.3">
      <c r="A980" s="105"/>
      <c r="B980" s="106"/>
    </row>
    <row r="981" spans="1:2" x14ac:dyDescent="0.3">
      <c r="A981" s="105"/>
      <c r="B981" s="106"/>
    </row>
    <row r="982" spans="1:2" x14ac:dyDescent="0.3">
      <c r="A982" s="105"/>
      <c r="B982" s="106"/>
    </row>
    <row r="983" spans="1:2" x14ac:dyDescent="0.3">
      <c r="A983" s="105"/>
      <c r="B983" s="106"/>
    </row>
    <row r="984" spans="1:2" x14ac:dyDescent="0.3">
      <c r="A984" s="105"/>
      <c r="B984" s="106"/>
    </row>
    <row r="985" spans="1:2" x14ac:dyDescent="0.3">
      <c r="A985" s="105"/>
      <c r="B985" s="106"/>
    </row>
    <row r="986" spans="1:2" x14ac:dyDescent="0.3">
      <c r="A986" s="105"/>
      <c r="B986" s="106"/>
    </row>
    <row r="987" spans="1:2" x14ac:dyDescent="0.3">
      <c r="A987" s="105"/>
      <c r="B987" s="106"/>
    </row>
    <row r="988" spans="1:2" x14ac:dyDescent="0.3">
      <c r="A988" s="105"/>
      <c r="B988" s="106"/>
    </row>
    <row r="989" spans="1:2" x14ac:dyDescent="0.3">
      <c r="A989" s="105"/>
      <c r="B989" s="106"/>
    </row>
    <row r="990" spans="1:2" x14ac:dyDescent="0.3">
      <c r="A990" s="105"/>
      <c r="B990" s="106"/>
    </row>
    <row r="991" spans="1:2" x14ac:dyDescent="0.3">
      <c r="A991" s="105"/>
      <c r="B991" s="106"/>
    </row>
    <row r="992" spans="1:2" x14ac:dyDescent="0.3">
      <c r="A992" s="105"/>
      <c r="B992" s="106"/>
    </row>
    <row r="993" spans="1:2" x14ac:dyDescent="0.3">
      <c r="A993" s="105"/>
      <c r="B993" s="106"/>
    </row>
    <row r="994" spans="1:2" x14ac:dyDescent="0.3">
      <c r="A994" s="105"/>
      <c r="B994" s="106"/>
    </row>
    <row r="995" spans="1:2" x14ac:dyDescent="0.3">
      <c r="A995" s="105"/>
      <c r="B995" s="106"/>
    </row>
    <row r="996" spans="1:2" x14ac:dyDescent="0.3">
      <c r="A996" s="105"/>
      <c r="B996" s="106"/>
    </row>
    <row r="997" spans="1:2" x14ac:dyDescent="0.3">
      <c r="A997" s="105"/>
      <c r="B997" s="106"/>
    </row>
    <row r="998" spans="1:2" x14ac:dyDescent="0.3">
      <c r="A998" s="105"/>
      <c r="B998" s="106"/>
    </row>
    <row r="999" spans="1:2" x14ac:dyDescent="0.3">
      <c r="A999" s="105"/>
      <c r="B999" s="106"/>
    </row>
    <row r="1000" spans="1:2" x14ac:dyDescent="0.3">
      <c r="A1000" s="105"/>
      <c r="B1000" s="106"/>
    </row>
    <row r="1001" spans="1:2" x14ac:dyDescent="0.3">
      <c r="A1001" s="105"/>
      <c r="B1001" s="106"/>
    </row>
    <row r="1002" spans="1:2" x14ac:dyDescent="0.3">
      <c r="A1002" s="105"/>
      <c r="B1002" s="106"/>
    </row>
    <row r="1003" spans="1:2" x14ac:dyDescent="0.3">
      <c r="A1003" s="105"/>
      <c r="B1003" s="106"/>
    </row>
    <row r="1004" spans="1:2" x14ac:dyDescent="0.3">
      <c r="A1004" s="105"/>
      <c r="B1004" s="106"/>
    </row>
    <row r="1005" spans="1:2" x14ac:dyDescent="0.3">
      <c r="A1005" s="105"/>
      <c r="B1005" s="106"/>
    </row>
  </sheetData>
  <sheetProtection algorithmName="SHA-512" hashValue="oSPWAjvJIJv6z2KCovE7EKoi4+f93F28g3PiOOwbJuGK6OE1wlz7qTarh1pZ4yV2tcyXKkulEZ70301YA7kcww==" saltValue="CSVmXoVCKvCATyOZIAn8hA==" spinCount="100000" sheet="1" objects="1" scenarios="1"/>
  <mergeCells count="1">
    <mergeCell ref="AA1:A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5C05-F957-49B0-8169-046D22B61C75}">
  <sheetPr>
    <tabColor rgb="FF92D050"/>
  </sheetPr>
  <dimension ref="A1:AP371"/>
  <sheetViews>
    <sheetView showWhiteSpace="0" view="pageLayout" zoomScale="85" zoomScaleNormal="100" zoomScalePageLayoutView="85" workbookViewId="0">
      <selection activeCell="Q31" sqref="Q31"/>
    </sheetView>
  </sheetViews>
  <sheetFormatPr defaultColWidth="8.6640625" defaultRowHeight="13.2" outlineLevelCol="3" x14ac:dyDescent="0.25"/>
  <cols>
    <col min="1" max="1" width="6.44140625" style="115" customWidth="1"/>
    <col min="2" max="2" width="29.6640625" style="115" bestFit="1" customWidth="1"/>
    <col min="3" max="3" width="43.33203125" style="115" customWidth="1"/>
    <col min="4" max="4" width="7.33203125" style="196" customWidth="1"/>
    <col min="5" max="6" width="3.6640625" style="115" customWidth="1"/>
    <col min="7" max="7" width="3.109375" style="115" bestFit="1" customWidth="1"/>
    <col min="8" max="8" width="8" style="115" hidden="1" customWidth="1" outlineLevel="3"/>
    <col min="9" max="9" width="7.44140625" style="115" hidden="1" customWidth="1" outlineLevel="3"/>
    <col min="10" max="10" width="8" style="115" hidden="1" customWidth="1" outlineLevel="3"/>
    <col min="11" max="11" width="7.88671875" style="115" hidden="1" customWidth="1" outlineLevel="3"/>
    <col min="12" max="13" width="7.6640625" style="115" hidden="1" customWidth="1" outlineLevel="3"/>
    <col min="14" max="17" width="7.6640625" style="196" hidden="1" customWidth="1" outlineLevel="3"/>
    <col min="18" max="18" width="8" style="196" hidden="1" customWidth="1" outlineLevel="3"/>
    <col min="19" max="19" width="7.6640625" style="196" hidden="1" customWidth="1" outlineLevel="3"/>
    <col min="20" max="20" width="10" style="196" hidden="1" customWidth="1" outlineLevel="3"/>
    <col min="21" max="24" width="10.6640625" style="196" hidden="1" customWidth="1" outlineLevel="3"/>
    <col min="25" max="25" width="10.6640625" style="196" hidden="1" customWidth="1" collapsed="1"/>
    <col min="26" max="27" width="10.6640625" style="196" hidden="1" customWidth="1"/>
    <col min="28" max="28" width="10.109375" style="196" customWidth="1"/>
    <col min="29" max="34" width="10.6640625" style="196" customWidth="1"/>
    <col min="35" max="35" width="4.33203125" style="210" customWidth="1"/>
    <col min="36" max="36" width="11.6640625" style="196" customWidth="1"/>
    <col min="37" max="40" width="8.6640625" style="196" customWidth="1"/>
    <col min="41" max="41" width="11.6640625" style="196" customWidth="1"/>
    <col min="42" max="42" width="8.6640625" style="196" customWidth="1"/>
    <col min="43" max="43" width="2.6640625" style="115" customWidth="1"/>
    <col min="44" max="16384" width="8.6640625" style="115"/>
  </cols>
  <sheetData>
    <row r="1" spans="1:42" ht="77.25" customHeight="1" thickTop="1" x14ac:dyDescent="0.25">
      <c r="A1" s="313" t="s">
        <v>71</v>
      </c>
      <c r="B1" s="107" t="s">
        <v>72</v>
      </c>
      <c r="C1" s="108" t="s">
        <v>73</v>
      </c>
      <c r="D1" s="315" t="s">
        <v>74</v>
      </c>
      <c r="E1" s="109" t="s">
        <v>75</v>
      </c>
      <c r="F1" s="109" t="s">
        <v>76</v>
      </c>
      <c r="G1" s="110" t="s">
        <v>77</v>
      </c>
      <c r="H1" s="111" t="s">
        <v>78</v>
      </c>
      <c r="I1" s="112"/>
      <c r="J1" s="112"/>
      <c r="K1" s="112"/>
      <c r="L1" s="112"/>
      <c r="M1" s="112"/>
      <c r="N1" s="112"/>
      <c r="O1" s="112"/>
      <c r="P1" s="112"/>
      <c r="Q1" s="112"/>
      <c r="R1" s="113"/>
      <c r="S1" s="112"/>
      <c r="T1" s="317" t="s">
        <v>79</v>
      </c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8" t="s">
        <v>80</v>
      </c>
      <c r="AI1" s="114"/>
      <c r="AJ1" s="320" t="s">
        <v>81</v>
      </c>
      <c r="AK1" s="318" t="s">
        <v>82</v>
      </c>
      <c r="AL1" s="310" t="s">
        <v>83</v>
      </c>
      <c r="AM1" s="311"/>
      <c r="AN1" s="311"/>
      <c r="AO1" s="311"/>
      <c r="AP1" s="312"/>
    </row>
    <row r="2" spans="1:42" ht="14.4" thickBot="1" x14ac:dyDescent="0.3">
      <c r="A2" s="314"/>
      <c r="B2" s="116"/>
      <c r="C2" s="117"/>
      <c r="D2" s="316"/>
      <c r="E2" s="116"/>
      <c r="F2" s="116"/>
      <c r="G2" s="116"/>
      <c r="H2" s="118">
        <v>1997</v>
      </c>
      <c r="I2" s="119">
        <v>1998</v>
      </c>
      <c r="J2" s="119">
        <v>1999</v>
      </c>
      <c r="K2" s="119">
        <v>2000</v>
      </c>
      <c r="L2" s="119">
        <v>2001</v>
      </c>
      <c r="M2" s="120">
        <v>2002</v>
      </c>
      <c r="N2" s="120">
        <v>2003</v>
      </c>
      <c r="O2" s="120">
        <v>2004</v>
      </c>
      <c r="P2" s="121">
        <v>2005</v>
      </c>
      <c r="Q2" s="121">
        <v>2006</v>
      </c>
      <c r="R2" s="122">
        <v>2007</v>
      </c>
      <c r="S2" s="120">
        <v>2008</v>
      </c>
      <c r="T2" s="120">
        <v>2009</v>
      </c>
      <c r="U2" s="118">
        <v>2011</v>
      </c>
      <c r="V2" s="118">
        <v>2014</v>
      </c>
      <c r="W2" s="118">
        <v>2015</v>
      </c>
      <c r="X2" s="118">
        <v>2016</v>
      </c>
      <c r="Y2" s="118">
        <v>2017</v>
      </c>
      <c r="Z2" s="123">
        <v>2018</v>
      </c>
      <c r="AA2" s="123">
        <v>2019</v>
      </c>
      <c r="AB2" s="123">
        <v>2020</v>
      </c>
      <c r="AC2" s="123">
        <v>2021</v>
      </c>
      <c r="AD2" s="123">
        <v>2022</v>
      </c>
      <c r="AE2" s="123">
        <v>2023</v>
      </c>
      <c r="AF2" s="123">
        <v>2024</v>
      </c>
      <c r="AG2" s="123">
        <v>2025</v>
      </c>
      <c r="AH2" s="319"/>
      <c r="AI2" s="114"/>
      <c r="AJ2" s="314"/>
      <c r="AK2" s="319"/>
      <c r="AL2" s="124" t="s">
        <v>84</v>
      </c>
      <c r="AM2" s="125" t="s">
        <v>35</v>
      </c>
      <c r="AN2" s="126" t="s">
        <v>36</v>
      </c>
      <c r="AO2" s="127" t="s">
        <v>85</v>
      </c>
      <c r="AP2" s="128" t="s">
        <v>86</v>
      </c>
    </row>
    <row r="3" spans="1:42" ht="13.8" thickTop="1" x14ac:dyDescent="0.25">
      <c r="A3" s="129">
        <f>+#REF!</f>
        <v>1</v>
      </c>
      <c r="B3" s="130" t="str">
        <f>+#REF!</f>
        <v>U.S. 27/S.R. 25</v>
      </c>
      <c r="C3" s="131" t="str">
        <f>+#REF!</f>
        <v>0.56 Mi N OF POLK CO LINE</v>
      </c>
      <c r="D3" s="132" t="s">
        <v>87</v>
      </c>
      <c r="E3" s="133">
        <f>+#REF!</f>
        <v>35</v>
      </c>
      <c r="F3" s="133">
        <f>+#REF!</f>
        <v>24</v>
      </c>
      <c r="G3" s="134">
        <f>+#REF!</f>
        <v>26</v>
      </c>
      <c r="H3" s="135">
        <f>+#REF!</f>
        <v>35186</v>
      </c>
      <c r="I3" s="135">
        <f>+#REF!</f>
        <v>38151</v>
      </c>
      <c r="J3" s="135">
        <f>+#REF!</f>
        <v>24648</v>
      </c>
      <c r="K3" s="135">
        <f>+#REF!</f>
        <v>34064</v>
      </c>
      <c r="L3" s="135">
        <f>+#REF!</f>
        <v>38243</v>
      </c>
      <c r="M3" s="135">
        <f>+#REF!</f>
        <v>41126</v>
      </c>
      <c r="N3" s="135">
        <f>+#REF!</f>
        <v>45243</v>
      </c>
      <c r="O3" s="135" t="str">
        <f>+#REF!</f>
        <v>U.C.</v>
      </c>
      <c r="P3" s="135">
        <f>+#REF!</f>
        <v>38783</v>
      </c>
      <c r="Q3" s="135">
        <f>+#REF!</f>
        <v>31226</v>
      </c>
      <c r="R3" s="135">
        <f>+#REF!</f>
        <v>34415</v>
      </c>
      <c r="S3" s="135">
        <f>+#REF!</f>
        <v>40721</v>
      </c>
      <c r="T3" s="135">
        <f>+#REF!</f>
        <v>36605.332399999999</v>
      </c>
      <c r="U3" s="135">
        <f>+#REF!</f>
        <v>37367.481599999999</v>
      </c>
      <c r="V3" s="135">
        <f>+#REF!</f>
        <v>35361.1296</v>
      </c>
      <c r="W3" s="135">
        <f>+#REF!</f>
        <v>55442.534399999997</v>
      </c>
      <c r="X3" s="135">
        <f>+#REF!</f>
        <v>32260.646400000001</v>
      </c>
      <c r="Y3" s="135">
        <f>+#REF!</f>
        <v>42560.845499999996</v>
      </c>
      <c r="Z3" s="135">
        <f>+#REF!</f>
        <v>52259.816999999995</v>
      </c>
      <c r="AA3" s="135">
        <f>+#REF!</f>
        <v>51645.536399999997</v>
      </c>
      <c r="AB3" s="136">
        <f>_xlfn.IFNA(+#REF!,"N/A")</f>
        <v>51645.536399999997</v>
      </c>
      <c r="AC3" s="137">
        <f>_xlfn.IFNA(+#REF!,"N/A")</f>
        <v>52725.494599999998</v>
      </c>
      <c r="AD3" s="137">
        <f>_xlfn.IFNA(+#REF!,"N/A")</f>
        <v>44889.644800000002</v>
      </c>
      <c r="AE3" s="137">
        <f>_xlfn.IFNA(+#REF!,"N/A")</f>
        <v>42875</v>
      </c>
      <c r="AF3" s="137">
        <v>31777.452000000001</v>
      </c>
      <c r="AG3" s="137">
        <f>IFERROR(+#REF!,"N/A")</f>
        <v>30726.48</v>
      </c>
      <c r="AH3" s="138">
        <f>_xlfn.IFNA(+#REF!,"N/A")</f>
        <v>-9.8644727175400182E-2</v>
      </c>
      <c r="AI3" s="139"/>
      <c r="AJ3" s="140">
        <f>IFERROR(+#REF!,"N/A")</f>
        <v>1893.12</v>
      </c>
      <c r="AK3" s="141">
        <f>+#REF!</f>
        <v>0.66666666666666696</v>
      </c>
      <c r="AL3" s="135">
        <f>IFERROR(+#REF!,"N/A")</f>
        <v>1893.12</v>
      </c>
      <c r="AM3" s="135">
        <f>IFERROR(+#REF!,"N/A")</f>
        <v>960.4319999999999</v>
      </c>
      <c r="AN3" s="135">
        <f>IFERROR(+#REF!,"N/A")</f>
        <v>932.68799999999987</v>
      </c>
      <c r="AO3" s="135" t="str">
        <f>+#REF!</f>
        <v>NB</v>
      </c>
      <c r="AP3" s="142">
        <f>+#REF!</f>
        <v>0.66666666666666696</v>
      </c>
    </row>
    <row r="4" spans="1:42" x14ac:dyDescent="0.25">
      <c r="A4" s="143">
        <f>+#REF!</f>
        <v>2</v>
      </c>
      <c r="B4" s="144" t="str">
        <f>+#REF!</f>
        <v>S.R. 33</v>
      </c>
      <c r="C4" s="145" t="str">
        <f>+#REF!</f>
        <v>AT POLK CO LINE</v>
      </c>
      <c r="D4" s="146" t="s">
        <v>87</v>
      </c>
      <c r="E4" s="147">
        <f>+#REF!</f>
        <v>28</v>
      </c>
      <c r="F4" s="147">
        <f>+#REF!</f>
        <v>24</v>
      </c>
      <c r="G4" s="148">
        <f>+#REF!</f>
        <v>25</v>
      </c>
      <c r="H4" s="149">
        <f>+#REF!</f>
        <v>2827</v>
      </c>
      <c r="I4" s="149">
        <f>+#REF!</f>
        <v>4377</v>
      </c>
      <c r="J4" s="149">
        <f>+#REF!</f>
        <v>3282</v>
      </c>
      <c r="K4" s="149">
        <f>+#REF!</f>
        <v>4131</v>
      </c>
      <c r="L4" s="149">
        <f>+#REF!</f>
        <v>5136</v>
      </c>
      <c r="M4" s="149">
        <f>+#REF!</f>
        <v>5184</v>
      </c>
      <c r="N4" s="149">
        <f>+#REF!</f>
        <v>5771</v>
      </c>
      <c r="O4" s="149">
        <f>+#REF!</f>
        <v>3865</v>
      </c>
      <c r="P4" s="149">
        <f>+#REF!</f>
        <v>5669</v>
      </c>
      <c r="Q4" s="149">
        <f>+#REF!</f>
        <v>3919</v>
      </c>
      <c r="R4" s="149">
        <f>+#REF!</f>
        <v>4255</v>
      </c>
      <c r="S4" s="149">
        <f>+#REF!</f>
        <v>3738</v>
      </c>
      <c r="T4" s="149">
        <f>+#REF!</f>
        <v>4283.0788000000002</v>
      </c>
      <c r="U4" s="149">
        <f>+#REF!</f>
        <v>3786.9403999999995</v>
      </c>
      <c r="V4" s="149">
        <f>+#REF!</f>
        <v>3383.6561999999999</v>
      </c>
      <c r="W4" s="149">
        <f>+#REF!</f>
        <v>3399.8183999999997</v>
      </c>
      <c r="X4" s="149">
        <f>+#REF!</f>
        <v>4480.5599999999995</v>
      </c>
      <c r="Y4" s="149">
        <f>+#REF!</f>
        <v>5616.7199999999993</v>
      </c>
      <c r="Z4" s="149">
        <f>+#REF!</f>
        <v>7772.9354999999996</v>
      </c>
      <c r="AA4" s="149">
        <f>+#REF!</f>
        <v>6234.3387000000002</v>
      </c>
      <c r="AB4" s="150">
        <f>_xlfn.IFNA(+#REF!,"N/A")</f>
        <v>6234.3387000000002</v>
      </c>
      <c r="AC4" s="151">
        <f>_xlfn.IFNA(+#REF!,"N/A")</f>
        <v>8184.2320000000009</v>
      </c>
      <c r="AD4" s="151">
        <f>_xlfn.IFNA(+#REF!,"N/A")</f>
        <v>9468.240600000001</v>
      </c>
      <c r="AE4" s="151">
        <f>_xlfn.IFNA(+#REF!,"N/A")</f>
        <v>11182.1332</v>
      </c>
      <c r="AF4" s="151">
        <v>9701.7023999999983</v>
      </c>
      <c r="AG4" s="151">
        <f>IFERROR(+#REF!,"N/A")</f>
        <v>10989.158399999998</v>
      </c>
      <c r="AH4" s="152">
        <f>_xlfn.IFNA(+#REF!,"N/A")</f>
        <v>0.12004328867603786</v>
      </c>
      <c r="AI4" s="139"/>
      <c r="AJ4" s="153">
        <f>IFERROR(+#REF!,"N/A")</f>
        <v>894.8735999999999</v>
      </c>
      <c r="AK4" s="154">
        <f>+#REF!</f>
        <v>0.64583333333333404</v>
      </c>
      <c r="AL4" s="149">
        <f>IFERROR(+#REF!,"N/A")</f>
        <v>894.8735999999999</v>
      </c>
      <c r="AM4" s="149">
        <f>IFERROR(+#REF!,"N/A")</f>
        <v>429.46559999999994</v>
      </c>
      <c r="AN4" s="149">
        <f>IFERROR(+#REF!,"N/A")</f>
        <v>465.40799999999996</v>
      </c>
      <c r="AO4" s="149" t="str">
        <f>+#REF!</f>
        <v>SB</v>
      </c>
      <c r="AP4" s="155">
        <f>+#REF!</f>
        <v>0.64583333333333404</v>
      </c>
    </row>
    <row r="5" spans="1:42" x14ac:dyDescent="0.25">
      <c r="A5" s="143">
        <f>+#REF!</f>
        <v>3</v>
      </c>
      <c r="B5" s="144" t="str">
        <f>+#REF!</f>
        <v>C.R. 474</v>
      </c>
      <c r="C5" s="145" t="str">
        <f>+#REF!</f>
        <v>0.04 Mi W OF U.S. 27/S.R. 25</v>
      </c>
      <c r="D5" s="146" t="s">
        <v>87</v>
      </c>
      <c r="E5" s="147">
        <f>+#REF!</f>
        <v>27</v>
      </c>
      <c r="F5" s="147">
        <f>+#REF!</f>
        <v>24</v>
      </c>
      <c r="G5" s="148">
        <f>+#REF!</f>
        <v>26</v>
      </c>
      <c r="H5" s="149">
        <f>+#REF!</f>
        <v>3196</v>
      </c>
      <c r="I5" s="149">
        <f>+#REF!</f>
        <v>3970</v>
      </c>
      <c r="J5" s="149">
        <f>+#REF!</f>
        <v>3480</v>
      </c>
      <c r="K5" s="149">
        <f>+#REF!</f>
        <v>3935</v>
      </c>
      <c r="L5" s="149">
        <f>+#REF!</f>
        <v>4244</v>
      </c>
      <c r="M5" s="149">
        <f>+#REF!</f>
        <v>4355</v>
      </c>
      <c r="N5" s="149">
        <f>+#REF!</f>
        <v>4964</v>
      </c>
      <c r="O5" s="149">
        <f>+#REF!</f>
        <v>2880</v>
      </c>
      <c r="P5" s="149">
        <f>+#REF!</f>
        <v>3419</v>
      </c>
      <c r="Q5" s="149">
        <f>+#REF!</f>
        <v>3066</v>
      </c>
      <c r="R5" s="149">
        <f>+#REF!</f>
        <v>3080</v>
      </c>
      <c r="S5" s="149">
        <f>+#REF!</f>
        <v>4183</v>
      </c>
      <c r="T5" s="149">
        <f>+#REF!</f>
        <v>2358.7200000000003</v>
      </c>
      <c r="U5" s="149">
        <f>+#REF!</f>
        <v>2330.8991999999998</v>
      </c>
      <c r="V5" s="149">
        <f>+#REF!</f>
        <v>1939.1615999999999</v>
      </c>
      <c r="W5" s="149">
        <f>+#REF!</f>
        <v>1848.5279999999998</v>
      </c>
      <c r="X5" s="149">
        <f>+#REF!</f>
        <v>3740.6208000000001</v>
      </c>
      <c r="Y5" s="149">
        <f>+#REF!</f>
        <v>4660.32</v>
      </c>
      <c r="Z5" s="149">
        <f>+#REF!</f>
        <v>5315.2604999999994</v>
      </c>
      <c r="AA5" s="149">
        <f>+#REF!</f>
        <v>6182.64</v>
      </c>
      <c r="AB5" s="150">
        <f>_xlfn.IFNA(+#REF!,"N/A")</f>
        <v>6182.64</v>
      </c>
      <c r="AC5" s="151">
        <f>_xlfn.IFNA(+#REF!,"N/A")</f>
        <v>4595.0455000000002</v>
      </c>
      <c r="AD5" s="151">
        <f>_xlfn.IFNA(+#REF!,"N/A")</f>
        <v>5262.6574000000001</v>
      </c>
      <c r="AE5" s="151">
        <f>_xlfn.IFNA(+#REF!,"N/A")</f>
        <v>5485</v>
      </c>
      <c r="AF5" s="151">
        <v>5357.9793</v>
      </c>
      <c r="AG5" s="151">
        <f>IFERROR(+#REF!,"N/A")</f>
        <v>5849.6255999999994</v>
      </c>
      <c r="AH5" s="152">
        <f>_xlfn.IFNA(+#REF!,"N/A")</f>
        <v>-1.1012455135477217E-2</v>
      </c>
      <c r="AI5" s="139"/>
      <c r="AJ5" s="153">
        <f>IFERROR(+#REF!,"N/A")</f>
        <v>507.18720000000002</v>
      </c>
      <c r="AK5" s="154">
        <f>+#REF!</f>
        <v>0.63541666666666696</v>
      </c>
      <c r="AL5" s="149">
        <f>IFERROR(+#REF!,"N/A")</f>
        <v>507.18720000000002</v>
      </c>
      <c r="AM5" s="149">
        <f>IFERROR(+#REF!,"N/A")</f>
        <v>209.66399999999999</v>
      </c>
      <c r="AN5" s="149">
        <f>IFERROR(+#REF!,"N/A")</f>
        <v>297.52319999999997</v>
      </c>
      <c r="AO5" s="149" t="str">
        <f>+#REF!</f>
        <v>WB</v>
      </c>
      <c r="AP5" s="155">
        <f>+#REF!</f>
        <v>0.63541666666666696</v>
      </c>
    </row>
    <row r="6" spans="1:42" x14ac:dyDescent="0.25">
      <c r="A6" s="143">
        <f>+#REF!</f>
        <v>4</v>
      </c>
      <c r="B6" s="144" t="str">
        <f>+#REF!</f>
        <v>C.R. 474</v>
      </c>
      <c r="C6" s="145" t="str">
        <f>+#REF!</f>
        <v>0.25 Mi E OF S.R. 33</v>
      </c>
      <c r="D6" s="146" t="s">
        <v>87</v>
      </c>
      <c r="E6" s="147">
        <f>+#REF!</f>
        <v>21</v>
      </c>
      <c r="F6" s="147">
        <f>+#REF!</f>
        <v>24</v>
      </c>
      <c r="G6" s="148">
        <f>+#REF!</f>
        <v>25</v>
      </c>
      <c r="H6" s="149">
        <f>+#REF!</f>
        <v>3151</v>
      </c>
      <c r="I6" s="149">
        <f>+#REF!</f>
        <v>3827</v>
      </c>
      <c r="J6" s="149">
        <f>+#REF!</f>
        <v>4431</v>
      </c>
      <c r="K6" s="149">
        <f>+#REF!</f>
        <v>4337</v>
      </c>
      <c r="L6" s="149">
        <f>+#REF!</f>
        <v>4623</v>
      </c>
      <c r="M6" s="149">
        <f>+#REF!</f>
        <v>4048</v>
      </c>
      <c r="N6" s="149">
        <f>+#REF!</f>
        <v>4335</v>
      </c>
      <c r="O6" s="149">
        <f>+#REF!</f>
        <v>3232</v>
      </c>
      <c r="P6" s="149">
        <f>+#REF!</f>
        <v>4168</v>
      </c>
      <c r="Q6" s="149">
        <f>+#REF!</f>
        <v>2598</v>
      </c>
      <c r="R6" s="149">
        <f>+#REF!</f>
        <v>2588</v>
      </c>
      <c r="S6" s="149">
        <f>+#REF!</f>
        <v>3332</v>
      </c>
      <c r="T6" s="149">
        <f>+#REF!</f>
        <v>2404.1472000000003</v>
      </c>
      <c r="U6" s="149">
        <f>+#REF!</f>
        <v>2492.4287999999997</v>
      </c>
      <c r="V6" s="149">
        <f>+#REF!</f>
        <v>2701.6128000000003</v>
      </c>
      <c r="W6" s="149">
        <f>+#REF!</f>
        <v>3852.9215999999997</v>
      </c>
      <c r="X6" s="149">
        <f>+#REF!</f>
        <v>4053.9071999999992</v>
      </c>
      <c r="Y6" s="149">
        <f>+#REF!</f>
        <v>5342.5151999999998</v>
      </c>
      <c r="Z6" s="149">
        <f>+#REF!</f>
        <v>4870.6415999999999</v>
      </c>
      <c r="AA6" s="149">
        <f>+#REF!</f>
        <v>4422.0384000000004</v>
      </c>
      <c r="AB6" s="150">
        <f>_xlfn.IFNA(+#REF!,"N/A")</f>
        <v>6182.64</v>
      </c>
      <c r="AC6" s="151">
        <f>_xlfn.IFNA(+#REF!,"N/A")</f>
        <v>4834.9205000000002</v>
      </c>
      <c r="AD6" s="151">
        <f>_xlfn.IFNA(+#REF!,"N/A")</f>
        <v>5216.7569999999996</v>
      </c>
      <c r="AE6" s="151">
        <f>_xlfn.IFNA(+#REF!,"N/A")</f>
        <v>5801</v>
      </c>
      <c r="AF6" s="151">
        <v>4733.9903999999997</v>
      </c>
      <c r="AG6" s="151">
        <f>IFERROR(+#REF!,"N/A")</f>
        <v>5527.7568000000001</v>
      </c>
      <c r="AH6" s="152">
        <f>_xlfn.IFNA(+#REF!,"N/A")</f>
        <v>-2.2143800159961868E-2</v>
      </c>
      <c r="AI6" s="139"/>
      <c r="AJ6" s="153">
        <f>IFERROR(+#REF!,"N/A")</f>
        <v>571.39199999999994</v>
      </c>
      <c r="AK6" s="154">
        <f>+#REF!</f>
        <v>0.61458333333333404</v>
      </c>
      <c r="AL6" s="149">
        <f>IFERROR(+#REF!,"N/A")</f>
        <v>560.33279999999991</v>
      </c>
      <c r="AM6" s="149">
        <f>IFERROR(+#REF!,"N/A")</f>
        <v>236.85119999999998</v>
      </c>
      <c r="AN6" s="149">
        <f>IFERROR(+#REF!,"N/A")</f>
        <v>323.48159999999996</v>
      </c>
      <c r="AO6" s="149" t="str">
        <f>+#REF!</f>
        <v>WB</v>
      </c>
      <c r="AP6" s="155">
        <f>+#REF!</f>
        <v>0.625</v>
      </c>
    </row>
    <row r="7" spans="1:42" x14ac:dyDescent="0.25">
      <c r="A7" s="143">
        <f>+#REF!</f>
        <v>5</v>
      </c>
      <c r="B7" s="144" t="str">
        <f>+#REF!</f>
        <v>S.R. 33</v>
      </c>
      <c r="C7" s="145" t="str">
        <f>+#REF!</f>
        <v>0.25 Mi S OF C.R. 561</v>
      </c>
      <c r="D7" s="146" t="s">
        <v>87</v>
      </c>
      <c r="E7" s="147">
        <f>+#REF!</f>
        <v>8</v>
      </c>
      <c r="F7" s="147">
        <f>+#REF!</f>
        <v>24</v>
      </c>
      <c r="G7" s="148">
        <f>+#REF!</f>
        <v>25</v>
      </c>
      <c r="H7" s="149">
        <f>+#REF!</f>
        <v>4096</v>
      </c>
      <c r="I7" s="149">
        <f>+#REF!</f>
        <v>5456</v>
      </c>
      <c r="J7" s="149">
        <f>+#REF!</f>
        <v>4324</v>
      </c>
      <c r="K7" s="149">
        <f>+#REF!</f>
        <v>5018</v>
      </c>
      <c r="L7" s="149">
        <f>+#REF!</f>
        <v>6059</v>
      </c>
      <c r="M7" s="149">
        <f>+#REF!</f>
        <v>5985</v>
      </c>
      <c r="N7" s="149">
        <f>+#REF!</f>
        <v>7249</v>
      </c>
      <c r="O7" s="149">
        <f>+#REF!</f>
        <v>5512</v>
      </c>
      <c r="P7" s="149">
        <f>+#REF!</f>
        <v>5023</v>
      </c>
      <c r="Q7" s="149">
        <f>+#REF!</f>
        <v>5115</v>
      </c>
      <c r="R7" s="149">
        <f>+#REF!</f>
        <v>5648</v>
      </c>
      <c r="S7" s="149">
        <f>+#REF!</f>
        <v>5138</v>
      </c>
      <c r="T7" s="149">
        <f>+#REF!</f>
        <v>5644.1476000000002</v>
      </c>
      <c r="U7" s="149">
        <f>+#REF!</f>
        <v>4630.1955999999991</v>
      </c>
      <c r="V7" s="149">
        <f>+#REF!</f>
        <v>4802.8548000000001</v>
      </c>
      <c r="W7" s="149">
        <f>+#REF!</f>
        <v>7036.6823999999997</v>
      </c>
      <c r="X7" s="149">
        <f>+#REF!</f>
        <v>6551.28</v>
      </c>
      <c r="Y7" s="149">
        <f>+#REF!</f>
        <v>9325.44</v>
      </c>
      <c r="Z7" s="149">
        <f>+#REF!</f>
        <v>9507.2669999999998</v>
      </c>
      <c r="AA7" s="149">
        <f>+#REF!</f>
        <v>8184.8184000000001</v>
      </c>
      <c r="AB7" s="150">
        <f>_xlfn.IFNA(+#REF!,"N/A")</f>
        <v>6182.64</v>
      </c>
      <c r="AC7" s="151">
        <f>_xlfn.IFNA(+#REF!,"N/A")</f>
        <v>7668.7280000000001</v>
      </c>
      <c r="AD7" s="151">
        <f>_xlfn.IFNA(+#REF!,"N/A")</f>
        <v>11448.928400000001</v>
      </c>
      <c r="AE7" s="151">
        <f>_xlfn.IFNA(+#REF!,"N/A")</f>
        <v>11319</v>
      </c>
      <c r="AF7" s="151">
        <v>10914.787199999999</v>
      </c>
      <c r="AG7" s="151">
        <f>IFERROR(+#REF!,"N/A")</f>
        <v>11838.873599999999</v>
      </c>
      <c r="AH7" s="152">
        <f>_xlfn.IFNA(+#REF!,"N/A")</f>
        <v>0.13874710236699772</v>
      </c>
      <c r="AI7" s="139"/>
      <c r="AJ7" s="153">
        <f>IFERROR(+#REF!,"N/A")</f>
        <v>957.54239999999993</v>
      </c>
      <c r="AK7" s="154">
        <f>+#REF!</f>
        <v>0.6875</v>
      </c>
      <c r="AL7" s="149">
        <f>IFERROR(+#REF!,"N/A")</f>
        <v>957.54239999999993</v>
      </c>
      <c r="AM7" s="149">
        <f>IFERROR(+#REF!,"N/A")</f>
        <v>469.09439999999995</v>
      </c>
      <c r="AN7" s="149">
        <f>IFERROR(+#REF!,"N/A")</f>
        <v>488.44799999999992</v>
      </c>
      <c r="AO7" s="149" t="str">
        <f>+#REF!</f>
        <v>SB</v>
      </c>
      <c r="AP7" s="155">
        <f>+#REF!</f>
        <v>0.6875</v>
      </c>
    </row>
    <row r="8" spans="1:42" x14ac:dyDescent="0.25">
      <c r="A8" s="143">
        <f>+#REF!</f>
        <v>6</v>
      </c>
      <c r="B8" s="144" t="str">
        <f>+#REF!</f>
        <v>C.R. 561</v>
      </c>
      <c r="C8" s="145" t="str">
        <f>+#REF!</f>
        <v>0.25 Mi E OF S.R. 33</v>
      </c>
      <c r="D8" s="146" t="s">
        <v>87</v>
      </c>
      <c r="E8" s="147">
        <f>+#REF!</f>
        <v>8</v>
      </c>
      <c r="F8" s="147">
        <f>+#REF!</f>
        <v>24</v>
      </c>
      <c r="G8" s="148">
        <f>+#REF!</f>
        <v>25</v>
      </c>
      <c r="H8" s="149">
        <f>+#REF!</f>
        <v>1133</v>
      </c>
      <c r="I8" s="149">
        <f>+#REF!</f>
        <v>1305</v>
      </c>
      <c r="J8" s="149">
        <f>+#REF!</f>
        <v>1266</v>
      </c>
      <c r="K8" s="149">
        <f>+#REF!</f>
        <v>1253</v>
      </c>
      <c r="L8" s="149">
        <f>+#REF!</f>
        <v>1401</v>
      </c>
      <c r="M8" s="149">
        <f>+#REF!</f>
        <v>1528</v>
      </c>
      <c r="N8" s="149">
        <f>+#REF!</f>
        <v>1377</v>
      </c>
      <c r="O8" s="149">
        <f>+#REF!</f>
        <v>1154</v>
      </c>
      <c r="P8" s="149">
        <f>+#REF!</f>
        <v>1293</v>
      </c>
      <c r="Q8" s="149">
        <f>+#REF!</f>
        <v>1255</v>
      </c>
      <c r="R8" s="149">
        <f>+#REF!</f>
        <v>1036</v>
      </c>
      <c r="S8" s="149">
        <f>+#REF!</f>
        <v>1372</v>
      </c>
      <c r="T8" s="149">
        <f>+#REF!</f>
        <v>1170.624</v>
      </c>
      <c r="U8" s="149">
        <f>+#REF!</f>
        <v>1285.0175999999999</v>
      </c>
      <c r="V8" s="149">
        <f>+#REF!</f>
        <v>1231.1712</v>
      </c>
      <c r="W8" s="149">
        <f>+#REF!</f>
        <v>1482.6239999999998</v>
      </c>
      <c r="X8" s="149">
        <f>+#REF!</f>
        <v>1466.8799999999999</v>
      </c>
      <c r="Y8" s="149">
        <f>+#REF!</f>
        <v>2050.1759999999999</v>
      </c>
      <c r="Z8" s="149">
        <f>+#REF!</f>
        <v>2002.2255</v>
      </c>
      <c r="AA8" s="149">
        <f>+#REF!</f>
        <v>2140.9344000000001</v>
      </c>
      <c r="AB8" s="150">
        <f>_xlfn.IFNA(+#REF!,"N/A")</f>
        <v>6182.64</v>
      </c>
      <c r="AC8" s="151">
        <f>_xlfn.IFNA(+#REF!,"N/A")</f>
        <v>1716.5454999999999</v>
      </c>
      <c r="AD8" s="151">
        <f>_xlfn.IFNA(+#REF!,"N/A")</f>
        <v>1949.8843000000002</v>
      </c>
      <c r="AE8" s="151">
        <f>_xlfn.IFNA(+#REF!,"N/A")</f>
        <v>2857</v>
      </c>
      <c r="AF8" s="151">
        <v>2524.6869000000002</v>
      </c>
      <c r="AG8" s="151">
        <f>IFERROR(+#REF!,"N/A")</f>
        <v>2726.6304</v>
      </c>
      <c r="AH8" s="152">
        <f>_xlfn.IFNA(+#REF!,"N/A")</f>
        <v>-0.15103367750474794</v>
      </c>
      <c r="AI8" s="139"/>
      <c r="AJ8" s="153">
        <f>IFERROR(+#REF!,"N/A")</f>
        <v>302.51519999999999</v>
      </c>
      <c r="AK8" s="154">
        <f>+#REF!</f>
        <v>0.66666666666666696</v>
      </c>
      <c r="AL8" s="149">
        <f>IFERROR(+#REF!,"N/A")</f>
        <v>302.51519999999999</v>
      </c>
      <c r="AM8" s="149">
        <f>IFERROR(+#REF!,"N/A")</f>
        <v>145.7664</v>
      </c>
      <c r="AN8" s="149">
        <f>IFERROR(+#REF!,"N/A")</f>
        <v>156.74880000000002</v>
      </c>
      <c r="AO8" s="149" t="str">
        <f>+#REF!</f>
        <v>WB</v>
      </c>
      <c r="AP8" s="155">
        <f>+#REF!</f>
        <v>0.66666666666666696</v>
      </c>
    </row>
    <row r="9" spans="1:42" ht="12" customHeight="1" x14ac:dyDescent="0.25">
      <c r="A9" s="143">
        <f>+#REF!</f>
        <v>7</v>
      </c>
      <c r="B9" s="144" t="str">
        <f>+#REF!</f>
        <v>LAKE ERIE RD</v>
      </c>
      <c r="C9" s="145" t="str">
        <f>+#REF!</f>
        <v>0.06 Mi W OF S.R. 33</v>
      </c>
      <c r="D9" s="146" t="s">
        <v>87</v>
      </c>
      <c r="E9" s="147">
        <f>+#REF!</f>
        <v>20</v>
      </c>
      <c r="F9" s="147">
        <f>+#REF!</f>
        <v>23</v>
      </c>
      <c r="G9" s="148">
        <f>+#REF!</f>
        <v>25</v>
      </c>
      <c r="H9" s="149">
        <f>+#REF!</f>
        <v>466</v>
      </c>
      <c r="I9" s="149">
        <f>+#REF!</f>
        <v>668</v>
      </c>
      <c r="J9" s="149" t="str">
        <f>+#REF!</f>
        <v>*****</v>
      </c>
      <c r="K9" s="149" t="str">
        <f>+#REF!</f>
        <v>*****</v>
      </c>
      <c r="L9" s="149">
        <f>+#REF!</f>
        <v>588</v>
      </c>
      <c r="M9" s="149" t="str">
        <f>+#REF!</f>
        <v>*****</v>
      </c>
      <c r="N9" s="149" t="str">
        <f>+#REF!</f>
        <v>*****</v>
      </c>
      <c r="O9" s="149">
        <f>+#REF!</f>
        <v>663</v>
      </c>
      <c r="P9" s="149">
        <f>+#REF!</f>
        <v>598</v>
      </c>
      <c r="Q9" s="149">
        <f>+#REF!</f>
        <v>578</v>
      </c>
      <c r="R9" s="149">
        <f>+#REF!</f>
        <v>637</v>
      </c>
      <c r="S9" s="149">
        <f>+#REF!</f>
        <v>647</v>
      </c>
      <c r="T9" s="149">
        <f>+#REF!</f>
        <v>655.20000000000005</v>
      </c>
      <c r="U9" s="149">
        <f>+#REF!</f>
        <v>641.60639999999989</v>
      </c>
      <c r="V9" s="149">
        <f>+#REF!</f>
        <v>625.8528</v>
      </c>
      <c r="W9" s="149">
        <f>+#REF!</f>
        <v>712.8</v>
      </c>
      <c r="X9" s="149">
        <f>+#REF!</f>
        <v>657.6</v>
      </c>
      <c r="Y9" s="149">
        <f>+#REF!</f>
        <v>842.68799999999987</v>
      </c>
      <c r="Z9" s="149">
        <f>+#REF!</f>
        <v>701.97929999999997</v>
      </c>
      <c r="AA9" s="149">
        <f>+#REF!</f>
        <v>632.99520000000007</v>
      </c>
      <c r="AB9" s="150">
        <f>_xlfn.IFNA(+#REF!,"N/A")</f>
        <v>6182.64</v>
      </c>
      <c r="AC9" s="151">
        <f>_xlfn.IFNA(+#REF!,"N/A")</f>
        <v>834.76499999999999</v>
      </c>
      <c r="AD9" s="151">
        <f>_xlfn.IFNA(+#REF!,"N/A")</f>
        <v>855.33629999999994</v>
      </c>
      <c r="AE9" s="151" t="str">
        <f>_xlfn.IFNA(+#REF!,"N/A")</f>
        <v>N/A</v>
      </c>
      <c r="AF9" s="151" t="s">
        <v>88</v>
      </c>
      <c r="AG9" s="151" t="str">
        <f>IFERROR(+#REF!,"N/A")</f>
        <v>N/A</v>
      </c>
      <c r="AH9" s="152" t="str">
        <f>_xlfn.IFNA(+#REF!,"N/A")</f>
        <v>N/A</v>
      </c>
      <c r="AI9" s="139"/>
      <c r="AJ9" s="153" t="str">
        <f>IFERROR(+#REF!,"N/A")</f>
        <v>N/A</v>
      </c>
      <c r="AK9" s="154">
        <f>+#REF!</f>
        <v>1</v>
      </c>
      <c r="AL9" s="149" t="str">
        <f>IFERROR(+#REF!,"N/A")</f>
        <v>N/A</v>
      </c>
      <c r="AM9" s="149" t="str">
        <f>IFERROR(+#REF!,"N/A")</f>
        <v>N/A</v>
      </c>
      <c r="AN9" s="149" t="str">
        <f>IFERROR(+#REF!,"N/A")</f>
        <v>N/A</v>
      </c>
      <c r="AO9" s="149" t="str">
        <f>+#REF!</f>
        <v>WB</v>
      </c>
      <c r="AP9" s="155">
        <f>+#REF!</f>
        <v>0.625</v>
      </c>
    </row>
    <row r="10" spans="1:42" x14ac:dyDescent="0.25">
      <c r="A10" s="143">
        <f>+#REF!</f>
        <v>8</v>
      </c>
      <c r="B10" s="144" t="str">
        <f>+#REF!</f>
        <v>LAKESHORE DR (CLERMONT)</v>
      </c>
      <c r="C10" s="145" t="str">
        <f>+#REF!</f>
        <v>0.06 Mi E OF C.R. 561</v>
      </c>
      <c r="D10" s="146" t="s">
        <v>87</v>
      </c>
      <c r="E10" s="147">
        <f>+#REF!</f>
        <v>14</v>
      </c>
      <c r="F10" s="147">
        <f>+#REF!</f>
        <v>23</v>
      </c>
      <c r="G10" s="148">
        <f>+#REF!</f>
        <v>25</v>
      </c>
      <c r="H10" s="149">
        <f>+#REF!</f>
        <v>1576</v>
      </c>
      <c r="I10" s="149">
        <f>+#REF!</f>
        <v>1682</v>
      </c>
      <c r="J10" s="149">
        <f>+#REF!</f>
        <v>1910</v>
      </c>
      <c r="K10" s="149">
        <f>+#REF!</f>
        <v>2207</v>
      </c>
      <c r="L10" s="149">
        <f>+#REF!</f>
        <v>2017</v>
      </c>
      <c r="M10" s="149">
        <f>+#REF!</f>
        <v>2082</v>
      </c>
      <c r="N10" s="149">
        <f>+#REF!</f>
        <v>1956</v>
      </c>
      <c r="O10" s="149">
        <f>+#REF!</f>
        <v>2074</v>
      </c>
      <c r="P10" s="149">
        <f>+#REF!</f>
        <v>1958</v>
      </c>
      <c r="Q10" s="149">
        <f>+#REF!</f>
        <v>1903</v>
      </c>
      <c r="R10" s="149">
        <f>+#REF!</f>
        <v>2154</v>
      </c>
      <c r="S10" s="149">
        <f>+#REF!</f>
        <v>2535</v>
      </c>
      <c r="T10" s="149">
        <f>+#REF!</f>
        <v>1837.056</v>
      </c>
      <c r="U10" s="149">
        <f>+#REF!</f>
        <v>1930.2336</v>
      </c>
      <c r="V10" s="149">
        <f>+#REF!</f>
        <v>1941.8400000000001</v>
      </c>
      <c r="W10" s="149">
        <f>+#REF!</f>
        <v>4349.0303999999996</v>
      </c>
      <c r="X10" s="149">
        <f>+#REF!</f>
        <v>2256</v>
      </c>
      <c r="Y10" s="149">
        <f>+#REF!</f>
        <v>2785.9967999999999</v>
      </c>
      <c r="Z10" s="149">
        <f>+#REF!</f>
        <v>2938.2143999999994</v>
      </c>
      <c r="AA10" s="149">
        <f>+#REF!</f>
        <v>2756.9664000000002</v>
      </c>
      <c r="AB10" s="150">
        <f>_xlfn.IFNA(+#REF!,"N/A")</f>
        <v>6182.64</v>
      </c>
      <c r="AC10" s="151">
        <f>_xlfn.IFNA(+#REF!,"N/A")</f>
        <v>2905.366</v>
      </c>
      <c r="AD10" s="151">
        <f>_xlfn.IFNA(+#REF!,"N/A")</f>
        <v>2707.2408999999998</v>
      </c>
      <c r="AE10" s="151">
        <f>_xlfn.IFNA(+#REF!,"N/A")</f>
        <v>3652</v>
      </c>
      <c r="AF10" s="151">
        <v>3191.7887999999998</v>
      </c>
      <c r="AG10" s="151">
        <f>IFERROR(+#REF!,"N/A")</f>
        <v>3556.3008</v>
      </c>
      <c r="AH10" s="152">
        <f>_xlfn.IFNA(+#REF!,"N/A")</f>
        <v>-0.10470758396602398</v>
      </c>
      <c r="AI10" s="139"/>
      <c r="AJ10" s="153">
        <f>IFERROR(+#REF!,"N/A")</f>
        <v>329.47200000000004</v>
      </c>
      <c r="AK10" s="154">
        <f>+#REF!</f>
        <v>0.66666666666666696</v>
      </c>
      <c r="AL10" s="149">
        <f>IFERROR(+#REF!,"N/A")</f>
        <v>329.47199999999998</v>
      </c>
      <c r="AM10" s="149">
        <f>IFERROR(+#REF!,"N/A")</f>
        <v>141.77279999999999</v>
      </c>
      <c r="AN10" s="149">
        <f>IFERROR(+#REF!,"N/A")</f>
        <v>187.69919999999999</v>
      </c>
      <c r="AO10" s="149" t="str">
        <f>+#REF!</f>
        <v>WB</v>
      </c>
      <c r="AP10" s="155">
        <f>+#REF!</f>
        <v>0.66666666666666696</v>
      </c>
    </row>
    <row r="11" spans="1:42" x14ac:dyDescent="0.25">
      <c r="A11" s="143">
        <f>+#REF!</f>
        <v>9</v>
      </c>
      <c r="B11" s="144" t="str">
        <f>+#REF!</f>
        <v>LK LOUISA RD</v>
      </c>
      <c r="C11" s="145" t="str">
        <f>+#REF!</f>
        <v>0.17 Mi W OF U.S. 27</v>
      </c>
      <c r="D11" s="146" t="s">
        <v>87</v>
      </c>
      <c r="E11" s="147">
        <f>+#REF!</f>
        <v>16</v>
      </c>
      <c r="F11" s="147">
        <f>+#REF!</f>
        <v>23</v>
      </c>
      <c r="G11" s="148">
        <f>+#REF!</f>
        <v>26</v>
      </c>
      <c r="H11" s="149">
        <f>+#REF!</f>
        <v>1612</v>
      </c>
      <c r="I11" s="149">
        <f>+#REF!</f>
        <v>1936</v>
      </c>
      <c r="J11" s="149">
        <f>+#REF!</f>
        <v>2669</v>
      </c>
      <c r="K11" s="149">
        <f>+#REF!</f>
        <v>2978</v>
      </c>
      <c r="L11" s="149">
        <f>+#REF!</f>
        <v>3320</v>
      </c>
      <c r="M11" s="149">
        <f>+#REF!</f>
        <v>5418</v>
      </c>
      <c r="N11" s="149">
        <f>+#REF!</f>
        <v>5566</v>
      </c>
      <c r="O11" s="149">
        <f>+#REF!</f>
        <v>5442</v>
      </c>
      <c r="P11" s="149">
        <f>+#REF!</f>
        <v>4353</v>
      </c>
      <c r="Q11" s="149">
        <f>+#REF!</f>
        <v>3918</v>
      </c>
      <c r="R11" s="149">
        <f>+#REF!</f>
        <v>4235</v>
      </c>
      <c r="S11" s="149">
        <f>+#REF!</f>
        <v>4113</v>
      </c>
      <c r="T11" s="149">
        <f>+#REF!</f>
        <v>4025.5488000000005</v>
      </c>
      <c r="U11" s="149">
        <f>+#REF!</f>
        <v>3876.7103999999995</v>
      </c>
      <c r="V11" s="149">
        <f>+#REF!</f>
        <v>3893.5007999999998</v>
      </c>
      <c r="W11" s="149">
        <f>+#REF!</f>
        <v>4317.6671999999999</v>
      </c>
      <c r="X11" s="149">
        <f>+#REF!</f>
        <v>4043.5583999999999</v>
      </c>
      <c r="Y11" s="149">
        <f>+#REF!</f>
        <v>3733.7279999999996</v>
      </c>
      <c r="Z11" s="149">
        <f>+#REF!</f>
        <v>3655.8620999999998</v>
      </c>
      <c r="AA11" s="149">
        <f>+#REF!</f>
        <v>3582.8064000000004</v>
      </c>
      <c r="AB11" s="150">
        <f>_xlfn.IFNA(+#REF!,"N/A")</f>
        <v>6182.64</v>
      </c>
      <c r="AC11" s="151">
        <f>_xlfn.IFNA(+#REF!,"N/A")</f>
        <v>3960.8159999999998</v>
      </c>
      <c r="AD11" s="151">
        <f>_xlfn.IFNA(+#REF!,"N/A")</f>
        <v>4704.7909999999993</v>
      </c>
      <c r="AE11" s="151">
        <f>_xlfn.IFNA(+#REF!,"N/A")</f>
        <v>3801</v>
      </c>
      <c r="AF11" s="151">
        <v>4080.4504999999999</v>
      </c>
      <c r="AG11" s="151">
        <f>IFERROR(+#REF!,"N/A")</f>
        <v>4236.2111999999997</v>
      </c>
      <c r="AH11" s="152">
        <f>_xlfn.IFNA(+#REF!,"N/A")</f>
        <v>-7.2827100747962725E-2</v>
      </c>
      <c r="AI11" s="139"/>
      <c r="AJ11" s="153">
        <f>IFERROR(+#REF!,"N/A")</f>
        <v>365.4144</v>
      </c>
      <c r="AK11" s="154">
        <f>+#REF!</f>
        <v>0.6875</v>
      </c>
      <c r="AL11" s="149">
        <f>IFERROR(+#REF!,"N/A")</f>
        <v>365.4144</v>
      </c>
      <c r="AM11" s="149">
        <f>IFERROR(+#REF!,"N/A")</f>
        <v>126.7968</v>
      </c>
      <c r="AN11" s="149">
        <f>IFERROR(+#REF!,"N/A")</f>
        <v>238.61760000000001</v>
      </c>
      <c r="AO11" s="149" t="str">
        <f>+#REF!</f>
        <v>WB</v>
      </c>
      <c r="AP11" s="155">
        <f>+#REF!</f>
        <v>0.6875</v>
      </c>
    </row>
    <row r="12" spans="1:42" x14ac:dyDescent="0.25">
      <c r="A12" s="143">
        <f>+#REF!</f>
        <v>10</v>
      </c>
      <c r="B12" s="144" t="str">
        <f>+#REF!</f>
        <v>C.R. 561</v>
      </c>
      <c r="C12" s="145" t="str">
        <f>+#REF!</f>
        <v>0.08 Mi S OF C.R. 565B/LOG HOUSE</v>
      </c>
      <c r="D12" s="146" t="s">
        <v>87</v>
      </c>
      <c r="E12" s="147">
        <f>+#REF!</f>
        <v>11</v>
      </c>
      <c r="F12" s="147">
        <f>+#REF!</f>
        <v>23</v>
      </c>
      <c r="G12" s="148">
        <f>+#REF!</f>
        <v>25</v>
      </c>
      <c r="H12" s="149">
        <f>+#REF!</f>
        <v>1250</v>
      </c>
      <c r="I12" s="149">
        <f>+#REF!</f>
        <v>1312</v>
      </c>
      <c r="J12" s="149">
        <f>+#REF!</f>
        <v>1325</v>
      </c>
      <c r="K12" s="149">
        <f>+#REF!</f>
        <v>926</v>
      </c>
      <c r="L12" s="149">
        <f>+#REF!</f>
        <v>2290</v>
      </c>
      <c r="M12" s="149">
        <f>+#REF!</f>
        <v>2762</v>
      </c>
      <c r="N12" s="149">
        <f>+#REF!</f>
        <v>2397</v>
      </c>
      <c r="O12" s="149">
        <f>+#REF!</f>
        <v>2516</v>
      </c>
      <c r="P12" s="149">
        <f>+#REF!</f>
        <v>2195</v>
      </c>
      <c r="Q12" s="149">
        <f>+#REF!</f>
        <v>2116</v>
      </c>
      <c r="R12" s="149">
        <f>+#REF!</f>
        <v>2595</v>
      </c>
      <c r="S12" s="149">
        <f>+#REF!</f>
        <v>2586</v>
      </c>
      <c r="T12" s="149">
        <f>+#REF!</f>
        <v>2249.52</v>
      </c>
      <c r="U12" s="149">
        <f>+#REF!</f>
        <v>2582.6687999999999</v>
      </c>
      <c r="V12" s="149">
        <f>+#REF!</f>
        <v>2556.9792000000002</v>
      </c>
      <c r="W12" s="149">
        <f>+#REF!</f>
        <v>4584.7295999999997</v>
      </c>
      <c r="X12" s="149">
        <f>+#REF!</f>
        <v>2093.7599999999998</v>
      </c>
      <c r="Y12" s="149">
        <f>+#REF!</f>
        <v>2339.9423999999999</v>
      </c>
      <c r="Z12" s="149">
        <f>+#REF!</f>
        <v>3398.5016999999998</v>
      </c>
      <c r="AA12" s="149">
        <f>+#REF!</f>
        <v>3164.9760000000001</v>
      </c>
      <c r="AB12" s="150">
        <f>_xlfn.IFNA(+#REF!,"N/A")</f>
        <v>6182.64</v>
      </c>
      <c r="AC12" s="151">
        <f>_xlfn.IFNA(+#REF!,"N/A")</f>
        <v>3521.3650000000002</v>
      </c>
      <c r="AD12" s="151">
        <f>_xlfn.IFNA(+#REF!,"N/A")</f>
        <v>3646.4337</v>
      </c>
      <c r="AE12" s="151">
        <f>_xlfn.IFNA(+#REF!,"N/A")</f>
        <v>2702</v>
      </c>
      <c r="AF12" s="151">
        <v>2786.2667999999999</v>
      </c>
      <c r="AG12" s="151">
        <f>IFERROR(+#REF!,"N/A")</f>
        <v>3249.5616</v>
      </c>
      <c r="AH12" s="152">
        <f>_xlfn.IFNA(+#REF!,"N/A")</f>
        <v>-0.12071399074705647</v>
      </c>
      <c r="AI12" s="139"/>
      <c r="AJ12" s="153">
        <f>IFERROR(+#REF!,"N/A")</f>
        <v>524.3904</v>
      </c>
      <c r="AK12" s="154">
        <f>+#REF!</f>
        <v>0.3125</v>
      </c>
      <c r="AL12" s="149">
        <f>IFERROR(+#REF!,"N/A")</f>
        <v>318.87359999999995</v>
      </c>
      <c r="AM12" s="149">
        <f>IFERROR(+#REF!,"N/A")</f>
        <v>117.0432</v>
      </c>
      <c r="AN12" s="149">
        <f>IFERROR(+#REF!,"N/A")</f>
        <v>201.83039999999997</v>
      </c>
      <c r="AO12" s="149" t="str">
        <f>+#REF!</f>
        <v>SB</v>
      </c>
      <c r="AP12" s="155">
        <f>+#REF!</f>
        <v>0.66666666666666696</v>
      </c>
    </row>
    <row r="13" spans="1:42" x14ac:dyDescent="0.25">
      <c r="A13" s="143">
        <f>+#REF!</f>
        <v>11</v>
      </c>
      <c r="B13" s="144" t="str">
        <f>+#REF!</f>
        <v>OSWALT RD</v>
      </c>
      <c r="C13" s="145" t="str">
        <f>+#REF!</f>
        <v>0.126 Mi E OF LAKESHORE DR (CLERMONT)</v>
      </c>
      <c r="D13" s="146" t="s">
        <v>87</v>
      </c>
      <c r="E13" s="147">
        <f>+#REF!</f>
        <v>12</v>
      </c>
      <c r="F13" s="147">
        <f>+#REF!</f>
        <v>23</v>
      </c>
      <c r="G13" s="148">
        <f>+#REF!</f>
        <v>25</v>
      </c>
      <c r="H13" s="149" t="str">
        <f>+#REF!</f>
        <v>*****</v>
      </c>
      <c r="I13" s="149" t="str">
        <f>+#REF!</f>
        <v>*****</v>
      </c>
      <c r="J13" s="149" t="str">
        <f>+#REF!</f>
        <v>*****</v>
      </c>
      <c r="K13" s="149" t="str">
        <f>+#REF!</f>
        <v>*****</v>
      </c>
      <c r="L13" s="149" t="str">
        <f>+#REF!</f>
        <v>*****</v>
      </c>
      <c r="M13" s="149" t="str">
        <f>+#REF!</f>
        <v>*****</v>
      </c>
      <c r="N13" s="149">
        <f>+#REF!</f>
        <v>3803</v>
      </c>
      <c r="O13" s="149">
        <f>+#REF!</f>
        <v>3691</v>
      </c>
      <c r="P13" s="149">
        <f>+#REF!</f>
        <v>3402</v>
      </c>
      <c r="Q13" s="149">
        <f>+#REF!</f>
        <v>3394</v>
      </c>
      <c r="R13" s="149">
        <f>+#REF!</f>
        <v>3726</v>
      </c>
      <c r="S13" s="149">
        <f>+#REF!</f>
        <v>3921</v>
      </c>
      <c r="T13" s="149">
        <f>+#REF!</f>
        <v>3676.1088</v>
      </c>
      <c r="U13" s="149">
        <f>+#REF!</f>
        <v>3711.5711999999999</v>
      </c>
      <c r="V13" s="149">
        <f>+#REF!</f>
        <v>3596.1983999999998</v>
      </c>
      <c r="W13" s="149">
        <f>+#REF!</f>
        <v>4592.3328000000001</v>
      </c>
      <c r="X13" s="149">
        <f>+#REF!</f>
        <v>3756.48</v>
      </c>
      <c r="Y13" s="149">
        <f>+#REF!</f>
        <v>4167.8399999999992</v>
      </c>
      <c r="Z13" s="149">
        <f>+#REF!</f>
        <v>4277.1761999999999</v>
      </c>
      <c r="AA13" s="149">
        <f>+#REF!</f>
        <v>4048.8479999999995</v>
      </c>
      <c r="AB13" s="150">
        <f>_xlfn.IFNA(+#REF!,"N/A")</f>
        <v>6182.64</v>
      </c>
      <c r="AC13" s="151">
        <f>_xlfn.IFNA(+#REF!,"N/A")</f>
        <v>4509.6499999999996</v>
      </c>
      <c r="AD13" s="151">
        <f>_xlfn.IFNA(+#REF!,"N/A")</f>
        <v>3392.2161000000001</v>
      </c>
      <c r="AE13" s="151">
        <f>_xlfn.IFNA(+#REF!,"N/A")</f>
        <v>4416</v>
      </c>
      <c r="AF13" s="151">
        <v>4247.9791999999998</v>
      </c>
      <c r="AG13" s="151">
        <f>IFERROR(+#REF!,"N/A")</f>
        <v>4272.1536000000006</v>
      </c>
      <c r="AH13" s="152">
        <f>_xlfn.IFNA(+#REF!,"N/A")</f>
        <v>-7.1259081997475882E-2</v>
      </c>
      <c r="AI13" s="139"/>
      <c r="AJ13" s="153">
        <f>IFERROR(+#REF!,"N/A")</f>
        <v>384.38399999999996</v>
      </c>
      <c r="AK13" s="154">
        <f>+#REF!</f>
        <v>0.69791666666666696</v>
      </c>
      <c r="AL13" s="149">
        <f>IFERROR(+#REF!,"N/A")</f>
        <v>384.38400000000001</v>
      </c>
      <c r="AM13" s="149">
        <f>IFERROR(+#REF!,"N/A")</f>
        <v>129.792</v>
      </c>
      <c r="AN13" s="149">
        <f>IFERROR(+#REF!,"N/A")</f>
        <v>254.59199999999998</v>
      </c>
      <c r="AO13" s="149" t="str">
        <f>+#REF!</f>
        <v>EB</v>
      </c>
      <c r="AP13" s="155">
        <f>+#REF!</f>
        <v>0.69791666666666696</v>
      </c>
    </row>
    <row r="14" spans="1:42" x14ac:dyDescent="0.25">
      <c r="A14" s="143">
        <f>+#REF!</f>
        <v>12</v>
      </c>
      <c r="B14" s="144" t="str">
        <f>+#REF!</f>
        <v>VISTA DEL LAGO BV</v>
      </c>
      <c r="C14" s="145" t="str">
        <f>+#REF!</f>
        <v>0.13 Mi W OF U.S. 27</v>
      </c>
      <c r="D14" s="146" t="s">
        <v>87</v>
      </c>
      <c r="E14" s="147">
        <f>+#REF!</f>
        <v>9</v>
      </c>
      <c r="F14" s="147">
        <f>+#REF!</f>
        <v>23</v>
      </c>
      <c r="G14" s="148">
        <f>+#REF!</f>
        <v>26</v>
      </c>
      <c r="H14" s="149" t="str">
        <f>+#REF!</f>
        <v>*****</v>
      </c>
      <c r="I14" s="149" t="str">
        <f>+#REF!</f>
        <v>*****</v>
      </c>
      <c r="J14" s="149" t="str">
        <f>+#REF!</f>
        <v>*****</v>
      </c>
      <c r="K14" s="149" t="str">
        <f>+#REF!</f>
        <v>*****</v>
      </c>
      <c r="L14" s="149">
        <f>+#REF!</f>
        <v>3125</v>
      </c>
      <c r="M14" s="149">
        <f>+#REF!</f>
        <v>1359</v>
      </c>
      <c r="N14" s="149">
        <f>+#REF!</f>
        <v>1192</v>
      </c>
      <c r="O14" s="149">
        <f>+#REF!</f>
        <v>1064</v>
      </c>
      <c r="P14" s="149">
        <f>+#REF!</f>
        <v>1270</v>
      </c>
      <c r="Q14" s="149">
        <f>+#REF!</f>
        <v>1424</v>
      </c>
      <c r="R14" s="149">
        <f>+#REF!</f>
        <v>1251</v>
      </c>
      <c r="S14" s="149">
        <f>+#REF!</f>
        <v>1305</v>
      </c>
      <c r="T14" s="149">
        <f>+#REF!</f>
        <v>1428.1343999999999</v>
      </c>
      <c r="U14" s="149">
        <f>+#REF!</f>
        <v>1168.6079999999999</v>
      </c>
      <c r="V14" s="149">
        <f>+#REF!</f>
        <v>1333.8432</v>
      </c>
      <c r="W14" s="149">
        <f>+#REF!</f>
        <v>1510.1856</v>
      </c>
      <c r="X14" s="149">
        <f>+#REF!</f>
        <v>1371.6479999999999</v>
      </c>
      <c r="Y14" s="149">
        <f>+#REF!</f>
        <v>1468.32</v>
      </c>
      <c r="Z14" s="149">
        <f>+#REF!</f>
        <v>1419.3233999999998</v>
      </c>
      <c r="AA14" s="149">
        <f>+#REF!</f>
        <v>1526.6880000000001</v>
      </c>
      <c r="AB14" s="150">
        <f>_xlfn.IFNA(+#REF!,"N/A")</f>
        <v>6182.64</v>
      </c>
      <c r="AC14" s="151">
        <f>_xlfn.IFNA(+#REF!,"N/A")</f>
        <v>1527</v>
      </c>
      <c r="AD14" s="151">
        <f>_xlfn.IFNA(+#REF!,"N/A")</f>
        <v>1527</v>
      </c>
      <c r="AE14" s="151">
        <f>_xlfn.IFNA(+#REF!,"N/A")</f>
        <v>1527</v>
      </c>
      <c r="AF14" s="151">
        <v>1527</v>
      </c>
      <c r="AG14" s="150">
        <f>IFERROR(+#REF!,"N/A")</f>
        <v>1527</v>
      </c>
      <c r="AH14" s="152">
        <f>_xlfn.IFNA(+#REF!,"N/A")</f>
        <v>-0.24398046840738263</v>
      </c>
      <c r="AI14" s="156"/>
      <c r="AJ14" s="153" t="str">
        <f>IFERROR(+#REF!,"N/A")</f>
        <v>N/A</v>
      </c>
      <c r="AK14" s="154">
        <f>+#REF!</f>
        <v>0.71875</v>
      </c>
      <c r="AL14" s="149" t="str">
        <f>IFERROR(+#REF!,"N/A")</f>
        <v>N/A</v>
      </c>
      <c r="AM14" s="149" t="str">
        <f>IFERROR(+#REF!,"N/A")</f>
        <v>N/A</v>
      </c>
      <c r="AN14" s="149" t="str">
        <f>IFERROR(+#REF!,"N/A")</f>
        <v>N/A</v>
      </c>
      <c r="AO14" s="149" t="str">
        <f>+#REF!</f>
        <v>WB</v>
      </c>
      <c r="AP14" s="155">
        <f>+#REF!</f>
        <v>0.71875</v>
      </c>
    </row>
    <row r="15" spans="1:42" x14ac:dyDescent="0.25">
      <c r="A15" s="143">
        <f>+#REF!</f>
        <v>13</v>
      </c>
      <c r="B15" s="144" t="str">
        <f>+#REF!</f>
        <v>LOG HOUSE RD</v>
      </c>
      <c r="C15" s="145" t="str">
        <f>+#REF!</f>
        <v>0.05 Mi E OF C.R. 561</v>
      </c>
      <c r="D15" s="146" t="s">
        <v>87</v>
      </c>
      <c r="E15" s="147">
        <f>+#REF!</f>
        <v>11</v>
      </c>
      <c r="F15" s="147">
        <f>+#REF!</f>
        <v>23</v>
      </c>
      <c r="G15" s="148">
        <f>+#REF!</f>
        <v>25</v>
      </c>
      <c r="H15" s="149">
        <f>+#REF!</f>
        <v>1313</v>
      </c>
      <c r="I15" s="149">
        <f>+#REF!</f>
        <v>1464</v>
      </c>
      <c r="J15" s="149">
        <f>+#REF!</f>
        <v>1510</v>
      </c>
      <c r="K15" s="149">
        <f>+#REF!</f>
        <v>1635</v>
      </c>
      <c r="L15" s="149">
        <f>+#REF!</f>
        <v>2250</v>
      </c>
      <c r="M15" s="149">
        <f>+#REF!</f>
        <v>2706</v>
      </c>
      <c r="N15" s="149">
        <f>+#REF!</f>
        <v>2577</v>
      </c>
      <c r="O15" s="149">
        <f>+#REF!</f>
        <v>2465</v>
      </c>
      <c r="P15" s="149">
        <f>+#REF!</f>
        <v>2439</v>
      </c>
      <c r="Q15" s="149">
        <f>+#REF!</f>
        <v>2612</v>
      </c>
      <c r="R15" s="149">
        <f>+#REF!</f>
        <v>2814</v>
      </c>
      <c r="S15" s="149">
        <f>+#REF!</f>
        <v>2814</v>
      </c>
      <c r="T15" s="149">
        <f>+#REF!</f>
        <v>2743.2192</v>
      </c>
      <c r="U15" s="149">
        <f>+#REF!</f>
        <v>2957.1648</v>
      </c>
      <c r="V15" s="149">
        <f>+#REF!</f>
        <v>3195.3312000000001</v>
      </c>
      <c r="W15" s="149">
        <f>+#REF!</f>
        <v>4797.6192000000001</v>
      </c>
      <c r="X15" s="149">
        <f>+#REF!</f>
        <v>2944.3199999999997</v>
      </c>
      <c r="Y15" s="149">
        <f>+#REF!</f>
        <v>3482.0159999999996</v>
      </c>
      <c r="Z15" s="149">
        <f>+#REF!</f>
        <v>3299.1743999999994</v>
      </c>
      <c r="AA15" s="149">
        <f>+#REF!</f>
        <v>3284.6111999999998</v>
      </c>
      <c r="AB15" s="150">
        <f>_xlfn.IFNA(+#REF!,"N/A")</f>
        <v>6182.64</v>
      </c>
      <c r="AC15" s="151">
        <f>_xlfn.IFNA(+#REF!,"N/A")</f>
        <v>4379.1580000000004</v>
      </c>
      <c r="AD15" s="151">
        <f>_xlfn.IFNA(+#REF!,"N/A")</f>
        <v>3213.9106999999999</v>
      </c>
      <c r="AE15" s="151">
        <f>_xlfn.IFNA(+#REF!,"N/A")</f>
        <v>4018</v>
      </c>
      <c r="AF15" s="151">
        <v>3731.4239999999995</v>
      </c>
      <c r="AG15" s="151">
        <f>IFERROR(+#REF!,"N/A")</f>
        <v>4170.3168000000005</v>
      </c>
      <c r="AH15" s="152">
        <f>_xlfn.IFNA(+#REF!,"N/A")</f>
        <v>-7.5729657910438952E-2</v>
      </c>
      <c r="AI15" s="139"/>
      <c r="AJ15" s="153">
        <f>IFERROR(+#REF!,"N/A")</f>
        <v>515.17439999999999</v>
      </c>
      <c r="AK15" s="154">
        <f>+#REF!</f>
        <v>0.3125</v>
      </c>
      <c r="AL15" s="149">
        <f>IFERROR(+#REF!,"N/A")</f>
        <v>423.32160000000005</v>
      </c>
      <c r="AM15" s="149">
        <f>IFERROR(+#REF!,"N/A")</f>
        <v>237.61920000000001</v>
      </c>
      <c r="AN15" s="149">
        <f>IFERROR(+#REF!,"N/A")</f>
        <v>185.70240000000001</v>
      </c>
      <c r="AO15" s="149" t="str">
        <f>+#REF!</f>
        <v>EB</v>
      </c>
      <c r="AP15" s="155">
        <f>+#REF!</f>
        <v>0.625</v>
      </c>
    </row>
    <row r="16" spans="1:42" x14ac:dyDescent="0.25">
      <c r="A16" s="143">
        <f>+#REF!</f>
        <v>14</v>
      </c>
      <c r="B16" s="144" t="str">
        <f>+#REF!</f>
        <v>LAKESHORE DR (CLERMONT)</v>
      </c>
      <c r="C16" s="145" t="str">
        <f>+#REF!</f>
        <v>0.122 Mi N OF LOG HOUSE RD/ OSWALT RD</v>
      </c>
      <c r="D16" s="146" t="s">
        <v>87</v>
      </c>
      <c r="E16" s="147">
        <f>+#REF!</f>
        <v>12</v>
      </c>
      <c r="F16" s="147">
        <f>+#REF!</f>
        <v>23</v>
      </c>
      <c r="G16" s="148">
        <f>+#REF!</f>
        <v>25</v>
      </c>
      <c r="H16" s="149" t="str">
        <f>+#REF!</f>
        <v>*****</v>
      </c>
      <c r="I16" s="149" t="str">
        <f>+#REF!</f>
        <v>*****</v>
      </c>
      <c r="J16" s="149">
        <f>+#REF!</f>
        <v>6413</v>
      </c>
      <c r="K16" s="149">
        <f>+#REF!</f>
        <v>7814</v>
      </c>
      <c r="L16" s="149">
        <f>+#REF!</f>
        <v>7745</v>
      </c>
      <c r="M16" s="149">
        <f>+#REF!</f>
        <v>8738</v>
      </c>
      <c r="N16" s="149">
        <f>+#REF!</f>
        <v>8785</v>
      </c>
      <c r="O16" s="149">
        <f>+#REF!</f>
        <v>8138</v>
      </c>
      <c r="P16" s="149">
        <f>+#REF!</f>
        <v>8111</v>
      </c>
      <c r="Q16" s="149">
        <f>+#REF!</f>
        <v>8014</v>
      </c>
      <c r="R16" s="149">
        <f>+#REF!</f>
        <v>8729</v>
      </c>
      <c r="S16" s="149">
        <f>+#REF!</f>
        <v>9159</v>
      </c>
      <c r="T16" s="149">
        <f>+#REF!</f>
        <v>8431.9103999999988</v>
      </c>
      <c r="U16" s="149">
        <f>+#REF!</f>
        <v>8836.9344000000001</v>
      </c>
      <c r="V16" s="149">
        <f>+#REF!</f>
        <v>8755.6895999999997</v>
      </c>
      <c r="W16" s="149">
        <f>+#REF!</f>
        <v>9320.5727999999999</v>
      </c>
      <c r="X16" s="149">
        <f>+#REF!</f>
        <v>10248</v>
      </c>
      <c r="Y16" s="149">
        <f>+#REF!</f>
        <v>11404.56</v>
      </c>
      <c r="Z16" s="149">
        <f>+#REF!</f>
        <v>11322.897300000001</v>
      </c>
      <c r="AA16" s="149">
        <f>+#REF!</f>
        <v>10953.763200000001</v>
      </c>
      <c r="AB16" s="150">
        <f>_xlfn.IFNA(+#REF!,"N/A")</f>
        <v>6182.64</v>
      </c>
      <c r="AC16" s="151">
        <f>_xlfn.IFNA(+#REF!,"N/A")</f>
        <v>12118.485000000001</v>
      </c>
      <c r="AD16" s="151">
        <f>_xlfn.IFNA(+#REF!,"N/A")</f>
        <v>9816.5066999999999</v>
      </c>
      <c r="AE16" s="151">
        <f>_xlfn.IFNA(+#REF!,"N/A")</f>
        <v>12286</v>
      </c>
      <c r="AF16" s="151">
        <v>10227.801599999999</v>
      </c>
      <c r="AG16" s="151">
        <f>IFERROR(+#REF!,"N/A")</f>
        <v>12112.5888</v>
      </c>
      <c r="AH16" s="152">
        <f>_xlfn.IFNA(+#REF!,"N/A")</f>
        <v>0.14396464613074511</v>
      </c>
      <c r="AI16" s="139"/>
      <c r="AJ16" s="153">
        <f>IFERROR(+#REF!,"N/A")</f>
        <v>1069.2864</v>
      </c>
      <c r="AK16" s="154">
        <f>+#REF!</f>
        <v>0.70833333333333404</v>
      </c>
      <c r="AL16" s="149">
        <f>IFERROR(+#REF!,"N/A")</f>
        <v>1069.2864000000002</v>
      </c>
      <c r="AM16" s="149">
        <f>IFERROR(+#REF!,"N/A")</f>
        <v>659.94240000000002</v>
      </c>
      <c r="AN16" s="149">
        <f>IFERROR(+#REF!,"N/A")</f>
        <v>409.34399999999999</v>
      </c>
      <c r="AO16" s="149" t="str">
        <f>+#REF!</f>
        <v>SB</v>
      </c>
      <c r="AP16" s="155">
        <f>+#REF!</f>
        <v>0.70833333333333404</v>
      </c>
    </row>
    <row r="17" spans="1:42" x14ac:dyDescent="0.25">
      <c r="A17" s="143">
        <f>+#REF!</f>
        <v>15</v>
      </c>
      <c r="B17" s="144" t="str">
        <f>+#REF!</f>
        <v>HARTWOOD MARSH RD</v>
      </c>
      <c r="C17" s="145" t="str">
        <f>+#REF!</f>
        <v>0.15 Mi E OF U.S. 27/S.R. 25</v>
      </c>
      <c r="D17" s="146" t="s">
        <v>87</v>
      </c>
      <c r="E17" s="147">
        <f>+#REF!</f>
        <v>9</v>
      </c>
      <c r="F17" s="147">
        <f>+#REF!</f>
        <v>23</v>
      </c>
      <c r="G17" s="148">
        <f>+#REF!</f>
        <v>26</v>
      </c>
      <c r="H17" s="149">
        <f>+#REF!</f>
        <v>2799</v>
      </c>
      <c r="I17" s="149" t="str">
        <f>+#REF!</f>
        <v>UC</v>
      </c>
      <c r="J17" s="149">
        <f>+#REF!</f>
        <v>4534</v>
      </c>
      <c r="K17" s="149">
        <f>+#REF!</f>
        <v>6974</v>
      </c>
      <c r="L17" s="149">
        <f>+#REF!</f>
        <v>10974</v>
      </c>
      <c r="M17" s="149">
        <f>+#REF!</f>
        <v>11087</v>
      </c>
      <c r="N17" s="149">
        <f>+#REF!</f>
        <v>11535</v>
      </c>
      <c r="O17" s="149">
        <f>+#REF!</f>
        <v>11442</v>
      </c>
      <c r="P17" s="149">
        <f>+#REF!</f>
        <v>10704</v>
      </c>
      <c r="Q17" s="149">
        <f>+#REF!</f>
        <v>10755</v>
      </c>
      <c r="R17" s="149">
        <f>+#REF!</f>
        <v>11884</v>
      </c>
      <c r="S17" s="149">
        <f>+#REF!</f>
        <v>12779</v>
      </c>
      <c r="T17" s="149">
        <f>+#REF!</f>
        <v>11466.873599999999</v>
      </c>
      <c r="U17" s="149">
        <f>+#REF!</f>
        <v>11221.343999999999</v>
      </c>
      <c r="V17" s="149">
        <f>+#REF!</f>
        <v>11908.1664</v>
      </c>
      <c r="W17" s="149">
        <f>+#REF!</f>
        <v>10704.3552</v>
      </c>
      <c r="X17" s="149">
        <f>+#REF!</f>
        <v>14101.651199999998</v>
      </c>
      <c r="Y17" s="149">
        <f>+#REF!</f>
        <v>14932.175999999999</v>
      </c>
      <c r="Z17" s="149">
        <f>+#REF!</f>
        <v>16077.3426</v>
      </c>
      <c r="AA17" s="149">
        <f>+#REF!</f>
        <v>16510.5504</v>
      </c>
      <c r="AB17" s="149">
        <f>_xlfn.IFNA(+#REF!,"N/A")</f>
        <v>6182.64</v>
      </c>
      <c r="AC17" s="149">
        <f>_xlfn.IFNA(+#REF!,"N/A")</f>
        <v>18418.562000000002</v>
      </c>
      <c r="AD17" s="149">
        <f>_xlfn.IFNA(+#REF!,"N/A")</f>
        <v>15456.077000000001</v>
      </c>
      <c r="AE17" s="149">
        <f>_xlfn.IFNA(+#REF!,"N/A")</f>
        <v>19014</v>
      </c>
      <c r="AF17" s="149">
        <v>17329.913299999997</v>
      </c>
      <c r="AG17" s="149">
        <f>IFERROR(+#REF!,"N/A")</f>
        <v>16952.831999999999</v>
      </c>
      <c r="AH17" s="152">
        <f>_xlfn.IFNA(+#REF!,"N/A")</f>
        <v>0.22352728809698186</v>
      </c>
      <c r="AI17" s="139"/>
      <c r="AJ17" s="153">
        <f>IFERROR(+#REF!,"N/A")</f>
        <v>1417.7280000000001</v>
      </c>
      <c r="AK17" s="154">
        <f>+#REF!</f>
        <v>0.625</v>
      </c>
      <c r="AL17" s="149">
        <f>IFERROR(+#REF!,"N/A")</f>
        <v>1417.7279999999998</v>
      </c>
      <c r="AM17" s="149">
        <f>IFERROR(+#REF!,"N/A")</f>
        <v>734.82240000000002</v>
      </c>
      <c r="AN17" s="149">
        <f>IFERROR(+#REF!,"N/A")</f>
        <v>682.90560000000005</v>
      </c>
      <c r="AO17" s="149" t="str">
        <f>+#REF!</f>
        <v>EB</v>
      </c>
      <c r="AP17" s="155">
        <f>+#REF!</f>
        <v>0.625</v>
      </c>
    </row>
    <row r="18" spans="1:42" x14ac:dyDescent="0.25">
      <c r="A18" s="143">
        <f>+#REF!</f>
        <v>16</v>
      </c>
      <c r="B18" s="144" t="str">
        <f>+#REF!</f>
        <v>HARTWOOD MARSH RD</v>
      </c>
      <c r="C18" s="145" t="str">
        <f>+#REF!</f>
        <v>.1Mi E HANCOCK</v>
      </c>
      <c r="D18" s="146" t="s">
        <v>87</v>
      </c>
      <c r="E18" s="147">
        <f>+#REF!</f>
        <v>10</v>
      </c>
      <c r="F18" s="147">
        <f>+#REF!</f>
        <v>23</v>
      </c>
      <c r="G18" s="148">
        <f>+#REF!</f>
        <v>26</v>
      </c>
      <c r="H18" s="149">
        <f>+#REF!</f>
        <v>0</v>
      </c>
      <c r="I18" s="149">
        <f>+#REF!</f>
        <v>0</v>
      </c>
      <c r="J18" s="149">
        <f>+#REF!</f>
        <v>0</v>
      </c>
      <c r="K18" s="149">
        <f>+#REF!</f>
        <v>0</v>
      </c>
      <c r="L18" s="149">
        <f>+#REF!</f>
        <v>0</v>
      </c>
      <c r="M18" s="149">
        <f>+#REF!</f>
        <v>0</v>
      </c>
      <c r="N18" s="149">
        <f>+#REF!</f>
        <v>0</v>
      </c>
      <c r="O18" s="149">
        <f>+#REF!</f>
        <v>0</v>
      </c>
      <c r="P18" s="149">
        <f>+#REF!</f>
        <v>0</v>
      </c>
      <c r="Q18" s="149">
        <f>+#REF!</f>
        <v>0</v>
      </c>
      <c r="R18" s="149">
        <f>+#REF!</f>
        <v>0</v>
      </c>
      <c r="S18" s="149">
        <f>+#REF!</f>
        <v>0</v>
      </c>
      <c r="T18" s="149">
        <f>+#REF!</f>
        <v>0</v>
      </c>
      <c r="U18" s="149">
        <f>+#REF!</f>
        <v>0</v>
      </c>
      <c r="V18" s="149">
        <f>+#REF!</f>
        <v>0</v>
      </c>
      <c r="W18" s="149">
        <f>+#REF!</f>
        <v>16478.035199999998</v>
      </c>
      <c r="X18" s="149">
        <f>+#REF!</f>
        <v>12478.771199999999</v>
      </c>
      <c r="Y18" s="149">
        <f>+#REF!</f>
        <v>14798.111999999999</v>
      </c>
      <c r="Z18" s="149">
        <f>+#REF!</f>
        <v>14963.3946</v>
      </c>
      <c r="AA18" s="149">
        <f>+#REF!</f>
        <v>14493.715200000001</v>
      </c>
      <c r="AB18" s="149">
        <f>_xlfn.IFNA(+#REF!,"N/A")</f>
        <v>6182.64</v>
      </c>
      <c r="AC18" s="149">
        <f>_xlfn.IFNA(+#REF!,"N/A")</f>
        <v>16081.22</v>
      </c>
      <c r="AD18" s="149">
        <f>_xlfn.IFNA(+#REF!,"N/A")</f>
        <v>13980.202599999999</v>
      </c>
      <c r="AE18" s="149">
        <f>_xlfn.IFNA(+#REF!,"N/A")</f>
        <v>16264</v>
      </c>
      <c r="AF18" s="149">
        <v>12816.435399999998</v>
      </c>
      <c r="AG18" s="149">
        <f>IFERROR(+#REF!,"N/A")</f>
        <v>13489.3824</v>
      </c>
      <c r="AH18" s="152">
        <f>_xlfn.IFNA(+#REF!,"N/A")</f>
        <v>0.16886302692991806</v>
      </c>
      <c r="AI18" s="139"/>
      <c r="AJ18" s="153">
        <f>IFERROR(+#REF!,"N/A")</f>
        <v>1296.9215999999999</v>
      </c>
      <c r="AK18" s="154">
        <f>+#REF!</f>
        <v>0.67708333333333404</v>
      </c>
      <c r="AL18" s="149">
        <f>IFERROR(+#REF!,"N/A")</f>
        <v>1296.9215999999999</v>
      </c>
      <c r="AM18" s="149">
        <f>IFERROR(+#REF!,"N/A")</f>
        <v>577.0752</v>
      </c>
      <c r="AN18" s="149">
        <f>IFERROR(+#REF!,"N/A")</f>
        <v>719.84640000000002</v>
      </c>
      <c r="AO18" s="149" t="str">
        <f>+#REF!</f>
        <v>WB</v>
      </c>
      <c r="AP18" s="155">
        <f>+#REF!</f>
        <v>0.67708333333333404</v>
      </c>
    </row>
    <row r="19" spans="1:42" x14ac:dyDescent="0.25">
      <c r="A19" s="143">
        <f>+#REF!</f>
        <v>17</v>
      </c>
      <c r="B19" s="144" t="str">
        <f>+#REF!</f>
        <v>HANCOCK RD</v>
      </c>
      <c r="C19" s="145" t="str">
        <f>+#REF!</f>
        <v>0.17 Mi N OF HARTWOOD MARSH RD</v>
      </c>
      <c r="D19" s="146" t="s">
        <v>87</v>
      </c>
      <c r="E19" s="147">
        <f>+#REF!</f>
        <v>9</v>
      </c>
      <c r="F19" s="147">
        <f>+#REF!</f>
        <v>23</v>
      </c>
      <c r="G19" s="148">
        <f>+#REF!</f>
        <v>26</v>
      </c>
      <c r="H19" s="149" t="str">
        <f>+#REF!</f>
        <v>*****</v>
      </c>
      <c r="I19" s="149" t="str">
        <f>+#REF!</f>
        <v>*****</v>
      </c>
      <c r="J19" s="149">
        <f>+#REF!</f>
        <v>3060</v>
      </c>
      <c r="K19" s="149">
        <f>+#REF!</f>
        <v>4638</v>
      </c>
      <c r="L19" s="149">
        <f>+#REF!</f>
        <v>6404</v>
      </c>
      <c r="M19" s="149">
        <f>+#REF!</f>
        <v>6857</v>
      </c>
      <c r="N19" s="149">
        <f>+#REF!</f>
        <v>6680</v>
      </c>
      <c r="O19" s="149">
        <f>+#REF!</f>
        <v>6746</v>
      </c>
      <c r="P19" s="149">
        <f>+#REF!</f>
        <v>6267</v>
      </c>
      <c r="Q19" s="149">
        <f>+#REF!</f>
        <v>6441</v>
      </c>
      <c r="R19" s="149">
        <f>+#REF!</f>
        <v>6848</v>
      </c>
      <c r="S19" s="149">
        <f>+#REF!</f>
        <v>8224</v>
      </c>
      <c r="T19" s="149">
        <f>+#REF!</f>
        <v>7556.64</v>
      </c>
      <c r="U19" s="149">
        <f>+#REF!</f>
        <v>7842.7583999999997</v>
      </c>
      <c r="V19" s="149">
        <f>+#REF!</f>
        <v>8359.2864000000009</v>
      </c>
      <c r="W19" s="149">
        <f>+#REF!</f>
        <v>8512.7327999999998</v>
      </c>
      <c r="X19" s="149">
        <f>+#REF!</f>
        <v>8483.1935999999987</v>
      </c>
      <c r="Y19" s="149">
        <f>+#REF!</f>
        <v>10600.175999999999</v>
      </c>
      <c r="Z19" s="149">
        <f>+#REF!</f>
        <v>11175.0111</v>
      </c>
      <c r="AA19" s="149">
        <f>+#REF!</f>
        <v>11056.4352</v>
      </c>
      <c r="AB19" s="149">
        <f>_xlfn.IFNA(+#REF!,"N/A")</f>
        <v>6182.64</v>
      </c>
      <c r="AC19" s="149">
        <f>_xlfn.IFNA(+#REF!,"N/A")</f>
        <v>11801.85</v>
      </c>
      <c r="AD19" s="149">
        <f>_xlfn.IFNA(+#REF!,"N/A")</f>
        <v>10929.591399999999</v>
      </c>
      <c r="AE19" s="149">
        <f>_xlfn.IFNA(+#REF!,"N/A")</f>
        <v>12411</v>
      </c>
      <c r="AF19" s="149">
        <v>11554.5818</v>
      </c>
      <c r="AG19" s="149">
        <f>IFERROR(+#REF!,"N/A")</f>
        <v>11852.0064</v>
      </c>
      <c r="AH19" s="152">
        <f>_xlfn.IFNA(+#REF!,"N/A")</f>
        <v>0.13899963157020934</v>
      </c>
      <c r="AI19" s="139"/>
      <c r="AJ19" s="153">
        <f>IFERROR(+#REF!,"N/A")</f>
        <v>996.40319999999997</v>
      </c>
      <c r="AK19" s="154">
        <f>+#REF!</f>
        <v>0.67708333333333404</v>
      </c>
      <c r="AL19" s="149">
        <f>IFERROR(+#REF!,"N/A")</f>
        <v>996.40320000000008</v>
      </c>
      <c r="AM19" s="149">
        <f>IFERROR(+#REF!,"N/A")</f>
        <v>486.2208</v>
      </c>
      <c r="AN19" s="149">
        <f>IFERROR(+#REF!,"N/A")</f>
        <v>510.18240000000003</v>
      </c>
      <c r="AO19" s="149" t="str">
        <f>+#REF!</f>
        <v>SB</v>
      </c>
      <c r="AP19" s="155">
        <f>+#REF!</f>
        <v>0.67708333333333404</v>
      </c>
    </row>
    <row r="20" spans="1:42" x14ac:dyDescent="0.25">
      <c r="A20" s="143">
        <f>+#REF!</f>
        <v>18</v>
      </c>
      <c r="B20" s="144" t="str">
        <f>+#REF!</f>
        <v>C.R. 565B</v>
      </c>
      <c r="C20" s="145" t="str">
        <f>+#REF!</f>
        <v>0.10 Mi E OF C.R. 565A</v>
      </c>
      <c r="D20" s="146" t="s">
        <v>87</v>
      </c>
      <c r="E20" s="147">
        <f>+#REF!</f>
        <v>3</v>
      </c>
      <c r="F20" s="147">
        <f>+#REF!</f>
        <v>23</v>
      </c>
      <c r="G20" s="148">
        <f>+#REF!</f>
        <v>25</v>
      </c>
      <c r="H20" s="149">
        <f>+#REF!</f>
        <v>984</v>
      </c>
      <c r="I20" s="149">
        <f>+#REF!</f>
        <v>1207</v>
      </c>
      <c r="J20" s="149">
        <f>+#REF!</f>
        <v>1377</v>
      </c>
      <c r="K20" s="149">
        <f>+#REF!</f>
        <v>1487</v>
      </c>
      <c r="L20" s="149">
        <f>+#REF!</f>
        <v>1511</v>
      </c>
      <c r="M20" s="149">
        <f>+#REF!</f>
        <v>1580</v>
      </c>
      <c r="N20" s="149">
        <f>+#REF!</f>
        <v>1730</v>
      </c>
      <c r="O20" s="149">
        <f>+#REF!</f>
        <v>1780</v>
      </c>
      <c r="P20" s="149">
        <f>+#REF!</f>
        <v>1713</v>
      </c>
      <c r="Q20" s="149">
        <f>+#REF!</f>
        <v>1733</v>
      </c>
      <c r="R20" s="149">
        <f>+#REF!</f>
        <v>1928</v>
      </c>
      <c r="S20" s="149">
        <f>+#REF!</f>
        <v>1921</v>
      </c>
      <c r="T20" s="149">
        <f>+#REF!</f>
        <v>2014.5215999999998</v>
      </c>
      <c r="U20" s="149">
        <f>+#REF!</f>
        <v>1251.6288</v>
      </c>
      <c r="V20" s="149">
        <f>+#REF!</f>
        <v>2055.2256000000002</v>
      </c>
      <c r="W20" s="149">
        <f>+#REF!</f>
        <v>2194.4735999999998</v>
      </c>
      <c r="X20" s="149">
        <f>+#REF!</f>
        <v>2173.44</v>
      </c>
      <c r="Y20" s="149">
        <f>+#REF!</f>
        <v>2510.7359999999999</v>
      </c>
      <c r="Z20" s="149">
        <f>+#REF!</f>
        <v>2433.4002</v>
      </c>
      <c r="AA20" s="149">
        <f>+#REF!</f>
        <v>1753.5987</v>
      </c>
      <c r="AB20" s="150">
        <f>_xlfn.IFNA(+#REF!,"N/A")</f>
        <v>6182.64</v>
      </c>
      <c r="AC20" s="151">
        <f>_xlfn.IFNA(+#REF!,"N/A")</f>
        <v>2625.1920000000005</v>
      </c>
      <c r="AD20" s="151">
        <f>_xlfn.IFNA(+#REF!,"N/A")</f>
        <v>2446.2073999999998</v>
      </c>
      <c r="AE20" s="151">
        <f>_xlfn.IFNA(+#REF!,"N/A")</f>
        <v>3093</v>
      </c>
      <c r="AF20" s="151">
        <v>2811.8783999999996</v>
      </c>
      <c r="AG20" s="149">
        <f>IFERROR(+#REF!,"N/A")</f>
        <v>2779.5455999999999</v>
      </c>
      <c r="AH20" s="152">
        <f>_xlfn.IFNA(+#REF!,"N/A")</f>
        <v>-0.14776381721142196</v>
      </c>
      <c r="AI20" s="139"/>
      <c r="AJ20" s="153">
        <f>IFERROR(+#REF!,"N/A")</f>
        <v>275.55840000000001</v>
      </c>
      <c r="AK20" s="154">
        <f>+#REF!</f>
        <v>0.625</v>
      </c>
      <c r="AL20" s="149">
        <f>IFERROR(+#REF!,"N/A")</f>
        <v>275.55840000000001</v>
      </c>
      <c r="AM20" s="149">
        <f>IFERROR(+#REF!,"N/A")</f>
        <v>116.8128</v>
      </c>
      <c r="AN20" s="149">
        <f>IFERROR(+#REF!,"N/A")</f>
        <v>158.7456</v>
      </c>
      <c r="AO20" s="149" t="str">
        <f>+#REF!</f>
        <v>WB</v>
      </c>
      <c r="AP20" s="155">
        <f>+#REF!</f>
        <v>0.625</v>
      </c>
    </row>
    <row r="21" spans="1:42" x14ac:dyDescent="0.25">
      <c r="A21" s="143">
        <f>+#REF!</f>
        <v>19</v>
      </c>
      <c r="B21" s="144" t="str">
        <f>+#REF!</f>
        <v>LAKE LOUISA RD</v>
      </c>
      <c r="C21" s="145" t="str">
        <f>+#REF!</f>
        <v>0.20 Mi S OF LAKESHORE DR</v>
      </c>
      <c r="D21" s="146" t="s">
        <v>87</v>
      </c>
      <c r="E21" s="147">
        <f>+#REF!</f>
        <v>6</v>
      </c>
      <c r="F21" s="147">
        <f>+#REF!</f>
        <v>23</v>
      </c>
      <c r="G21" s="148">
        <f>+#REF!</f>
        <v>26</v>
      </c>
      <c r="H21" s="149">
        <f>+#REF!</f>
        <v>2245</v>
      </c>
      <c r="I21" s="149">
        <f>+#REF!</f>
        <v>2169</v>
      </c>
      <c r="J21" s="149">
        <f>+#REF!</f>
        <v>2760</v>
      </c>
      <c r="K21" s="149">
        <f>+#REF!</f>
        <v>3084</v>
      </c>
      <c r="L21" s="149">
        <f>+#REF!</f>
        <v>3752</v>
      </c>
      <c r="M21" s="149">
        <f>+#REF!</f>
        <v>3694</v>
      </c>
      <c r="N21" s="149">
        <f>+#REF!</f>
        <v>3555</v>
      </c>
      <c r="O21" s="149">
        <f>+#REF!</f>
        <v>3304</v>
      </c>
      <c r="P21" s="149">
        <f>+#REF!</f>
        <v>2777</v>
      </c>
      <c r="Q21" s="149">
        <f>+#REF!</f>
        <v>2896</v>
      </c>
      <c r="R21" s="149">
        <f>+#REF!</f>
        <v>2999</v>
      </c>
      <c r="S21" s="149">
        <f>+#REF!</f>
        <v>3352</v>
      </c>
      <c r="T21" s="149">
        <f>+#REF!</f>
        <v>3377.3375999999998</v>
      </c>
      <c r="U21" s="149">
        <f>+#REF!</f>
        <v>3243.5423999999998</v>
      </c>
      <c r="V21" s="149">
        <f>+#REF!</f>
        <v>3123.9072000000001</v>
      </c>
      <c r="W21" s="149">
        <f>+#REF!</f>
        <v>6427.5551999999998</v>
      </c>
      <c r="X21" s="149">
        <f>+#REF!</f>
        <v>3455.5583999999999</v>
      </c>
      <c r="Y21" s="149">
        <f>+#REF!</f>
        <v>3774.768</v>
      </c>
      <c r="Z21" s="149">
        <f>+#REF!</f>
        <v>3641.4575999999997</v>
      </c>
      <c r="AA21" s="149">
        <f>+#REF!</f>
        <v>3718.7903999999999</v>
      </c>
      <c r="AB21" s="150">
        <f>_xlfn.IFNA(+#REF!,"N/A")</f>
        <v>6182.64</v>
      </c>
      <c r="AC21" s="151">
        <f>_xlfn.IFNA(+#REF!,"N/A")</f>
        <v>3829.3644999999997</v>
      </c>
      <c r="AD21" s="151">
        <f>_xlfn.IFNA(+#REF!,"N/A")</f>
        <v>4709.2044999999998</v>
      </c>
      <c r="AE21" s="151">
        <f>_xlfn.IFNA(+#REF!,"N/A")</f>
        <v>4006</v>
      </c>
      <c r="AF21" s="151">
        <v>3843.3215999999998</v>
      </c>
      <c r="AG21" s="149">
        <f>IFERROR(+#REF!,"N/A")</f>
        <v>4225.2287999999999</v>
      </c>
      <c r="AH21" s="152">
        <f>_xlfn.IFNA(+#REF!,"N/A")</f>
        <v>-7.3308340184965903E-2</v>
      </c>
      <c r="AI21" s="139"/>
      <c r="AJ21" s="153">
        <f>IFERROR(+#REF!,"N/A")</f>
        <v>393.36960000000005</v>
      </c>
      <c r="AK21" s="154">
        <f>+#REF!</f>
        <v>0.30208333333333398</v>
      </c>
      <c r="AL21" s="149">
        <f>IFERROR(+#REF!,"N/A")</f>
        <v>391.37279999999998</v>
      </c>
      <c r="AM21" s="149">
        <f>IFERROR(+#REF!,"N/A")</f>
        <v>197.6832</v>
      </c>
      <c r="AN21" s="149">
        <f>IFERROR(+#REF!,"N/A")</f>
        <v>193.68959999999998</v>
      </c>
      <c r="AO21" s="149" t="str">
        <f>+#REF!</f>
        <v>SB</v>
      </c>
      <c r="AP21" s="155">
        <f>+#REF!</f>
        <v>0.69791666666666696</v>
      </c>
    </row>
    <row r="22" spans="1:42" x14ac:dyDescent="0.25">
      <c r="A22" s="143">
        <f>+#REF!</f>
        <v>20</v>
      </c>
      <c r="B22" s="144" t="str">
        <f>+#REF!</f>
        <v>HARTWOOD MARSH RD</v>
      </c>
      <c r="C22" s="145" t="str">
        <f>+#REF!</f>
        <v>1.09 Mi W OF ORANGE CO LINE</v>
      </c>
      <c r="D22" s="146" t="s">
        <v>87</v>
      </c>
      <c r="E22" s="147">
        <f>+#REF!</f>
        <v>2</v>
      </c>
      <c r="F22" s="147">
        <f>+#REF!</f>
        <v>23</v>
      </c>
      <c r="G22" s="148">
        <f>+#REF!</f>
        <v>26</v>
      </c>
      <c r="H22" s="149">
        <f>+#REF!</f>
        <v>1852</v>
      </c>
      <c r="I22" s="149">
        <f>+#REF!</f>
        <v>2345</v>
      </c>
      <c r="J22" s="149">
        <f>+#REF!</f>
        <v>2721</v>
      </c>
      <c r="K22" s="149">
        <f>+#REF!</f>
        <v>4129</v>
      </c>
      <c r="L22" s="149">
        <f>+#REF!</f>
        <v>6377</v>
      </c>
      <c r="M22" s="149">
        <f>+#REF!</f>
        <v>7492</v>
      </c>
      <c r="N22" s="149">
        <f>+#REF!</f>
        <v>7416</v>
      </c>
      <c r="O22" s="149">
        <f>+#REF!</f>
        <v>7996</v>
      </c>
      <c r="P22" s="149">
        <f>+#REF!</f>
        <v>8246</v>
      </c>
      <c r="Q22" s="149">
        <f>+#REF!</f>
        <v>8653</v>
      </c>
      <c r="R22" s="149">
        <f>+#REF!</f>
        <v>9373</v>
      </c>
      <c r="S22" s="149">
        <f>+#REF!</f>
        <v>10158</v>
      </c>
      <c r="T22" s="149">
        <f>+#REF!</f>
        <v>9066.0480000000007</v>
      </c>
      <c r="U22" s="149">
        <f>+#REF!</f>
        <v>9402.105599999999</v>
      </c>
      <c r="V22" s="149">
        <f>+#REF!</f>
        <v>9588.6720000000005</v>
      </c>
      <c r="W22" s="149">
        <f>+#REF!</f>
        <v>10759.4784</v>
      </c>
      <c r="X22" s="149">
        <f>+#REF!</f>
        <v>10247.231999999998</v>
      </c>
      <c r="Y22" s="149">
        <f>+#REF!</f>
        <v>10861.92</v>
      </c>
      <c r="Z22" s="149">
        <f>+#REF!</f>
        <v>12122.827199999998</v>
      </c>
      <c r="AA22" s="149">
        <f>+#REF!</f>
        <v>11200.175999999999</v>
      </c>
      <c r="AB22" s="150">
        <f>_xlfn.IFNA(+#REF!,"N/A")</f>
        <v>6182.64</v>
      </c>
      <c r="AC22" s="151">
        <f>_xlfn.IFNA(+#REF!,"N/A")</f>
        <v>11826.796999999999</v>
      </c>
      <c r="AD22" s="151">
        <f>_xlfn.IFNA(+#REF!,"N/A")</f>
        <v>9981.5716000000011</v>
      </c>
      <c r="AE22" s="151">
        <f>_xlfn.IFNA(+#REF!,"N/A")</f>
        <v>13460</v>
      </c>
      <c r="AF22" s="151">
        <v>10121.280699999999</v>
      </c>
      <c r="AG22" s="149">
        <f>IFERROR(+#REF!,"N/A")</f>
        <v>9764.5631999999987</v>
      </c>
      <c r="AH22" s="152">
        <f>_xlfn.IFNA(+#REF!,"N/A")</f>
        <v>9.5710370911161746E-2</v>
      </c>
      <c r="AI22" s="139"/>
      <c r="AJ22" s="153">
        <f>IFERROR(+#REF!,"N/A")</f>
        <v>911.64479999999992</v>
      </c>
      <c r="AK22" s="154">
        <f>+#REF!</f>
        <v>0.6875</v>
      </c>
      <c r="AL22" s="149">
        <f>IFERROR(+#REF!,"N/A")</f>
        <v>911.64479999999992</v>
      </c>
      <c r="AM22" s="149">
        <f>IFERROR(+#REF!,"N/A")</f>
        <v>611.79840000000002</v>
      </c>
      <c r="AN22" s="149">
        <f>IFERROR(+#REF!,"N/A")</f>
        <v>299.84640000000002</v>
      </c>
      <c r="AO22" s="149" t="str">
        <f>+#REF!</f>
        <v>WB</v>
      </c>
      <c r="AP22" s="155">
        <f>+#REF!</f>
        <v>0.6875</v>
      </c>
    </row>
    <row r="23" spans="1:42" x14ac:dyDescent="0.25">
      <c r="A23" s="143">
        <f>+#REF!</f>
        <v>21</v>
      </c>
      <c r="B23" s="144" t="str">
        <f>+#REF!</f>
        <v>HAMMOCK RIDGE RD</v>
      </c>
      <c r="C23" s="145" t="str">
        <f>+#REF!</f>
        <v>0.21 W. OF US 27</v>
      </c>
      <c r="D23" s="146" t="s">
        <v>87</v>
      </c>
      <c r="E23" s="147">
        <f>+#REF!</f>
        <v>5</v>
      </c>
      <c r="F23" s="147">
        <f>+#REF!</f>
        <v>23</v>
      </c>
      <c r="G23" s="148">
        <f>+#REF!</f>
        <v>26</v>
      </c>
      <c r="H23" s="149" t="str">
        <f>+#REF!</f>
        <v>*****</v>
      </c>
      <c r="I23" s="149" t="str">
        <f>+#REF!</f>
        <v>*****</v>
      </c>
      <c r="J23" s="149" t="str">
        <f>+#REF!</f>
        <v>*****</v>
      </c>
      <c r="K23" s="149" t="str">
        <f>+#REF!</f>
        <v>*****</v>
      </c>
      <c r="L23" s="149" t="str">
        <f>+#REF!</f>
        <v>*****</v>
      </c>
      <c r="M23" s="149" t="str">
        <f>+#REF!</f>
        <v>*****</v>
      </c>
      <c r="N23" s="149" t="str">
        <f>+#REF!</f>
        <v>*****</v>
      </c>
      <c r="O23" s="149" t="str">
        <f>+#REF!</f>
        <v>*****</v>
      </c>
      <c r="P23" s="149">
        <f>+#REF!</f>
        <v>6848</v>
      </c>
      <c r="Q23" s="149">
        <f>+#REF!</f>
        <v>8864</v>
      </c>
      <c r="R23" s="149">
        <f>+#REF!</f>
        <v>9614</v>
      </c>
      <c r="S23" s="149">
        <f>+#REF!</f>
        <v>9880</v>
      </c>
      <c r="T23" s="149">
        <f>+#REF!</f>
        <v>9981.7536</v>
      </c>
      <c r="U23" s="149">
        <f>+#REF!</f>
        <v>13123.603199999998</v>
      </c>
      <c r="V23" s="149">
        <f>+#REF!</f>
        <v>12516.163200000001</v>
      </c>
      <c r="W23" s="149">
        <f>+#REF!</f>
        <v>14427.071999999998</v>
      </c>
      <c r="X23" s="149">
        <f>+#REF!</f>
        <v>14807.232</v>
      </c>
      <c r="Y23" s="149">
        <f>+#REF!</f>
        <v>15416.448</v>
      </c>
      <c r="Z23" s="149">
        <f>+#REF!</f>
        <v>15390.728099999998</v>
      </c>
      <c r="AA23" s="149">
        <f>+#REF!</f>
        <v>14950.828800000001</v>
      </c>
      <c r="AB23" s="149">
        <f>_xlfn.IFNA(+#REF!,"N/A")</f>
        <v>6182.64</v>
      </c>
      <c r="AC23" s="149">
        <f>_xlfn.IFNA(+#REF!,"N/A")</f>
        <v>16071.625</v>
      </c>
      <c r="AD23" s="149">
        <f>_xlfn.IFNA(+#REF!,"N/A")</f>
        <v>16134.873300000001</v>
      </c>
      <c r="AE23" s="149">
        <f>_xlfn.IFNA(+#REF!,"N/A")</f>
        <v>14026</v>
      </c>
      <c r="AF23" s="149">
        <v>13329.350399999999</v>
      </c>
      <c r="AG23" s="149">
        <f>IFERROR(+#REF!,"N/A")</f>
        <v>16106.0352</v>
      </c>
      <c r="AH23" s="152">
        <f>_xlfn.IFNA(+#REF!,"N/A")</f>
        <v>0.21105240626732669</v>
      </c>
      <c r="AI23" s="139"/>
      <c r="AJ23" s="153">
        <f>IFERROR(+#REF!,"N/A")</f>
        <v>1510.4063999999998</v>
      </c>
      <c r="AK23" s="154">
        <f>+#REF!</f>
        <v>0.32291666666666702</v>
      </c>
      <c r="AL23" s="149">
        <f>IFERROR(+#REF!,"N/A")</f>
        <v>1054.1183999999998</v>
      </c>
      <c r="AM23" s="149">
        <f>IFERROR(+#REF!,"N/A")</f>
        <v>524.26559999999995</v>
      </c>
      <c r="AN23" s="149">
        <f>IFERROR(+#REF!,"N/A")</f>
        <v>529.8528</v>
      </c>
      <c r="AO23" s="149" t="str">
        <f>+#REF!</f>
        <v>NB</v>
      </c>
      <c r="AP23" s="155">
        <f>+#REF!</f>
        <v>0.70833333333333404</v>
      </c>
    </row>
    <row r="24" spans="1:42" x14ac:dyDescent="0.25">
      <c r="A24" s="143">
        <f>+#REF!</f>
        <v>22</v>
      </c>
      <c r="B24" s="144" t="str">
        <f>+#REF!</f>
        <v>LAKESHORE DR (CLERMONT)</v>
      </c>
      <c r="C24" s="145" t="str">
        <f>+#REF!</f>
        <v xml:space="preserve">0.30 Mi W OF HAMMOCK RIDGE RD </v>
      </c>
      <c r="D24" s="146" t="s">
        <v>87</v>
      </c>
      <c r="E24" s="147">
        <f>+#REF!</f>
        <v>1</v>
      </c>
      <c r="F24" s="147">
        <f>+#REF!</f>
        <v>23</v>
      </c>
      <c r="G24" s="148">
        <f>+#REF!</f>
        <v>25</v>
      </c>
      <c r="H24" s="149">
        <f>+#REF!</f>
        <v>10288</v>
      </c>
      <c r="I24" s="149">
        <f>+#REF!</f>
        <v>10889</v>
      </c>
      <c r="J24" s="149">
        <f>+#REF!</f>
        <v>11519</v>
      </c>
      <c r="K24" s="149">
        <f>+#REF!</f>
        <v>14918</v>
      </c>
      <c r="L24" s="149">
        <f>+#REF!</f>
        <v>12855</v>
      </c>
      <c r="M24" s="149">
        <f>+#REF!</f>
        <v>13714</v>
      </c>
      <c r="N24" s="149">
        <f>+#REF!</f>
        <v>13353</v>
      </c>
      <c r="O24" s="149">
        <f>+#REF!</f>
        <v>12228</v>
      </c>
      <c r="P24" s="149">
        <f>+#REF!</f>
        <v>12176</v>
      </c>
      <c r="Q24" s="149">
        <f>+#REF!</f>
        <v>12190</v>
      </c>
      <c r="R24" s="149">
        <f>+#REF!</f>
        <v>13734</v>
      </c>
      <c r="S24" s="149">
        <f>+#REF!</f>
        <v>13463</v>
      </c>
      <c r="T24" s="149" t="str">
        <f>+#REF!</f>
        <v>UC</v>
      </c>
      <c r="U24" s="149">
        <f>+#REF!</f>
        <v>13226.476799999999</v>
      </c>
      <c r="V24" s="149">
        <f>+#REF!</f>
        <v>11897.452799999999</v>
      </c>
      <c r="W24" s="149">
        <f>+#REF!</f>
        <v>17096.745599999998</v>
      </c>
      <c r="X24" s="149">
        <f>+#REF!</f>
        <v>15764.0448</v>
      </c>
      <c r="Y24" s="149">
        <f>+#REF!</f>
        <v>16308.384</v>
      </c>
      <c r="Z24" s="149">
        <f>+#REF!</f>
        <v>16661.204999999998</v>
      </c>
      <c r="AA24" s="149">
        <f>+#REF!</f>
        <v>16152.0576</v>
      </c>
      <c r="AB24" s="149">
        <f>_xlfn.IFNA(+#REF!,"N/A")</f>
        <v>6182.64</v>
      </c>
      <c r="AC24" s="149">
        <f>_xlfn.IFNA(+#REF!,"N/A")</f>
        <v>17455.223999999998</v>
      </c>
      <c r="AD24" s="149">
        <f>_xlfn.IFNA(+#REF!,"N/A")</f>
        <v>14356.2328</v>
      </c>
      <c r="AE24" s="149">
        <f>_xlfn.IFNA(+#REF!,"N/A")</f>
        <v>17682</v>
      </c>
      <c r="AF24" s="149">
        <v>16423.6908</v>
      </c>
      <c r="AG24" s="149">
        <f>IFERROR(+#REF!,"N/A")</f>
        <v>16509.542399999998</v>
      </c>
      <c r="AH24" s="152">
        <f>_xlfn.IFNA(+#REF!,"N/A")</f>
        <v>0.21706063397586184</v>
      </c>
      <c r="AI24" s="139"/>
      <c r="AJ24" s="153">
        <f>IFERROR(+#REF!,"N/A")</f>
        <v>1373.7984000000001</v>
      </c>
      <c r="AK24" s="154">
        <f>+#REF!</f>
        <v>0.67708333333333404</v>
      </c>
      <c r="AL24" s="149">
        <f>IFERROR(+#REF!,"N/A")</f>
        <v>1373.7983999999999</v>
      </c>
      <c r="AM24" s="149">
        <f>IFERROR(+#REF!,"N/A")</f>
        <v>523.16160000000002</v>
      </c>
      <c r="AN24" s="149">
        <f>IFERROR(+#REF!,"N/A")</f>
        <v>850.63679999999999</v>
      </c>
      <c r="AO24" s="149" t="str">
        <f>+#REF!</f>
        <v>WB</v>
      </c>
      <c r="AP24" s="155">
        <f>+#REF!</f>
        <v>0.67708333333333404</v>
      </c>
    </row>
    <row r="25" spans="1:42" x14ac:dyDescent="0.25">
      <c r="A25" s="143">
        <f>+#REF!</f>
        <v>23</v>
      </c>
      <c r="B25" s="144" t="str">
        <f>+#REF!</f>
        <v>LAKESHORE DR (CLERMONT)</v>
      </c>
      <c r="C25" s="145" t="str">
        <f>+#REF!</f>
        <v>0.14 E. OF HAMMOCK RIDGE ROAD</v>
      </c>
      <c r="D25" s="146" t="s">
        <v>87</v>
      </c>
      <c r="E25" s="147">
        <f>+#REF!</f>
        <v>6</v>
      </c>
      <c r="F25" s="147">
        <f>+#REF!</f>
        <v>23</v>
      </c>
      <c r="G25" s="148">
        <f>+#REF!</f>
        <v>26</v>
      </c>
      <c r="H25" s="149" t="str">
        <f>+#REF!</f>
        <v>*****</v>
      </c>
      <c r="I25" s="149" t="str">
        <f>+#REF!</f>
        <v>*****</v>
      </c>
      <c r="J25" s="149" t="str">
        <f>+#REF!</f>
        <v>*****</v>
      </c>
      <c r="K25" s="149" t="str">
        <f>+#REF!</f>
        <v>*****</v>
      </c>
      <c r="L25" s="149" t="str">
        <f>+#REF!</f>
        <v>*****</v>
      </c>
      <c r="M25" s="149" t="str">
        <f>+#REF!</f>
        <v>*****</v>
      </c>
      <c r="N25" s="149" t="str">
        <f>+#REF!</f>
        <v>*****</v>
      </c>
      <c r="O25" s="149" t="str">
        <f>+#REF!</f>
        <v>*****</v>
      </c>
      <c r="P25" s="149">
        <f>+#REF!</f>
        <v>6115</v>
      </c>
      <c r="Q25" s="149">
        <f>+#REF!</f>
        <v>5559</v>
      </c>
      <c r="R25" s="149">
        <f>+#REF!</f>
        <v>6068</v>
      </c>
      <c r="S25" s="149">
        <f>+#REF!</f>
        <v>6594</v>
      </c>
      <c r="T25" s="149">
        <f>+#REF!</f>
        <v>6518.8991999999998</v>
      </c>
      <c r="U25" s="149">
        <f>+#REF!</f>
        <v>9398.4959999999992</v>
      </c>
      <c r="V25" s="149">
        <f>+#REF!</f>
        <v>6663.8591999999999</v>
      </c>
      <c r="W25" s="149">
        <f>+#REF!</f>
        <v>5854.463999999999</v>
      </c>
      <c r="X25" s="149">
        <f>+#REF!</f>
        <v>7500.2879999999996</v>
      </c>
      <c r="Y25" s="149">
        <f>+#REF!</f>
        <v>8096.735999999999</v>
      </c>
      <c r="Z25" s="149">
        <f>+#REF!</f>
        <v>8499.9935999999998</v>
      </c>
      <c r="AA25" s="149">
        <f>+#REF!</f>
        <v>7954.8480000000009</v>
      </c>
      <c r="AB25" s="150">
        <f>_xlfn.IFNA(+#REF!,"N/A")</f>
        <v>6182.64</v>
      </c>
      <c r="AC25" s="151">
        <f>_xlfn.IFNA(+#REF!,"N/A")</f>
        <v>6938.1444999999994</v>
      </c>
      <c r="AD25" s="151">
        <f>_xlfn.IFNA(+#REF!,"N/A")</f>
        <v>6113.5802000000003</v>
      </c>
      <c r="AE25" s="151">
        <f>_xlfn.IFNA(+#REF!,"N/A")</f>
        <v>6815</v>
      </c>
      <c r="AF25" s="151">
        <v>7145.9317999999994</v>
      </c>
      <c r="AG25" s="149">
        <f>IFERROR(+#REF!,"N/A")</f>
        <v>6618.3936000000003</v>
      </c>
      <c r="AH25" s="152">
        <f>_xlfn.IFNA(+#REF!,"N/A")</f>
        <v>1.3714658236947397E-2</v>
      </c>
      <c r="AI25" s="139"/>
      <c r="AJ25" s="153">
        <f>IFERROR(+#REF!,"N/A")</f>
        <v>629.99040000000002</v>
      </c>
      <c r="AK25" s="154">
        <f>+#REF!</f>
        <v>0.70833333333333404</v>
      </c>
      <c r="AL25" s="149">
        <f>IFERROR(+#REF!,"N/A")</f>
        <v>629.99040000000002</v>
      </c>
      <c r="AM25" s="149">
        <f>IFERROR(+#REF!,"N/A")</f>
        <v>417.33119999999997</v>
      </c>
      <c r="AN25" s="149">
        <f>IFERROR(+#REF!,"N/A")</f>
        <v>212.6592</v>
      </c>
      <c r="AO25" s="149" t="str">
        <f>+#REF!</f>
        <v>WB</v>
      </c>
      <c r="AP25" s="155">
        <f>+#REF!</f>
        <v>0.70833333333333404</v>
      </c>
    </row>
    <row r="26" spans="1:42" x14ac:dyDescent="0.25">
      <c r="A26" s="143">
        <f>+#REF!</f>
        <v>24</v>
      </c>
      <c r="B26" s="144" t="str">
        <f>+#REF!</f>
        <v>CITRUS TOWER BV</v>
      </c>
      <c r="C26" s="145" t="str">
        <f>+#REF!</f>
        <v>0.18 E. OF US 27</v>
      </c>
      <c r="D26" s="146" t="s">
        <v>87</v>
      </c>
      <c r="E26" s="147">
        <f>+#REF!</f>
        <v>5</v>
      </c>
      <c r="F26" s="147">
        <f>+#REF!</f>
        <v>23</v>
      </c>
      <c r="G26" s="148">
        <f>+#REF!</f>
        <v>26</v>
      </c>
      <c r="H26" s="149" t="str">
        <f>+#REF!</f>
        <v>*****</v>
      </c>
      <c r="I26" s="149" t="str">
        <f>+#REF!</f>
        <v>*****</v>
      </c>
      <c r="J26" s="149" t="str">
        <f>+#REF!</f>
        <v>*****</v>
      </c>
      <c r="K26" s="149" t="str">
        <f>+#REF!</f>
        <v>*****</v>
      </c>
      <c r="L26" s="149" t="str">
        <f>+#REF!</f>
        <v>*****</v>
      </c>
      <c r="M26" s="149" t="str">
        <f>+#REF!</f>
        <v>*****</v>
      </c>
      <c r="N26" s="149" t="str">
        <f>+#REF!</f>
        <v>*****</v>
      </c>
      <c r="O26" s="149" t="str">
        <f>+#REF!</f>
        <v>*****</v>
      </c>
      <c r="P26" s="149">
        <f>+#REF!</f>
        <v>7970</v>
      </c>
      <c r="Q26" s="149">
        <f>+#REF!</f>
        <v>10621</v>
      </c>
      <c r="R26" s="149">
        <f>+#REF!</f>
        <v>9760</v>
      </c>
      <c r="S26" s="149">
        <f>+#REF!</f>
        <v>10825</v>
      </c>
      <c r="T26" s="149">
        <f>+#REF!</f>
        <v>10040.284799999999</v>
      </c>
      <c r="U26" s="149">
        <f>+#REF!</f>
        <v>12375.513599999998</v>
      </c>
      <c r="V26" s="149">
        <f>+#REF!</f>
        <v>12393.1584</v>
      </c>
      <c r="W26" s="149">
        <f>+#REF!</f>
        <v>14549.6736</v>
      </c>
      <c r="X26" s="149">
        <f>+#REF!</f>
        <v>14578.6368</v>
      </c>
      <c r="Y26" s="149">
        <f>+#REF!</f>
        <v>14719.679999999998</v>
      </c>
      <c r="Z26" s="149">
        <f>+#REF!</f>
        <v>15035.788799999998</v>
      </c>
      <c r="AA26" s="149">
        <f>+#REF!</f>
        <v>15266.880000000001</v>
      </c>
      <c r="AB26" s="149">
        <f>_xlfn.IFNA(+#REF!,"N/A")</f>
        <v>6182.64</v>
      </c>
      <c r="AC26" s="149">
        <f>_xlfn.IFNA(+#REF!,"N/A")</f>
        <v>15322.255499999999</v>
      </c>
      <c r="AD26" s="149">
        <f>_xlfn.IFNA(+#REF!,"N/A")</f>
        <v>16458.824199999999</v>
      </c>
      <c r="AE26" s="149">
        <f>_xlfn.IFNA(+#REF!,"N/A")</f>
        <v>17204</v>
      </c>
      <c r="AF26" s="149">
        <v>16779.225599999998</v>
      </c>
      <c r="AG26" s="149">
        <f>IFERROR(+#REF!,"N/A")</f>
        <v>18201.235199999999</v>
      </c>
      <c r="AH26" s="152">
        <f>_xlfn.IFNA(+#REF!,"N/A")</f>
        <v>0.24103885981331064</v>
      </c>
      <c r="AI26" s="139"/>
      <c r="AJ26" s="153">
        <f>IFERROR(+#REF!,"N/A")</f>
        <v>1383.7631999999999</v>
      </c>
      <c r="AK26" s="154">
        <f>+#REF!</f>
        <v>0.30208333333333398</v>
      </c>
      <c r="AL26" s="149">
        <f>IFERROR(+#REF!,"N/A")</f>
        <v>1335.3407999999999</v>
      </c>
      <c r="AM26" s="149">
        <f>IFERROR(+#REF!,"N/A")</f>
        <v>767.30879999999991</v>
      </c>
      <c r="AN26" s="149">
        <f>IFERROR(+#REF!,"N/A")</f>
        <v>568.03200000000004</v>
      </c>
      <c r="AO26" s="149" t="str">
        <f>+#REF!</f>
        <v>SB</v>
      </c>
      <c r="AP26" s="155">
        <f>+#REF!</f>
        <v>0.67708333333333404</v>
      </c>
    </row>
    <row r="27" spans="1:42" s="170" customFormat="1" x14ac:dyDescent="0.25">
      <c r="A27" s="157">
        <f>+#REF!</f>
        <v>25</v>
      </c>
      <c r="B27" s="158" t="str">
        <f>+#REF!</f>
        <v>JOHNS LAKE RD</v>
      </c>
      <c r="C27" s="159" t="str">
        <f>+#REF!</f>
        <v>EAST OF HANCOCK RD</v>
      </c>
      <c r="D27" s="160" t="s">
        <v>87</v>
      </c>
      <c r="E27" s="161">
        <f>+#REF!</f>
        <v>34</v>
      </c>
      <c r="F27" s="161">
        <f>+#REF!</f>
        <v>22</v>
      </c>
      <c r="G27" s="162">
        <f>+#REF!</f>
        <v>26</v>
      </c>
      <c r="H27" s="163" t="str">
        <f>+#REF!</f>
        <v>*****</v>
      </c>
      <c r="I27" s="163" t="str">
        <f>+#REF!</f>
        <v>*****</v>
      </c>
      <c r="J27" s="163" t="str">
        <f>+#REF!</f>
        <v>*****</v>
      </c>
      <c r="K27" s="163" t="str">
        <f>+#REF!</f>
        <v>*****</v>
      </c>
      <c r="L27" s="163" t="str">
        <f>+#REF!</f>
        <v>*****</v>
      </c>
      <c r="M27" s="163" t="str">
        <f>+#REF!</f>
        <v>*****</v>
      </c>
      <c r="N27" s="163" t="str">
        <f>+#REF!</f>
        <v>*****</v>
      </c>
      <c r="O27" s="163" t="str">
        <f>+#REF!</f>
        <v>*****</v>
      </c>
      <c r="P27" s="163" t="str">
        <f>+#REF!</f>
        <v>*****</v>
      </c>
      <c r="Q27" s="163" t="str">
        <f>+#REF!</f>
        <v>*****</v>
      </c>
      <c r="R27" s="163" t="str">
        <f>+#REF!</f>
        <v>*****</v>
      </c>
      <c r="S27" s="163" t="str">
        <f>+#REF!</f>
        <v>*****</v>
      </c>
      <c r="T27" s="163" t="str">
        <f>+#REF!</f>
        <v>*****</v>
      </c>
      <c r="U27" s="163" t="str">
        <f>+#REF!</f>
        <v>*****</v>
      </c>
      <c r="V27" s="163" t="str">
        <f>+#REF!</f>
        <v>*****</v>
      </c>
      <c r="W27" s="163">
        <f>+#REF!</f>
        <v>413.42399999999998</v>
      </c>
      <c r="X27" s="163">
        <f>+#REF!</f>
        <v>609.63839999999993</v>
      </c>
      <c r="Y27" s="163">
        <f>+#REF!</f>
        <v>679.43999999999994</v>
      </c>
      <c r="Z27" s="163">
        <f>+#REF!</f>
        <v>729.82799999999997</v>
      </c>
      <c r="AA27" s="163">
        <f>+#REF!</f>
        <v>656.20800000000008</v>
      </c>
      <c r="AB27" s="164">
        <f>_xlfn.IFNA(+#REF!,"N/A")</f>
        <v>6182.64</v>
      </c>
      <c r="AC27" s="164">
        <f>_xlfn.IFNA(+#REF!,"N/A")</f>
        <v>656</v>
      </c>
      <c r="AD27" s="164">
        <f>_xlfn.IFNA(+#REF!,"N/A")</f>
        <v>656</v>
      </c>
      <c r="AE27" s="164">
        <f>_xlfn.IFNA(+#REF!,"N/A")</f>
        <v>656</v>
      </c>
      <c r="AF27" s="164">
        <v>656</v>
      </c>
      <c r="AG27" s="164">
        <f>IFERROR(+#REF!,"N/A")</f>
        <v>656</v>
      </c>
      <c r="AH27" s="165">
        <f>_xlfn.IFNA(+#REF!,"N/A")</f>
        <v>-0.3615219432344754</v>
      </c>
      <c r="AI27" s="166"/>
      <c r="AJ27" s="167" t="str">
        <f>IFERROR(+#REF!,"N/A")</f>
        <v>N/A</v>
      </c>
      <c r="AK27" s="168">
        <f>+#REF!</f>
        <v>1</v>
      </c>
      <c r="AL27" s="163" t="str">
        <f>IFERROR(+#REF!,"N/A")</f>
        <v>N/A</v>
      </c>
      <c r="AM27" s="163" t="str">
        <f>IFERROR(+#REF!,"N/A")</f>
        <v>N/A</v>
      </c>
      <c r="AN27" s="163" t="str">
        <f>IFERROR(+#REF!,"N/A")</f>
        <v>N/A</v>
      </c>
      <c r="AO27" s="163" t="str">
        <f>+#REF!</f>
        <v>EB</v>
      </c>
      <c r="AP27" s="169">
        <f>+#REF!</f>
        <v>0.625</v>
      </c>
    </row>
    <row r="28" spans="1:42" x14ac:dyDescent="0.25">
      <c r="A28" s="143">
        <f>+#REF!</f>
        <v>26</v>
      </c>
      <c r="B28" s="144" t="str">
        <f>+#REF!</f>
        <v>JOHNS LAKE RD</v>
      </c>
      <c r="C28" s="145" t="str">
        <f>+#REF!</f>
        <v xml:space="preserve">0.34 Mi E OF U.S. 27 </v>
      </c>
      <c r="D28" s="146" t="s">
        <v>87</v>
      </c>
      <c r="E28" s="147">
        <f>+#REF!</f>
        <v>32</v>
      </c>
      <c r="F28" s="147">
        <f>+#REF!</f>
        <v>22</v>
      </c>
      <c r="G28" s="148">
        <f>+#REF!</f>
        <v>26</v>
      </c>
      <c r="H28" s="149" t="str">
        <f>+#REF!</f>
        <v>*****</v>
      </c>
      <c r="I28" s="149">
        <f>+#REF!</f>
        <v>2135</v>
      </c>
      <c r="J28" s="149">
        <f>+#REF!</f>
        <v>2952</v>
      </c>
      <c r="K28" s="149">
        <f>+#REF!</f>
        <v>3368</v>
      </c>
      <c r="L28" s="149">
        <f>+#REF!</f>
        <v>3828</v>
      </c>
      <c r="M28" s="149">
        <f>+#REF!</f>
        <v>4286</v>
      </c>
      <c r="N28" s="149">
        <f>+#REF!</f>
        <v>9921</v>
      </c>
      <c r="O28" s="149">
        <f>+#REF!</f>
        <v>4819</v>
      </c>
      <c r="P28" s="149">
        <f>+#REF!</f>
        <v>5210</v>
      </c>
      <c r="Q28" s="149">
        <f>+#REF!</f>
        <v>4983</v>
      </c>
      <c r="R28" s="149">
        <f>+#REF!</f>
        <v>5743</v>
      </c>
      <c r="S28" s="149">
        <f>+#REF!</f>
        <v>6194</v>
      </c>
      <c r="T28" s="149">
        <f>+#REF!</f>
        <v>5815.8719999999994</v>
      </c>
      <c r="U28" s="149">
        <f>+#REF!</f>
        <v>7103.6927999999998</v>
      </c>
      <c r="V28" s="149">
        <f>+#REF!</f>
        <v>6936.1632</v>
      </c>
      <c r="W28" s="149">
        <f>+#REF!</f>
        <v>10410.6816</v>
      </c>
      <c r="X28" s="149">
        <f>+#REF!</f>
        <v>8488.8384000000005</v>
      </c>
      <c r="Y28" s="149">
        <f>+#REF!</f>
        <v>7928.927999999999</v>
      </c>
      <c r="Z28" s="149">
        <f>+#REF!</f>
        <v>6103.833599999999</v>
      </c>
      <c r="AA28" s="149">
        <f>+#REF!</f>
        <v>6160.3200000000006</v>
      </c>
      <c r="AB28" s="150">
        <f>_xlfn.IFNA(+#REF!,"N/A")</f>
        <v>6182.64</v>
      </c>
      <c r="AC28" s="151">
        <f>_xlfn.IFNA(+#REF!,"N/A")</f>
        <v>5682.1589999999997</v>
      </c>
      <c r="AD28" s="151">
        <f>_xlfn.IFNA(+#REF!,"N/A")</f>
        <v>7850.7338000000009</v>
      </c>
      <c r="AE28" s="151">
        <f>_xlfn.IFNA(+#REF!,"N/A")</f>
        <v>9602</v>
      </c>
      <c r="AF28" s="151">
        <v>7391.8364999999994</v>
      </c>
      <c r="AG28" s="149">
        <f>IFERROR(+#REF!,"N/A")</f>
        <v>6623.3855999999996</v>
      </c>
      <c r="AH28" s="152">
        <f>_xlfn.IFNA(+#REF!,"N/A")</f>
        <v>1.3867533324316339E-2</v>
      </c>
      <c r="AI28" s="139"/>
      <c r="AJ28" s="153">
        <f>IFERROR(+#REF!,"N/A")</f>
        <v>727.83359999999993</v>
      </c>
      <c r="AK28" s="154">
        <f>+#REF!</f>
        <v>0.3125</v>
      </c>
      <c r="AL28" s="149">
        <f>IFERROR(+#REF!,"N/A")</f>
        <v>651.95519999999999</v>
      </c>
      <c r="AM28" s="149">
        <f>IFERROR(+#REF!,"N/A")</f>
        <v>325.47839999999997</v>
      </c>
      <c r="AN28" s="149">
        <f>IFERROR(+#REF!,"N/A")</f>
        <v>326.47680000000003</v>
      </c>
      <c r="AO28" s="149" t="str">
        <f>+#REF!</f>
        <v>WB</v>
      </c>
      <c r="AP28" s="155">
        <f>+#REF!</f>
        <v>0.625</v>
      </c>
    </row>
    <row r="29" spans="1:42" x14ac:dyDescent="0.25">
      <c r="A29" s="143">
        <f>+#REF!</f>
        <v>27</v>
      </c>
      <c r="B29" s="144" t="str">
        <f>+#REF!</f>
        <v>ANDERSON HILL RD</v>
      </c>
      <c r="C29" s="145" t="str">
        <f>+#REF!</f>
        <v>0.11 Mi E OF LAKESHORE DR</v>
      </c>
      <c r="D29" s="146" t="s">
        <v>87</v>
      </c>
      <c r="E29" s="147">
        <f>+#REF!</f>
        <v>31</v>
      </c>
      <c r="F29" s="147">
        <f>+#REF!</f>
        <v>22</v>
      </c>
      <c r="G29" s="148">
        <f>+#REF!</f>
        <v>26</v>
      </c>
      <c r="H29" s="149">
        <f>+#REF!</f>
        <v>2484</v>
      </c>
      <c r="I29" s="149">
        <f>+#REF!</f>
        <v>2242</v>
      </c>
      <c r="J29" s="149">
        <f>+#REF!</f>
        <v>2398</v>
      </c>
      <c r="K29" s="149">
        <f>+#REF!</f>
        <v>2734</v>
      </c>
      <c r="L29" s="149">
        <f>+#REF!</f>
        <v>2465</v>
      </c>
      <c r="M29" s="149">
        <f>+#REF!</f>
        <v>2915</v>
      </c>
      <c r="N29" s="149">
        <f>+#REF!</f>
        <v>2877</v>
      </c>
      <c r="O29" s="149">
        <f>+#REF!</f>
        <v>3635</v>
      </c>
      <c r="P29" s="149">
        <f>+#REF!</f>
        <v>1559</v>
      </c>
      <c r="Q29" s="149">
        <f>+#REF!</f>
        <v>1679</v>
      </c>
      <c r="R29" s="149">
        <f>+#REF!</f>
        <v>1778</v>
      </c>
      <c r="S29" s="149">
        <f>+#REF!</f>
        <v>1584</v>
      </c>
      <c r="T29" s="149">
        <f>+#REF!</f>
        <v>1705.4592</v>
      </c>
      <c r="U29" s="149">
        <f>+#REF!</f>
        <v>1831.1328000000001</v>
      </c>
      <c r="V29" s="149">
        <f>+#REF!</f>
        <v>1577.5776000000001</v>
      </c>
      <c r="W29" s="149">
        <f>+#REF!</f>
        <v>1722.1248000000001</v>
      </c>
      <c r="X29" s="149">
        <f>+#REF!</f>
        <v>1584.144</v>
      </c>
      <c r="Y29" s="149">
        <f>+#REF!</f>
        <v>1899.6959999999997</v>
      </c>
      <c r="Z29" s="149">
        <f>+#REF!</f>
        <v>1726.6194</v>
      </c>
      <c r="AA29" s="149">
        <f>+#REF!</f>
        <v>1870.4159999999999</v>
      </c>
      <c r="AB29" s="150">
        <f>_xlfn.IFNA(+#REF!,"N/A")</f>
        <v>6182.64</v>
      </c>
      <c r="AC29" s="151">
        <f>_xlfn.IFNA(+#REF!,"N/A")</f>
        <v>1756.8444999999999</v>
      </c>
      <c r="AD29" s="151">
        <f>_xlfn.IFNA(+#REF!,"N/A")</f>
        <v>1430.8567</v>
      </c>
      <c r="AE29" s="151">
        <f>_xlfn.IFNA(+#REF!,"N/A")</f>
        <v>1834</v>
      </c>
      <c r="AF29" s="151">
        <v>1683.1246000000001</v>
      </c>
      <c r="AG29" s="149">
        <f>IFERROR(+#REF!,"N/A")</f>
        <v>1537.5359999999998</v>
      </c>
      <c r="AH29" s="152">
        <f>_xlfn.IFNA(+#REF!,"N/A")</f>
        <v>-0.24294005866012214</v>
      </c>
      <c r="AI29" s="139"/>
      <c r="AJ29" s="153">
        <f>IFERROR(+#REF!,"N/A")</f>
        <v>156.74880000000002</v>
      </c>
      <c r="AK29" s="154">
        <f>+#REF!</f>
        <v>0.69791666666666696</v>
      </c>
      <c r="AL29" s="149">
        <f>IFERROR(+#REF!,"N/A")</f>
        <v>156.74879999999999</v>
      </c>
      <c r="AM29" s="149">
        <f>IFERROR(+#REF!,"N/A")</f>
        <v>102.8352</v>
      </c>
      <c r="AN29" s="149">
        <f>IFERROR(+#REF!,"N/A")</f>
        <v>53.913599999999995</v>
      </c>
      <c r="AO29" s="149" t="str">
        <f>+#REF!</f>
        <v>WB</v>
      </c>
      <c r="AP29" s="155">
        <f>+#REF!</f>
        <v>0.69791666666666696</v>
      </c>
    </row>
    <row r="30" spans="1:42" x14ac:dyDescent="0.25">
      <c r="A30" s="143">
        <f>+#REF!</f>
        <v>28</v>
      </c>
      <c r="B30" s="144" t="str">
        <f>+#REF!</f>
        <v>CITRUS TOWER BV</v>
      </c>
      <c r="C30" s="145" t="str">
        <f>+#REF!</f>
        <v>0.10 Mi N OF JOHNS LAKE RD</v>
      </c>
      <c r="D30" s="146" t="s">
        <v>87</v>
      </c>
      <c r="E30" s="147">
        <f>+#REF!</f>
        <v>32</v>
      </c>
      <c r="F30" s="147">
        <f>+#REF!</f>
        <v>22</v>
      </c>
      <c r="G30" s="148">
        <f>+#REF!</f>
        <v>26</v>
      </c>
      <c r="H30" s="149" t="str">
        <f>+#REF!</f>
        <v>*****</v>
      </c>
      <c r="I30" s="149" t="str">
        <f>+#REF!</f>
        <v>*****</v>
      </c>
      <c r="J30" s="149" t="str">
        <f>+#REF!</f>
        <v>*****</v>
      </c>
      <c r="K30" s="149" t="str">
        <f>+#REF!</f>
        <v>*****</v>
      </c>
      <c r="L30" s="149" t="str">
        <f>+#REF!</f>
        <v>*****</v>
      </c>
      <c r="M30" s="149">
        <f>+#REF!</f>
        <v>1730</v>
      </c>
      <c r="N30" s="149">
        <f>+#REF!</f>
        <v>2894</v>
      </c>
      <c r="O30" s="149">
        <f>+#REF!</f>
        <v>4909</v>
      </c>
      <c r="P30" s="149">
        <f>+#REF!</f>
        <v>11711</v>
      </c>
      <c r="Q30" s="149">
        <f>+#REF!</f>
        <v>11949</v>
      </c>
      <c r="R30" s="149">
        <f>+#REF!</f>
        <v>11557</v>
      </c>
      <c r="S30" s="149">
        <f>+#REF!</f>
        <v>14182</v>
      </c>
      <c r="T30" s="149">
        <f>+#REF!</f>
        <v>13352.976000000001</v>
      </c>
      <c r="U30" s="149">
        <f>+#REF!</f>
        <v>16629.427199999998</v>
      </c>
      <c r="V30" s="149">
        <f>+#REF!</f>
        <v>14849.0496</v>
      </c>
      <c r="W30" s="149">
        <f>+#REF!</f>
        <v>17883.676800000001</v>
      </c>
      <c r="X30" s="149">
        <f>+#REF!</f>
        <v>18431.212800000001</v>
      </c>
      <c r="Y30" s="149">
        <f>+#REF!</f>
        <v>18370.415999999997</v>
      </c>
      <c r="Z30" s="149">
        <f>+#REF!</f>
        <v>19579.556699999997</v>
      </c>
      <c r="AA30" s="149">
        <f>+#REF!</f>
        <v>19517.500799999998</v>
      </c>
      <c r="AB30" s="150">
        <f>_xlfn.IFNA(+#REF!,"N/A")</f>
        <v>6182.64</v>
      </c>
      <c r="AC30" s="151">
        <f>_xlfn.IFNA(+#REF!,"N/A")</f>
        <v>19899.070499999998</v>
      </c>
      <c r="AD30" s="151">
        <f>_xlfn.IFNA(+#REF!,"N/A")</f>
        <v>18786.504099999998</v>
      </c>
      <c r="AE30" s="151">
        <f>_xlfn.IFNA(+#REF!,"N/A")</f>
        <v>11855</v>
      </c>
      <c r="AF30" s="151">
        <v>20658.643199999999</v>
      </c>
      <c r="AG30" s="149">
        <f>IFERROR(+#REF!,"N/A")</f>
        <v>20744.755200000003</v>
      </c>
      <c r="AH30" s="152">
        <f>_xlfn.IFNA(+#REF!,"N/A")</f>
        <v>0.27393383087521084</v>
      </c>
      <c r="AI30" s="139"/>
      <c r="AJ30" s="153">
        <f>IFERROR(+#REF!,"N/A")</f>
        <v>1892.9664</v>
      </c>
      <c r="AK30" s="154">
        <f>+#REF!</f>
        <v>0.60416666666666696</v>
      </c>
      <c r="AL30" s="149">
        <f>IFERROR(+#REF!,"N/A")</f>
        <v>1855.0272</v>
      </c>
      <c r="AM30" s="149">
        <f>IFERROR(+#REF!,"N/A")</f>
        <v>931.50720000000001</v>
      </c>
      <c r="AN30" s="149">
        <f>IFERROR(+#REF!,"N/A")</f>
        <v>923.52</v>
      </c>
      <c r="AO30" s="149" t="str">
        <f>+#REF!</f>
        <v>NB</v>
      </c>
      <c r="AP30" s="155">
        <f>+#REF!</f>
        <v>0.66666666666666696</v>
      </c>
    </row>
    <row r="31" spans="1:42" x14ac:dyDescent="0.25">
      <c r="A31" s="143">
        <f>+#REF!</f>
        <v>29</v>
      </c>
      <c r="B31" s="144" t="str">
        <f>+#REF!</f>
        <v>STEVES RD</v>
      </c>
      <c r="C31" s="145" t="str">
        <f>+#REF!</f>
        <v>0.44 Mi W. OF CITRUS TOWER BV</v>
      </c>
      <c r="D31" s="146" t="s">
        <v>87</v>
      </c>
      <c r="E31" s="147">
        <f>+#REF!</f>
        <v>29</v>
      </c>
      <c r="F31" s="147">
        <f>+#REF!</f>
        <v>22</v>
      </c>
      <c r="G31" s="148">
        <f>+#REF!</f>
        <v>26</v>
      </c>
      <c r="H31" s="149" t="str">
        <f>+#REF!</f>
        <v>*****</v>
      </c>
      <c r="I31" s="149" t="str">
        <f>+#REF!</f>
        <v>*****</v>
      </c>
      <c r="J31" s="149" t="str">
        <f>+#REF!</f>
        <v>*****</v>
      </c>
      <c r="K31" s="149" t="str">
        <f>+#REF!</f>
        <v>*****</v>
      </c>
      <c r="L31" s="149" t="str">
        <f>+#REF!</f>
        <v>*****</v>
      </c>
      <c r="M31" s="149" t="str">
        <f>+#REF!</f>
        <v>*****</v>
      </c>
      <c r="N31" s="149" t="str">
        <f>+#REF!</f>
        <v>*****</v>
      </c>
      <c r="O31" s="149" t="str">
        <f>+#REF!</f>
        <v>*****</v>
      </c>
      <c r="P31" s="149" t="str">
        <f>+#REF!</f>
        <v>*****</v>
      </c>
      <c r="Q31" s="149" t="str">
        <f>+#REF!</f>
        <v>*****</v>
      </c>
      <c r="R31" s="149">
        <f>+#REF!</f>
        <v>4088</v>
      </c>
      <c r="S31" s="149">
        <f>+#REF!</f>
        <v>4545</v>
      </c>
      <c r="T31" s="149">
        <f>+#REF!</f>
        <v>4862.8992000000007</v>
      </c>
      <c r="U31" s="149">
        <f>+#REF!</f>
        <v>5529.0047999999997</v>
      </c>
      <c r="V31" s="149">
        <f>+#REF!</f>
        <v>5637.1391999999996</v>
      </c>
      <c r="W31" s="149">
        <f>+#REF!</f>
        <v>5714.7551999999996</v>
      </c>
      <c r="X31" s="149">
        <f>+#REF!</f>
        <v>6299.5967999999993</v>
      </c>
      <c r="Y31" s="149">
        <f>+#REF!</f>
        <v>6845.4719999999988</v>
      </c>
      <c r="Z31" s="149">
        <f>+#REF!</f>
        <v>6627.0303000000004</v>
      </c>
      <c r="AA31" s="149">
        <f>+#REF!</f>
        <v>6755.8176000000003</v>
      </c>
      <c r="AB31" s="150">
        <f>_xlfn.IFNA(+#REF!,"N/A")</f>
        <v>6182.64</v>
      </c>
      <c r="AC31" s="151">
        <f>_xlfn.IFNA(+#REF!,"N/A")</f>
        <v>6905.5214999999998</v>
      </c>
      <c r="AD31" s="151">
        <f>_xlfn.IFNA(+#REF!,"N/A")</f>
        <v>6671.4466000000002</v>
      </c>
      <c r="AE31" s="151">
        <f>_xlfn.IFNA(+#REF!,"N/A")</f>
        <v>6869</v>
      </c>
      <c r="AF31" s="151">
        <v>6980.4479999999994</v>
      </c>
      <c r="AG31" s="149">
        <f>IFERROR(+#REF!,"N/A")</f>
        <v>7530.9312</v>
      </c>
      <c r="AH31" s="152">
        <f>_xlfn.IFNA(+#REF!,"N/A")</f>
        <v>4.0243340420217377E-2</v>
      </c>
      <c r="AI31" s="139"/>
      <c r="AJ31" s="153">
        <f>IFERROR(+#REF!,"N/A")</f>
        <v>799.71839999999997</v>
      </c>
      <c r="AK31" s="154">
        <f>+#REF!</f>
        <v>0.60416666666666696</v>
      </c>
      <c r="AL31" s="149">
        <f>IFERROR(+#REF!,"N/A")</f>
        <v>720.84479999999996</v>
      </c>
      <c r="AM31" s="149">
        <f>IFERROR(+#REF!,"N/A")</f>
        <v>389.37599999999998</v>
      </c>
      <c r="AN31" s="149">
        <f>IFERROR(+#REF!,"N/A")</f>
        <v>331.46879999999999</v>
      </c>
      <c r="AO31" s="149" t="str">
        <f>+#REF!</f>
        <v>WB</v>
      </c>
      <c r="AP31" s="155">
        <f>+#REF!</f>
        <v>0.625</v>
      </c>
    </row>
    <row r="32" spans="1:42" x14ac:dyDescent="0.25">
      <c r="A32" s="143">
        <f>+#REF!</f>
        <v>30</v>
      </c>
      <c r="B32" s="144" t="str">
        <f>+#REF!</f>
        <v>EXCALIBUR RD</v>
      </c>
      <c r="C32" s="145" t="str">
        <f>+#REF!</f>
        <v>0.11 Mi S OF HOOKS ST</v>
      </c>
      <c r="D32" s="146" t="s">
        <v>87</v>
      </c>
      <c r="E32" s="147">
        <f>+#REF!</f>
        <v>28</v>
      </c>
      <c r="F32" s="147">
        <f>+#REF!</f>
        <v>22</v>
      </c>
      <c r="G32" s="148">
        <f>+#REF!</f>
        <v>26</v>
      </c>
      <c r="H32" s="149" t="str">
        <f>+#REF!</f>
        <v>*****</v>
      </c>
      <c r="I32" s="149" t="str">
        <f>+#REF!</f>
        <v>*****</v>
      </c>
      <c r="J32" s="149" t="str">
        <f>+#REF!</f>
        <v>*****</v>
      </c>
      <c r="K32" s="149" t="str">
        <f>+#REF!</f>
        <v>*****</v>
      </c>
      <c r="L32" s="149" t="str">
        <f>+#REF!</f>
        <v>*****</v>
      </c>
      <c r="M32" s="149" t="str">
        <f>+#REF!</f>
        <v>*****</v>
      </c>
      <c r="N32" s="149" t="str">
        <f>+#REF!</f>
        <v>*****</v>
      </c>
      <c r="O32" s="149" t="str">
        <f>+#REF!</f>
        <v>*****</v>
      </c>
      <c r="P32" s="149">
        <f>+#REF!</f>
        <v>1644</v>
      </c>
      <c r="Q32" s="149">
        <f>+#REF!</f>
        <v>3891</v>
      </c>
      <c r="R32" s="149">
        <f>+#REF!</f>
        <v>4175</v>
      </c>
      <c r="S32" s="149">
        <f>+#REF!</f>
        <v>4084</v>
      </c>
      <c r="T32" s="149">
        <f>+#REF!</f>
        <v>3673.4879999999998</v>
      </c>
      <c r="U32" s="149">
        <f>+#REF!</f>
        <v>3560.8703999999998</v>
      </c>
      <c r="V32" s="149">
        <f>+#REF!</f>
        <v>4312.2240000000002</v>
      </c>
      <c r="W32" s="149">
        <f>+#REF!</f>
        <v>3413.8367999999996</v>
      </c>
      <c r="X32" s="149">
        <f>+#REF!</f>
        <v>3879.0143999999996</v>
      </c>
      <c r="Y32" s="149">
        <f>+#REF!</f>
        <v>4939.3919999999998</v>
      </c>
      <c r="Z32" s="149">
        <f>+#REF!</f>
        <v>5108.5439999999999</v>
      </c>
      <c r="AA32" s="149">
        <f>+#REF!</f>
        <v>4650.5951999999997</v>
      </c>
      <c r="AB32" s="150">
        <f>_xlfn.IFNA(+#REF!,"N/A")</f>
        <v>6182.64</v>
      </c>
      <c r="AC32" s="151">
        <f>_xlfn.IFNA(+#REF!,"N/A")</f>
        <v>4517.3259999999991</v>
      </c>
      <c r="AD32" s="151">
        <f>_xlfn.IFNA(+#REF!,"N/A")</f>
        <v>4638.5884999999998</v>
      </c>
      <c r="AE32" s="151">
        <f>_xlfn.IFNA(+#REF!,"N/A")</f>
        <v>7068</v>
      </c>
      <c r="AF32" s="151">
        <v>6441.4559999999992</v>
      </c>
      <c r="AG32" s="149">
        <f>IFERROR(+#REF!,"N/A")</f>
        <v>7124.5823999999993</v>
      </c>
      <c r="AH32" s="152">
        <f>_xlfn.IFNA(+#REF!,"N/A")</f>
        <v>2.8767156431242613E-2</v>
      </c>
      <c r="AI32" s="139"/>
      <c r="AJ32" s="153">
        <f>IFERROR(+#REF!,"N/A")</f>
        <v>698.88</v>
      </c>
      <c r="AK32" s="154">
        <f>+#REF!</f>
        <v>0.27083333333333398</v>
      </c>
      <c r="AL32" s="149">
        <f>IFERROR(+#REF!,"N/A")</f>
        <v>634.98239999999998</v>
      </c>
      <c r="AM32" s="149">
        <f>IFERROR(+#REF!,"N/A")</f>
        <v>321.48480000000001</v>
      </c>
      <c r="AN32" s="149">
        <f>IFERROR(+#REF!,"N/A")</f>
        <v>313.49760000000003</v>
      </c>
      <c r="AO32" s="149" t="str">
        <f>+#REF!</f>
        <v>SB</v>
      </c>
      <c r="AP32" s="155">
        <f>+#REF!</f>
        <v>0.70833333333333404</v>
      </c>
    </row>
    <row r="33" spans="1:42" x14ac:dyDescent="0.25">
      <c r="A33" s="143">
        <f>+#REF!</f>
        <v>31</v>
      </c>
      <c r="B33" s="144" t="str">
        <f>+#REF!</f>
        <v>HOOKS ST</v>
      </c>
      <c r="C33" s="145" t="str">
        <f>+#REF!</f>
        <v>0.17 W. OF CITRUS TOWER BV</v>
      </c>
      <c r="D33" s="146" t="s">
        <v>87</v>
      </c>
      <c r="E33" s="147">
        <f>+#REF!</f>
        <v>29</v>
      </c>
      <c r="F33" s="147">
        <f>+#REF!</f>
        <v>22</v>
      </c>
      <c r="G33" s="148">
        <f>+#REF!</f>
        <v>26</v>
      </c>
      <c r="H33" s="149" t="str">
        <f>+#REF!</f>
        <v>*****</v>
      </c>
      <c r="I33" s="149" t="str">
        <f>+#REF!</f>
        <v>*****</v>
      </c>
      <c r="J33" s="149" t="str">
        <f>+#REF!</f>
        <v>*****</v>
      </c>
      <c r="K33" s="149" t="str">
        <f>+#REF!</f>
        <v>*****</v>
      </c>
      <c r="L33" s="149" t="str">
        <f>+#REF!</f>
        <v>*****</v>
      </c>
      <c r="M33" s="149" t="str">
        <f>+#REF!</f>
        <v>*****</v>
      </c>
      <c r="N33" s="149" t="str">
        <f>+#REF!</f>
        <v>*****</v>
      </c>
      <c r="O33" s="149" t="str">
        <f>+#REF!</f>
        <v>*****</v>
      </c>
      <c r="P33" s="149">
        <f>+#REF!</f>
        <v>1257</v>
      </c>
      <c r="Q33" s="149">
        <f>+#REF!</f>
        <v>2176</v>
      </c>
      <c r="R33" s="149">
        <f>+#REF!</f>
        <v>3000</v>
      </c>
      <c r="S33" s="149">
        <f>+#REF!</f>
        <v>4047</v>
      </c>
      <c r="T33" s="149">
        <f>+#REF!</f>
        <v>3813.2639999999997</v>
      </c>
      <c r="U33" s="149">
        <f>+#REF!</f>
        <v>6588.4223999999995</v>
      </c>
      <c r="V33" s="149">
        <f>+#REF!</f>
        <v>7154.0064000000002</v>
      </c>
      <c r="W33" s="149">
        <f>+#REF!</f>
        <v>9157.1040000000012</v>
      </c>
      <c r="X33" s="149">
        <f>+#REF!</f>
        <v>9366.6047999999992</v>
      </c>
      <c r="Y33" s="149">
        <f>+#REF!</f>
        <v>9419.1359999999986</v>
      </c>
      <c r="Z33" s="149">
        <f>+#REF!</f>
        <v>10252.1628</v>
      </c>
      <c r="AA33" s="149">
        <f>+#REF!</f>
        <v>10015.430399999999</v>
      </c>
      <c r="AB33" s="150">
        <f>_xlfn.IFNA(+#REF!,"N/A")</f>
        <v>6182.64</v>
      </c>
      <c r="AC33" s="151">
        <f>_xlfn.IFNA(+#REF!,"N/A")</f>
        <v>10490.2135</v>
      </c>
      <c r="AD33" s="151">
        <f>_xlfn.IFNA(+#REF!,"N/A")</f>
        <v>9985.9851000000017</v>
      </c>
      <c r="AE33" s="151">
        <f>_xlfn.IFNA(+#REF!,"N/A")</f>
        <v>10567</v>
      </c>
      <c r="AF33" s="151">
        <v>10241.759999999998</v>
      </c>
      <c r="AG33" s="149">
        <f>IFERROR(+#REF!,"N/A")</f>
        <v>11136.1536</v>
      </c>
      <c r="AH33" s="152">
        <f>_xlfn.IFNA(+#REF!,"N/A")</f>
        <v>0.12489568439666598</v>
      </c>
      <c r="AI33" s="139"/>
      <c r="AJ33" s="153">
        <f>IFERROR(+#REF!,"N/A")</f>
        <v>1004.3904</v>
      </c>
      <c r="AK33" s="154">
        <f>+#REF!</f>
        <v>0.61458333333333404</v>
      </c>
      <c r="AL33" s="149">
        <f>IFERROR(+#REF!,"N/A")</f>
        <v>996.40320000000008</v>
      </c>
      <c r="AM33" s="149">
        <f>IFERROR(+#REF!,"N/A")</f>
        <v>520.16639999999995</v>
      </c>
      <c r="AN33" s="149">
        <f>IFERROR(+#REF!,"N/A")</f>
        <v>476.23679999999996</v>
      </c>
      <c r="AO33" s="149" t="str">
        <f>+#REF!</f>
        <v>WB</v>
      </c>
      <c r="AP33" s="155">
        <f>+#REF!</f>
        <v>0.625</v>
      </c>
    </row>
    <row r="34" spans="1:42" x14ac:dyDescent="0.25">
      <c r="A34" s="143">
        <f>+#REF!</f>
        <v>32</v>
      </c>
      <c r="B34" s="144" t="str">
        <f>+#REF!</f>
        <v>HOOKS ST</v>
      </c>
      <c r="C34" s="145" t="str">
        <f>+#REF!</f>
        <v>0.17 Mi W OF U.S. 27</v>
      </c>
      <c r="D34" s="146" t="s">
        <v>87</v>
      </c>
      <c r="E34" s="147">
        <f>+#REF!</f>
        <v>30</v>
      </c>
      <c r="F34" s="147">
        <f>+#REF!</f>
        <v>22</v>
      </c>
      <c r="G34" s="148">
        <f>+#REF!</f>
        <v>26</v>
      </c>
      <c r="H34" s="149">
        <f>+#REF!</f>
        <v>4744</v>
      </c>
      <c r="I34" s="149">
        <f>+#REF!</f>
        <v>6221</v>
      </c>
      <c r="J34" s="149">
        <f>+#REF!</f>
        <v>5733</v>
      </c>
      <c r="K34" s="149">
        <f>+#REF!</f>
        <v>6838</v>
      </c>
      <c r="L34" s="149">
        <f>+#REF!</f>
        <v>7123</v>
      </c>
      <c r="M34" s="149">
        <f>+#REF!</f>
        <v>7512</v>
      </c>
      <c r="N34" s="149">
        <f>+#REF!</f>
        <v>7251</v>
      </c>
      <c r="O34" s="149">
        <f>+#REF!</f>
        <v>7550</v>
      </c>
      <c r="P34" s="149">
        <f>+#REF!</f>
        <v>5213</v>
      </c>
      <c r="Q34" s="149">
        <f>+#REF!</f>
        <v>5097</v>
      </c>
      <c r="R34" s="149">
        <f>+#REF!</f>
        <v>5862</v>
      </c>
      <c r="S34" s="149">
        <f>+#REF!</f>
        <v>5959</v>
      </c>
      <c r="T34" s="149">
        <f>+#REF!</f>
        <v>6095.9808000000003</v>
      </c>
      <c r="U34" s="149">
        <f>+#REF!</f>
        <v>6330.3359999999993</v>
      </c>
      <c r="V34" s="149">
        <f>+#REF!</f>
        <v>6846.8832000000002</v>
      </c>
      <c r="W34" s="149">
        <f>+#REF!</f>
        <v>6570.1151999999993</v>
      </c>
      <c r="X34" s="149">
        <f>+#REF!</f>
        <v>7007.0783999999994</v>
      </c>
      <c r="Y34" s="149">
        <f>+#REF!</f>
        <v>7619.7599999999993</v>
      </c>
      <c r="Z34" s="149">
        <f>+#REF!</f>
        <v>8098.4063999999998</v>
      </c>
      <c r="AA34" s="149">
        <f>+#REF!</f>
        <v>7613.7984000000006</v>
      </c>
      <c r="AB34" s="150">
        <f>_xlfn.IFNA(+#REF!,"N/A")</f>
        <v>6182.64</v>
      </c>
      <c r="AC34" s="151">
        <f>_xlfn.IFNA(+#REF!,"N/A")</f>
        <v>6515.9645</v>
      </c>
      <c r="AD34" s="151">
        <f>_xlfn.IFNA(+#REF!,"N/A")</f>
        <v>6100.3397000000004</v>
      </c>
      <c r="AE34" s="151">
        <f>_xlfn.IFNA(+#REF!,"N/A")</f>
        <v>7108</v>
      </c>
      <c r="AF34" s="151">
        <v>6791.4623999999994</v>
      </c>
      <c r="AG34" s="149">
        <f>IFERROR(+#REF!,"N/A")</f>
        <v>7285.3248000000003</v>
      </c>
      <c r="AH34" s="152">
        <f>_xlfn.IFNA(+#REF!,"N/A")</f>
        <v>3.3367959794014634E-2</v>
      </c>
      <c r="AI34" s="139"/>
      <c r="AJ34" s="153">
        <f>IFERROR(+#REF!,"N/A")</f>
        <v>613.01760000000002</v>
      </c>
      <c r="AK34" s="154">
        <f>+#REF!</f>
        <v>0.59375</v>
      </c>
      <c r="AL34" s="149">
        <f>IFERROR(+#REF!,"N/A")</f>
        <v>607.02719999999999</v>
      </c>
      <c r="AM34" s="149">
        <f>IFERROR(+#REF!,"N/A")</f>
        <v>359.42399999999998</v>
      </c>
      <c r="AN34" s="149">
        <f>IFERROR(+#REF!,"N/A")</f>
        <v>247.60319999999999</v>
      </c>
      <c r="AO34" s="149" t="str">
        <f>+#REF!</f>
        <v>WB</v>
      </c>
      <c r="AP34" s="155">
        <f>+#REF!</f>
        <v>0.6875</v>
      </c>
    </row>
    <row r="35" spans="1:42" x14ac:dyDescent="0.25">
      <c r="A35" s="143">
        <f>+#REF!</f>
        <v>33</v>
      </c>
      <c r="B35" s="144" t="str">
        <f>+#REF!</f>
        <v>HOOKS ST</v>
      </c>
      <c r="C35" s="145" t="str">
        <f>+#REF!</f>
        <v>E. OF US 27</v>
      </c>
      <c r="D35" s="146" t="s">
        <v>87</v>
      </c>
      <c r="E35" s="147">
        <f>+#REF!</f>
        <v>29</v>
      </c>
      <c r="F35" s="147">
        <f>+#REF!</f>
        <v>22</v>
      </c>
      <c r="G35" s="148">
        <f>+#REF!</f>
        <v>26</v>
      </c>
      <c r="H35" s="149" t="str">
        <f>+#REF!</f>
        <v>*****</v>
      </c>
      <c r="I35" s="149" t="str">
        <f>+#REF!</f>
        <v>*****</v>
      </c>
      <c r="J35" s="149" t="str">
        <f>+#REF!</f>
        <v>*****</v>
      </c>
      <c r="K35" s="149" t="str">
        <f>+#REF!</f>
        <v>*****</v>
      </c>
      <c r="L35" s="149" t="str">
        <f>+#REF!</f>
        <v>*****</v>
      </c>
      <c r="M35" s="149" t="str">
        <f>+#REF!</f>
        <v>*****</v>
      </c>
      <c r="N35" s="149" t="str">
        <f>+#REF!</f>
        <v>*****</v>
      </c>
      <c r="O35" s="149" t="str">
        <f>+#REF!</f>
        <v>*****</v>
      </c>
      <c r="P35" s="149" t="str">
        <f>+#REF!</f>
        <v>*****</v>
      </c>
      <c r="Q35" s="149" t="str">
        <f>+#REF!</f>
        <v>*****</v>
      </c>
      <c r="R35" s="149" t="str">
        <f>+#REF!</f>
        <v>*****</v>
      </c>
      <c r="S35" s="149">
        <f>+#REF!</f>
        <v>3385</v>
      </c>
      <c r="T35" s="149">
        <f>+#REF!</f>
        <v>4022.0544000000004</v>
      </c>
      <c r="U35" s="149">
        <f>+#REF!</f>
        <v>5226.7007999999996</v>
      </c>
      <c r="V35" s="149">
        <f>+#REF!</f>
        <v>4920.2208000000001</v>
      </c>
      <c r="W35" s="149">
        <f>+#REF!</f>
        <v>9595.2384000000002</v>
      </c>
      <c r="X35" s="149">
        <f>+#REF!</f>
        <v>9512.4287999999997</v>
      </c>
      <c r="Y35" s="149">
        <f>+#REF!</f>
        <v>10356.672</v>
      </c>
      <c r="Z35" s="149">
        <f>+#REF!</f>
        <v>11279.097599999999</v>
      </c>
      <c r="AA35" s="149">
        <f>+#REF!</f>
        <v>13858.0416</v>
      </c>
      <c r="AB35" s="150">
        <f>_xlfn.IFNA(+#REF!,"N/A")</f>
        <v>6182.64</v>
      </c>
      <c r="AC35" s="151">
        <f>_xlfn.IFNA(+#REF!,"N/A")</f>
        <v>13975.1175</v>
      </c>
      <c r="AD35" s="151">
        <f>_xlfn.IFNA(+#REF!,"N/A")</f>
        <v>12661.4488</v>
      </c>
      <c r="AE35" s="151">
        <f>_xlfn.IFNA(+#REF!,"N/A")</f>
        <v>12883</v>
      </c>
      <c r="AF35" s="151">
        <v>11768.448</v>
      </c>
      <c r="AG35" s="149">
        <f>IFERROR(+#REF!,"N/A")</f>
        <v>11619.379199999999</v>
      </c>
      <c r="AH35" s="152">
        <f>_xlfn.IFNA(+#REF!,"N/A")</f>
        <v>0.13449292844765304</v>
      </c>
      <c r="AI35" s="139"/>
      <c r="AJ35" s="153">
        <f>IFERROR(+#REF!,"N/A")</f>
        <v>1044.3263999999999</v>
      </c>
      <c r="AK35" s="154">
        <f>+#REF!</f>
        <v>0.60416666666666696</v>
      </c>
      <c r="AL35" s="149">
        <f>IFERROR(+#REF!,"N/A")</f>
        <v>1022.3616</v>
      </c>
      <c r="AM35" s="149">
        <f>IFERROR(+#REF!,"N/A")</f>
        <v>502.1952</v>
      </c>
      <c r="AN35" s="149">
        <f>IFERROR(+#REF!,"N/A")</f>
        <v>520.16639999999995</v>
      </c>
      <c r="AO35" s="149" t="str">
        <f>+#REF!</f>
        <v>EB</v>
      </c>
      <c r="AP35" s="155">
        <f>+#REF!</f>
        <v>0.625</v>
      </c>
    </row>
    <row r="36" spans="1:42" x14ac:dyDescent="0.25">
      <c r="A36" s="143">
        <f>+#REF!</f>
        <v>34</v>
      </c>
      <c r="B36" s="144" t="str">
        <f>+#REF!</f>
        <v>HOOKS ST</v>
      </c>
      <c r="C36" s="145" t="str">
        <f>+#REF!</f>
        <v>0.7 Mi W OF HANCOCK RD</v>
      </c>
      <c r="D36" s="146" t="s">
        <v>87</v>
      </c>
      <c r="E36" s="147">
        <f>+#REF!</f>
        <v>28</v>
      </c>
      <c r="F36" s="147">
        <f>+#REF!</f>
        <v>22</v>
      </c>
      <c r="G36" s="148">
        <f>+#REF!</f>
        <v>26</v>
      </c>
      <c r="H36" s="149" t="str">
        <f>+#REF!</f>
        <v>*****</v>
      </c>
      <c r="I36" s="149" t="str">
        <f>+#REF!</f>
        <v>*****</v>
      </c>
      <c r="J36" s="149" t="str">
        <f>+#REF!</f>
        <v>*****</v>
      </c>
      <c r="K36" s="149">
        <f>+#REF!</f>
        <v>1977</v>
      </c>
      <c r="L36" s="149">
        <f>+#REF!</f>
        <v>3125</v>
      </c>
      <c r="M36" s="149">
        <f>+#REF!</f>
        <v>2890</v>
      </c>
      <c r="N36" s="149">
        <f>+#REF!</f>
        <v>4031</v>
      </c>
      <c r="O36" s="149">
        <f>+#REF!</f>
        <v>2987</v>
      </c>
      <c r="P36" s="149">
        <f>+#REF!</f>
        <v>5468</v>
      </c>
      <c r="Q36" s="149">
        <f>+#REF!</f>
        <v>5146</v>
      </c>
      <c r="R36" s="149">
        <f>+#REF!</f>
        <v>5498</v>
      </c>
      <c r="S36" s="149">
        <f>+#REF!</f>
        <v>6867</v>
      </c>
      <c r="T36" s="149">
        <f>+#REF!</f>
        <v>6624</v>
      </c>
      <c r="U36" s="149">
        <f>+#REF!</f>
        <v>6734.3904000000002</v>
      </c>
      <c r="V36" s="149">
        <f>+#REF!</f>
        <v>7190.5343999999996</v>
      </c>
      <c r="W36" s="149">
        <f>+#REF!</f>
        <v>5511.3696</v>
      </c>
      <c r="X36" s="149">
        <f>+#REF!</f>
        <v>11450.88</v>
      </c>
      <c r="Y36" s="149">
        <f>+#REF!</f>
        <v>8667.6479999999992</v>
      </c>
      <c r="Z36" s="149">
        <f>+#REF!</f>
        <v>10887.8784</v>
      </c>
      <c r="AA36" s="149">
        <f>+#REF!</f>
        <v>10718.064</v>
      </c>
      <c r="AB36" s="150">
        <f>_xlfn.IFNA(+#REF!,"N/A")</f>
        <v>6182.64</v>
      </c>
      <c r="AC36" s="151">
        <f>_xlfn.IFNA(+#REF!,"N/A")</f>
        <v>10475.821</v>
      </c>
      <c r="AD36" s="151">
        <f>_xlfn.IFNA(+#REF!,"N/A")</f>
        <v>9991.2813000000006</v>
      </c>
      <c r="AE36" s="151">
        <f>_xlfn.IFNA(+#REF!,"N/A")</f>
        <v>9557</v>
      </c>
      <c r="AF36" s="151">
        <v>8972.5631999999987</v>
      </c>
      <c r="AG36" s="149">
        <f>IFERROR(+#REF!,"N/A")</f>
        <v>8915.3087999999989</v>
      </c>
      <c r="AH36" s="152">
        <f>_xlfn.IFNA(+#REF!,"N/A")</f>
        <v>7.59509819027262E-2</v>
      </c>
      <c r="AI36" s="139"/>
      <c r="AJ36" s="153">
        <f>IFERROR(+#REF!,"N/A")</f>
        <v>809.21280000000002</v>
      </c>
      <c r="AK36" s="154">
        <f>+#REF!</f>
        <v>0.54166666666666696</v>
      </c>
      <c r="AL36" s="149">
        <f>IFERROR(+#REF!,"N/A")</f>
        <v>696.53759999999988</v>
      </c>
      <c r="AM36" s="149">
        <f>IFERROR(+#REF!,"N/A")</f>
        <v>367.82399999999996</v>
      </c>
      <c r="AN36" s="149">
        <f>IFERROR(+#REF!,"N/A")</f>
        <v>328.71359999999999</v>
      </c>
      <c r="AO36" s="149" t="str">
        <f>+#REF!</f>
        <v>WB</v>
      </c>
      <c r="AP36" s="155">
        <f>+#REF!</f>
        <v>0.625</v>
      </c>
    </row>
    <row r="37" spans="1:42" x14ac:dyDescent="0.25">
      <c r="A37" s="143">
        <f>+#REF!</f>
        <v>35</v>
      </c>
      <c r="B37" s="144" t="str">
        <f>+#REF!</f>
        <v>HANCOCK RD</v>
      </c>
      <c r="C37" s="145" t="str">
        <f>+#REF!</f>
        <v>0.228 Mi S OF S.R. 50</v>
      </c>
      <c r="D37" s="146" t="s">
        <v>87</v>
      </c>
      <c r="E37" s="147">
        <f>+#REF!</f>
        <v>27</v>
      </c>
      <c r="F37" s="147">
        <f>+#REF!</f>
        <v>22</v>
      </c>
      <c r="G37" s="148">
        <f>+#REF!</f>
        <v>26</v>
      </c>
      <c r="H37" s="149">
        <f>+#REF!</f>
        <v>6646</v>
      </c>
      <c r="I37" s="149">
        <f>+#REF!</f>
        <v>7944</v>
      </c>
      <c r="J37" s="149">
        <f>+#REF!</f>
        <v>9968</v>
      </c>
      <c r="K37" s="149">
        <f>+#REF!</f>
        <v>11024</v>
      </c>
      <c r="L37" s="149">
        <f>+#REF!</f>
        <v>13184</v>
      </c>
      <c r="M37" s="149">
        <f>+#REF!</f>
        <v>15596</v>
      </c>
      <c r="N37" s="149">
        <f>+#REF!</f>
        <v>14250</v>
      </c>
      <c r="O37" s="149">
        <f>+#REF!</f>
        <v>16726</v>
      </c>
      <c r="P37" s="149">
        <f>+#REF!</f>
        <v>12311</v>
      </c>
      <c r="Q37" s="149">
        <f>+#REF!</f>
        <v>12449</v>
      </c>
      <c r="R37" s="149">
        <f>+#REF!</f>
        <v>14408</v>
      </c>
      <c r="S37" s="149">
        <f>+#REF!</f>
        <v>15786</v>
      </c>
      <c r="T37" s="149">
        <f>+#REF!</f>
        <v>15406.540799999999</v>
      </c>
      <c r="U37" s="149">
        <f>+#REF!</f>
        <v>15768.5376</v>
      </c>
      <c r="V37" s="149">
        <f>+#REF!</f>
        <v>17586.374400000001</v>
      </c>
      <c r="W37" s="149">
        <f>+#REF!</f>
        <v>19328.284800000001</v>
      </c>
      <c r="X37" s="149">
        <f>+#REF!</f>
        <v>18478.079999999998</v>
      </c>
      <c r="Y37" s="149">
        <f>+#REF!</f>
        <v>19542.335999999999</v>
      </c>
      <c r="Z37" s="149">
        <f>+#REF!</f>
        <v>20087.020799999998</v>
      </c>
      <c r="AA37" s="149">
        <f>+#REF!</f>
        <v>20781.705600000001</v>
      </c>
      <c r="AB37" s="149">
        <f>_xlfn.IFNA(+#REF!,"N/A")</f>
        <v>6182.64</v>
      </c>
      <c r="AC37" s="151">
        <f>_xlfn.IFNA(+#REF!,"N/A")</f>
        <v>22020.525000000001</v>
      </c>
      <c r="AD37" s="151">
        <f>_xlfn.IFNA(+#REF!,"N/A")</f>
        <v>20053.178599999999</v>
      </c>
      <c r="AE37" s="151">
        <f>_xlfn.IFNA(+#REF!,"N/A")</f>
        <v>22116</v>
      </c>
      <c r="AF37" s="151">
        <v>19405.209599999998</v>
      </c>
      <c r="AG37" s="149">
        <f>IFERROR(+#REF!,"N/A")</f>
        <v>19673.462399999997</v>
      </c>
      <c r="AH37" s="152">
        <f>_xlfn.IFNA(+#REF!,"N/A")</f>
        <v>0.26049569876931522</v>
      </c>
      <c r="AI37" s="139"/>
      <c r="AJ37" s="153">
        <f>IFERROR(+#REF!,"N/A")</f>
        <v>1376.3136</v>
      </c>
      <c r="AK37" s="154">
        <f>+#REF!</f>
        <v>0.52083333333333404</v>
      </c>
      <c r="AL37" s="149">
        <f>IFERROR(+#REF!,"N/A")</f>
        <v>1349.3088</v>
      </c>
      <c r="AM37" s="149">
        <f>IFERROR(+#REF!,"N/A")</f>
        <v>700.26239999999996</v>
      </c>
      <c r="AN37" s="149">
        <f>IFERROR(+#REF!,"N/A")</f>
        <v>649.04639999999995</v>
      </c>
      <c r="AO37" s="149" t="str">
        <f>+#REF!</f>
        <v>NB</v>
      </c>
      <c r="AP37" s="155">
        <f>+#REF!</f>
        <v>0.66666666666666696</v>
      </c>
    </row>
    <row r="38" spans="1:42" x14ac:dyDescent="0.25">
      <c r="A38" s="143">
        <f>+#REF!</f>
        <v>36</v>
      </c>
      <c r="B38" s="144" t="str">
        <f>+#REF!</f>
        <v>CITRUS TOWER BV</v>
      </c>
      <c r="C38" s="145" t="str">
        <f>+#REF!</f>
        <v>0.15 Mi S OF S.R. 50</v>
      </c>
      <c r="D38" s="146" t="s">
        <v>87</v>
      </c>
      <c r="E38" s="147">
        <f>+#REF!</f>
        <v>29</v>
      </c>
      <c r="F38" s="147">
        <f>+#REF!</f>
        <v>22</v>
      </c>
      <c r="G38" s="148">
        <f>+#REF!</f>
        <v>26</v>
      </c>
      <c r="H38" s="149" t="str">
        <f>+#REF!</f>
        <v>*****</v>
      </c>
      <c r="I38" s="149" t="str">
        <f>+#REF!</f>
        <v>*****</v>
      </c>
      <c r="J38" s="149" t="str">
        <f>+#REF!</f>
        <v>*****</v>
      </c>
      <c r="K38" s="149" t="str">
        <f>+#REF!</f>
        <v>*****</v>
      </c>
      <c r="L38" s="149" t="str">
        <f>+#REF!</f>
        <v>*****</v>
      </c>
      <c r="M38" s="149" t="str">
        <f>+#REF!</f>
        <v>*****</v>
      </c>
      <c r="N38" s="149" t="str">
        <f>+#REF!</f>
        <v>*****</v>
      </c>
      <c r="O38" s="149" t="str">
        <f>+#REF!</f>
        <v>*****</v>
      </c>
      <c r="P38" s="149">
        <f>+#REF!</f>
        <v>10309</v>
      </c>
      <c r="Q38" s="149">
        <f>+#REF!</f>
        <v>9700</v>
      </c>
      <c r="R38" s="149">
        <f>+#REF!</f>
        <v>12828</v>
      </c>
      <c r="S38" s="149">
        <f>+#REF!</f>
        <v>13786</v>
      </c>
      <c r="T38" s="149">
        <f>+#REF!</f>
        <v>11985.9072</v>
      </c>
      <c r="U38" s="149">
        <f>+#REF!</f>
        <v>13798.598399999999</v>
      </c>
      <c r="V38" s="149">
        <f>+#REF!</f>
        <v>15687.388800000001</v>
      </c>
      <c r="W38" s="149">
        <f>+#REF!</f>
        <v>17410.377599999996</v>
      </c>
      <c r="X38" s="149">
        <f>+#REF!</f>
        <v>17354.937599999997</v>
      </c>
      <c r="Y38" s="149">
        <f>+#REF!</f>
        <v>17358.095999999998</v>
      </c>
      <c r="Z38" s="149">
        <f>+#REF!</f>
        <v>18603.891899999999</v>
      </c>
      <c r="AA38" s="149">
        <f>+#REF!</f>
        <v>18497.923199999997</v>
      </c>
      <c r="AB38" s="150">
        <f>_xlfn.IFNA(+#REF!,"N/A")</f>
        <v>6182.64</v>
      </c>
      <c r="AC38" s="151">
        <f>_xlfn.IFNA(+#REF!,"N/A")</f>
        <v>18205.553</v>
      </c>
      <c r="AD38" s="151">
        <f>_xlfn.IFNA(+#REF!,"N/A")</f>
        <v>17719.319800000001</v>
      </c>
      <c r="AE38" s="151">
        <f>_xlfn.IFNA(+#REF!,"N/A")</f>
        <v>18642</v>
      </c>
      <c r="AF38" s="151">
        <v>18909.189700000003</v>
      </c>
      <c r="AG38" s="149">
        <f>IFERROR(+#REF!,"N/A")</f>
        <v>18053.068800000001</v>
      </c>
      <c r="AH38" s="152">
        <f>_xlfn.IFNA(+#REF!,"N/A")</f>
        <v>0.23901172322438824</v>
      </c>
      <c r="AI38" s="139"/>
      <c r="AJ38" s="153">
        <f>IFERROR(+#REF!,"N/A")</f>
        <v>1365.8112000000001</v>
      </c>
      <c r="AK38" s="154">
        <f>+#REF!</f>
        <v>0.64583333333333404</v>
      </c>
      <c r="AL38" s="149">
        <f>IFERROR(+#REF!,"N/A")</f>
        <v>1365.8111999999999</v>
      </c>
      <c r="AM38" s="149">
        <f>IFERROR(+#REF!,"N/A")</f>
        <v>676.91520000000003</v>
      </c>
      <c r="AN38" s="149">
        <f>IFERROR(+#REF!,"N/A")</f>
        <v>688.89599999999996</v>
      </c>
      <c r="AO38" s="149" t="str">
        <f>+#REF!</f>
        <v>NB</v>
      </c>
      <c r="AP38" s="155">
        <f>+#REF!</f>
        <v>0.64583333333333404</v>
      </c>
    </row>
    <row r="39" spans="1:42" x14ac:dyDescent="0.25">
      <c r="A39" s="143">
        <f>+#REF!</f>
        <v>37</v>
      </c>
      <c r="B39" s="144" t="str">
        <f>+#REF!</f>
        <v>GRAND HIGHWAY</v>
      </c>
      <c r="C39" s="145" t="str">
        <f>+#REF!</f>
        <v>0.12 N. OF HOOKS ST</v>
      </c>
      <c r="D39" s="146" t="s">
        <v>87</v>
      </c>
      <c r="E39" s="147">
        <f>+#REF!</f>
        <v>30</v>
      </c>
      <c r="F39" s="147">
        <f>+#REF!</f>
        <v>22</v>
      </c>
      <c r="G39" s="148">
        <f>+#REF!</f>
        <v>26</v>
      </c>
      <c r="H39" s="149" t="str">
        <f>+#REF!</f>
        <v>*****</v>
      </c>
      <c r="I39" s="149" t="str">
        <f>+#REF!</f>
        <v>*****</v>
      </c>
      <c r="J39" s="149" t="str">
        <f>+#REF!</f>
        <v>*****</v>
      </c>
      <c r="K39" s="149" t="str">
        <f>+#REF!</f>
        <v>*****</v>
      </c>
      <c r="L39" s="149" t="str">
        <f>+#REF!</f>
        <v>*****</v>
      </c>
      <c r="M39" s="149" t="str">
        <f>+#REF!</f>
        <v>*****</v>
      </c>
      <c r="N39" s="149" t="str">
        <f>+#REF!</f>
        <v>*****</v>
      </c>
      <c r="O39" s="149" t="str">
        <f>+#REF!</f>
        <v>*****</v>
      </c>
      <c r="P39" s="149" t="str">
        <f>+#REF!</f>
        <v>*****</v>
      </c>
      <c r="Q39" s="149" t="str">
        <f>+#REF!</f>
        <v>*****</v>
      </c>
      <c r="R39" s="149" t="str">
        <f>+#REF!</f>
        <v>*****</v>
      </c>
      <c r="S39" s="149">
        <f>+#REF!</f>
        <v>3345</v>
      </c>
      <c r="T39" s="149">
        <f>+#REF!</f>
        <v>3982.3487999999998</v>
      </c>
      <c r="U39" s="149">
        <f>+#REF!</f>
        <v>8585.4336000000003</v>
      </c>
      <c r="V39" s="149">
        <f>+#REF!</f>
        <v>6243.3504000000003</v>
      </c>
      <c r="W39" s="149">
        <f>+#REF!</f>
        <v>3830.1119999999996</v>
      </c>
      <c r="X39" s="149">
        <f>+#REF!</f>
        <v>6292.0703999999996</v>
      </c>
      <c r="Y39" s="149">
        <f>+#REF!</f>
        <v>6065.7119999999995</v>
      </c>
      <c r="Z39" s="149">
        <f>+#REF!</f>
        <v>6175.4111999999996</v>
      </c>
      <c r="AA39" s="149">
        <f>+#REF!</f>
        <v>6203.1743999999999</v>
      </c>
      <c r="AB39" s="150">
        <f>_xlfn.IFNA(+#REF!,"N/A")</f>
        <v>6182.64</v>
      </c>
      <c r="AC39" s="151">
        <f>_xlfn.IFNA(+#REF!,"N/A")</f>
        <v>5302.1970000000001</v>
      </c>
      <c r="AD39" s="151">
        <f>_xlfn.IFNA(+#REF!,"N/A")</f>
        <v>4552.9666000000007</v>
      </c>
      <c r="AE39" s="151">
        <f>_xlfn.IFNA(+#REF!,"N/A")</f>
        <v>4485</v>
      </c>
      <c r="AF39" s="151">
        <v>5336.7935999999991</v>
      </c>
      <c r="AG39" s="149">
        <f>IFERROR(+#REF!,"N/A")</f>
        <v>5726.8224</v>
      </c>
      <c r="AH39" s="152">
        <f>_xlfn.IFNA(+#REF!,"N/A")</f>
        <v>-1.5200201338104735E-2</v>
      </c>
      <c r="AI39" s="139"/>
      <c r="AJ39" s="153">
        <f>IFERROR(+#REF!,"N/A")</f>
        <v>483.22559999999999</v>
      </c>
      <c r="AK39" s="154">
        <f>+#REF!</f>
        <v>0.625</v>
      </c>
      <c r="AL39" s="149">
        <f>IFERROR(+#REF!,"N/A")</f>
        <v>483.22559999999999</v>
      </c>
      <c r="AM39" s="149">
        <f>IFERROR(+#REF!,"N/A")</f>
        <v>286.54079999999999</v>
      </c>
      <c r="AN39" s="149">
        <f>IFERROR(+#REF!,"N/A")</f>
        <v>196.68480000000002</v>
      </c>
      <c r="AO39" s="149" t="str">
        <f>+#REF!</f>
        <v>NB</v>
      </c>
      <c r="AP39" s="155">
        <f>+#REF!</f>
        <v>0.625</v>
      </c>
    </row>
    <row r="40" spans="1:42" x14ac:dyDescent="0.25">
      <c r="A40" s="143">
        <f>+#REF!</f>
        <v>38</v>
      </c>
      <c r="B40" s="144" t="str">
        <f>+#REF!</f>
        <v>HARTLE RD</v>
      </c>
      <c r="C40" s="145" t="str">
        <f>+#REF!</f>
        <v>0.11 SOUTH OF SR 50</v>
      </c>
      <c r="D40" s="146" t="s">
        <v>87</v>
      </c>
      <c r="E40" s="147">
        <f>+#REF!</f>
        <v>26</v>
      </c>
      <c r="F40" s="147">
        <f>+#REF!</f>
        <v>22</v>
      </c>
      <c r="G40" s="148">
        <f>+#REF!</f>
        <v>26</v>
      </c>
      <c r="H40" s="149" t="str">
        <f>+#REF!</f>
        <v>*****</v>
      </c>
      <c r="I40" s="149" t="str">
        <f>+#REF!</f>
        <v>*****</v>
      </c>
      <c r="J40" s="149" t="str">
        <f>+#REF!</f>
        <v>*****</v>
      </c>
      <c r="K40" s="149" t="str">
        <f>+#REF!</f>
        <v>*****</v>
      </c>
      <c r="L40" s="149" t="str">
        <f>+#REF!</f>
        <v>*****</v>
      </c>
      <c r="M40" s="149" t="str">
        <f>+#REF!</f>
        <v>*****</v>
      </c>
      <c r="N40" s="149" t="str">
        <f>+#REF!</f>
        <v>*****</v>
      </c>
      <c r="O40" s="149" t="str">
        <f>+#REF!</f>
        <v>*****</v>
      </c>
      <c r="P40" s="149" t="str">
        <f>+#REF!</f>
        <v>*****</v>
      </c>
      <c r="Q40" s="149" t="str">
        <f>+#REF!</f>
        <v>*****</v>
      </c>
      <c r="R40" s="149" t="str">
        <f>+#REF!</f>
        <v>*****</v>
      </c>
      <c r="S40" s="149" t="str">
        <f>+#REF!</f>
        <v>*****</v>
      </c>
      <c r="T40" s="149" t="str">
        <f>+#REF!</f>
        <v>*****</v>
      </c>
      <c r="U40" s="149" t="str">
        <f>+#REF!</f>
        <v>*****</v>
      </c>
      <c r="V40" s="149" t="str">
        <f>+#REF!</f>
        <v>*****</v>
      </c>
      <c r="W40" s="149">
        <f>+#REF!</f>
        <v>3659.9904000000001</v>
      </c>
      <c r="X40" s="149">
        <f>+#REF!</f>
        <v>3544.0319999999997</v>
      </c>
      <c r="Y40" s="149">
        <f>+#REF!</f>
        <v>4496.16</v>
      </c>
      <c r="Z40" s="149">
        <f>+#REF!</f>
        <v>6458.5919999999996</v>
      </c>
      <c r="AA40" s="149">
        <f>+#REF!</f>
        <v>5690.7071999999998</v>
      </c>
      <c r="AB40" s="150">
        <f>_xlfn.IFNA(+#REF!,"N/A")</f>
        <v>6182.64</v>
      </c>
      <c r="AC40" s="151">
        <f>_xlfn.IFNA(+#REF!,"N/A")</f>
        <v>7821.8440000000001</v>
      </c>
      <c r="AD40" s="151">
        <f>_xlfn.IFNA(+#REF!,"N/A")</f>
        <v>7016.5823</v>
      </c>
      <c r="AE40" s="151">
        <f>_xlfn.IFNA(+#REF!,"N/A")</f>
        <v>8736</v>
      </c>
      <c r="AF40" s="151">
        <v>8056.0730999999996</v>
      </c>
      <c r="AG40" s="149">
        <f>IFERROR(+#REF!,"N/A")</f>
        <v>8211.84</v>
      </c>
      <c r="AH40" s="152">
        <f>_xlfn.IFNA(+#REF!,"N/A")</f>
        <v>5.8408463312064507E-2</v>
      </c>
      <c r="AI40" s="139"/>
      <c r="AJ40" s="153">
        <f>IFERROR(+#REF!,"N/A")</f>
        <v>716.85119999999995</v>
      </c>
      <c r="AK40" s="154">
        <f>+#REF!</f>
        <v>0.70833333333333404</v>
      </c>
      <c r="AL40" s="149">
        <f>IFERROR(+#REF!,"N/A")</f>
        <v>716.85119999999995</v>
      </c>
      <c r="AM40" s="149">
        <f>IFERROR(+#REF!,"N/A")</f>
        <v>421.32480000000004</v>
      </c>
      <c r="AN40" s="149">
        <f>IFERROR(+#REF!,"N/A")</f>
        <v>295.52639999999997</v>
      </c>
      <c r="AO40" s="149" t="str">
        <f>+#REF!</f>
        <v>SB</v>
      </c>
      <c r="AP40" s="155">
        <f>+#REF!</f>
        <v>0.70833333333333404</v>
      </c>
    </row>
    <row r="41" spans="1:42" x14ac:dyDescent="0.25">
      <c r="A41" s="143">
        <f>+#REF!</f>
        <v>39</v>
      </c>
      <c r="B41" s="144" t="str">
        <f>+#REF!</f>
        <v>N HANCOCK RD</v>
      </c>
      <c r="C41" s="145" t="str">
        <f>+#REF!</f>
        <v>0.102 Mi N OF S.R. 50</v>
      </c>
      <c r="D41" s="146" t="s">
        <v>87</v>
      </c>
      <c r="E41" s="147">
        <f>+#REF!</f>
        <v>27</v>
      </c>
      <c r="F41" s="147">
        <f>+#REF!</f>
        <v>22</v>
      </c>
      <c r="G41" s="148">
        <f>+#REF!</f>
        <v>26</v>
      </c>
      <c r="H41" s="149" t="str">
        <f>+#REF!</f>
        <v>*****</v>
      </c>
      <c r="I41" s="149" t="str">
        <f>+#REF!</f>
        <v>*****</v>
      </c>
      <c r="J41" s="149">
        <f>+#REF!</f>
        <v>1466</v>
      </c>
      <c r="K41" s="149">
        <f>+#REF!</f>
        <v>3075</v>
      </c>
      <c r="L41" s="149">
        <f>+#REF!</f>
        <v>8431</v>
      </c>
      <c r="M41" s="149">
        <f>+#REF!</f>
        <v>12907</v>
      </c>
      <c r="N41" s="149">
        <f>+#REF!</f>
        <v>13932</v>
      </c>
      <c r="O41" s="149">
        <f>+#REF!</f>
        <v>14344</v>
      </c>
      <c r="P41" s="149">
        <f>+#REF!</f>
        <v>13722</v>
      </c>
      <c r="Q41" s="149">
        <f>+#REF!</f>
        <v>13060</v>
      </c>
      <c r="R41" s="149">
        <f>+#REF!</f>
        <v>14448</v>
      </c>
      <c r="S41" s="149">
        <f>+#REF!</f>
        <v>14361</v>
      </c>
      <c r="T41" s="149">
        <f>+#REF!</f>
        <v>14192.5056</v>
      </c>
      <c r="U41" s="149">
        <f>+#REF!</f>
        <v>14983.862400000002</v>
      </c>
      <c r="V41" s="149">
        <f>+#REF!</f>
        <v>15491.212799999999</v>
      </c>
      <c r="W41" s="149">
        <f>+#REF!</f>
        <v>16900.963199999998</v>
      </c>
      <c r="X41" s="149">
        <f>+#REF!</f>
        <v>14532.7104</v>
      </c>
      <c r="Y41" s="149">
        <f>+#REF!</f>
        <v>17100.288</v>
      </c>
      <c r="Z41" s="149">
        <f>+#REF!</f>
        <v>20939.385599999998</v>
      </c>
      <c r="AA41" s="149">
        <f>+#REF!</f>
        <v>17171.222400000002</v>
      </c>
      <c r="AB41" s="150">
        <f>_xlfn.IFNA(+#REF!,"N/A")</f>
        <v>6182.64</v>
      </c>
      <c r="AC41" s="151">
        <f>_xlfn.IFNA(+#REF!,"N/A")</f>
        <v>15091.975499999999</v>
      </c>
      <c r="AD41" s="151">
        <f>_xlfn.IFNA(+#REF!,"N/A")</f>
        <v>15415.4728</v>
      </c>
      <c r="AE41" s="151">
        <f>_xlfn.IFNA(+#REF!,"N/A")</f>
        <v>17931</v>
      </c>
      <c r="AF41" s="151">
        <v>16987.0183</v>
      </c>
      <c r="AG41" s="149">
        <f>IFERROR(+#REF!,"N/A")</f>
        <v>16107.1872</v>
      </c>
      <c r="AH41" s="152">
        <f>_xlfn.IFNA(+#REF!,"N/A")</f>
        <v>0.21106973011445773</v>
      </c>
      <c r="AI41" s="139"/>
      <c r="AJ41" s="153">
        <f>IFERROR(+#REF!,"N/A")</f>
        <v>1304.9088000000002</v>
      </c>
      <c r="AK41" s="154">
        <f>+#REF!</f>
        <v>0.67708333333333404</v>
      </c>
      <c r="AL41" s="149">
        <f>IFERROR(+#REF!,"N/A")</f>
        <v>1304.9087999999999</v>
      </c>
      <c r="AM41" s="149">
        <f>IFERROR(+#REF!,"N/A")</f>
        <v>675.91679999999997</v>
      </c>
      <c r="AN41" s="149">
        <f>IFERROR(+#REF!,"N/A")</f>
        <v>628.99199999999996</v>
      </c>
      <c r="AO41" s="149" t="str">
        <f>+#REF!</f>
        <v>NB</v>
      </c>
      <c r="AP41" s="155">
        <f>+#REF!</f>
        <v>0.67708333333333404</v>
      </c>
    </row>
    <row r="42" spans="1:42" x14ac:dyDescent="0.25">
      <c r="A42" s="143">
        <f>+#REF!</f>
        <v>40</v>
      </c>
      <c r="B42" s="144" t="str">
        <f>+#REF!</f>
        <v>GRAND HIGHWAY</v>
      </c>
      <c r="C42" s="145" t="str">
        <f>+#REF!</f>
        <v>0.14 Mi N OF S.R. 50</v>
      </c>
      <c r="D42" s="146" t="s">
        <v>87</v>
      </c>
      <c r="E42" s="147">
        <f>+#REF!</f>
        <v>29</v>
      </c>
      <c r="F42" s="147">
        <f>+#REF!</f>
        <v>22</v>
      </c>
      <c r="G42" s="148">
        <f>+#REF!</f>
        <v>26</v>
      </c>
      <c r="H42" s="149">
        <f>+#REF!</f>
        <v>5866</v>
      </c>
      <c r="I42" s="149">
        <f>+#REF!</f>
        <v>5612</v>
      </c>
      <c r="J42" s="149">
        <f>+#REF!</f>
        <v>6091</v>
      </c>
      <c r="K42" s="149">
        <f>+#REF!</f>
        <v>6709</v>
      </c>
      <c r="L42" s="149">
        <f>+#REF!</f>
        <v>4969</v>
      </c>
      <c r="M42" s="149">
        <f>+#REF!</f>
        <v>4346</v>
      </c>
      <c r="N42" s="149">
        <f>+#REF!</f>
        <v>4437</v>
      </c>
      <c r="O42" s="149">
        <f>+#REF!</f>
        <v>5753</v>
      </c>
      <c r="P42" s="149">
        <f>+#REF!</f>
        <v>4628</v>
      </c>
      <c r="Q42" s="149">
        <f>+#REF!</f>
        <v>4582</v>
      </c>
      <c r="R42" s="149">
        <f>+#REF!</f>
        <v>4806</v>
      </c>
      <c r="S42" s="149">
        <f>+#REF!</f>
        <v>5260</v>
      </c>
      <c r="T42" s="149">
        <f>+#REF!</f>
        <v>5223.2447999999995</v>
      </c>
      <c r="U42" s="149">
        <f>+#REF!</f>
        <v>6004.9728000000005</v>
      </c>
      <c r="V42" s="149">
        <f>+#REF!</f>
        <v>5725.5263999999997</v>
      </c>
      <c r="W42" s="149">
        <f>+#REF!</f>
        <v>4193.1647999999996</v>
      </c>
      <c r="X42" s="149">
        <f>+#REF!</f>
        <v>6436.4543999999996</v>
      </c>
      <c r="Y42" s="149">
        <f>+#REF!</f>
        <v>6321.0719999999992</v>
      </c>
      <c r="Z42" s="149">
        <f>+#REF!</f>
        <v>6713.5487999999996</v>
      </c>
      <c r="AA42" s="149">
        <f>+#REF!</f>
        <v>6443.1359999999995</v>
      </c>
      <c r="AB42" s="150">
        <f>_xlfn.IFNA(+#REF!,"N/A")</f>
        <v>6182.64</v>
      </c>
      <c r="AC42" s="151">
        <f>_xlfn.IFNA(+#REF!,"N/A")</f>
        <v>6324.0644999999995</v>
      </c>
      <c r="AD42" s="151">
        <f>_xlfn.IFNA(+#REF!,"N/A")</f>
        <v>5668.6994000000004</v>
      </c>
      <c r="AE42" s="151">
        <f>_xlfn.IFNA(+#REF!,"N/A")</f>
        <v>7184</v>
      </c>
      <c r="AF42" s="151">
        <v>6648.2442000000001</v>
      </c>
      <c r="AG42" s="149">
        <f>IFERROR(+#REF!,"N/A")</f>
        <v>6853.0176000000001</v>
      </c>
      <c r="AH42" s="152">
        <f>_xlfn.IFNA(+#REF!,"N/A")</f>
        <v>2.080215349388137E-2</v>
      </c>
      <c r="AI42" s="139"/>
      <c r="AJ42" s="153">
        <f>IFERROR(+#REF!,"N/A")</f>
        <v>591.05279999999993</v>
      </c>
      <c r="AK42" s="154">
        <f>+#REF!</f>
        <v>0.61458333333333404</v>
      </c>
      <c r="AL42" s="149">
        <f>IFERROR(+#REF!,"N/A")</f>
        <v>556.10879999999997</v>
      </c>
      <c r="AM42" s="149">
        <f>IFERROR(+#REF!,"N/A")</f>
        <v>277.55520000000001</v>
      </c>
      <c r="AN42" s="149">
        <f>IFERROR(+#REF!,"N/A")</f>
        <v>278.55359999999996</v>
      </c>
      <c r="AO42" s="149" t="str">
        <f>+#REF!</f>
        <v>SB</v>
      </c>
      <c r="AP42" s="155">
        <f>+#REF!</f>
        <v>0.625</v>
      </c>
    </row>
    <row r="43" spans="1:42" x14ac:dyDescent="0.25">
      <c r="A43" s="143">
        <f>+#REF!</f>
        <v>41</v>
      </c>
      <c r="B43" s="144" t="str">
        <f>+#REF!</f>
        <v>EMPIRE CHURCH RD</v>
      </c>
      <c r="C43" s="145" t="str">
        <f>+#REF!</f>
        <v>0.10 Mi S OF ANDERSON ST</v>
      </c>
      <c r="D43" s="146" t="s">
        <v>87</v>
      </c>
      <c r="E43" s="147">
        <f>+#REF!</f>
        <v>25</v>
      </c>
      <c r="F43" s="147">
        <f>+#REF!</f>
        <v>22</v>
      </c>
      <c r="G43" s="148">
        <f>+#REF!</f>
        <v>24</v>
      </c>
      <c r="H43" s="149">
        <f>+#REF!</f>
        <v>1140</v>
      </c>
      <c r="I43" s="149">
        <f>+#REF!</f>
        <v>1353</v>
      </c>
      <c r="J43" s="149">
        <f>+#REF!</f>
        <v>1467</v>
      </c>
      <c r="K43" s="149">
        <f>+#REF!</f>
        <v>1370</v>
      </c>
      <c r="L43" s="149">
        <f>+#REF!</f>
        <v>1406</v>
      </c>
      <c r="M43" s="149">
        <f>+#REF!</f>
        <v>1460</v>
      </c>
      <c r="N43" s="149">
        <f>+#REF!</f>
        <v>1366</v>
      </c>
      <c r="O43" s="149">
        <f>+#REF!</f>
        <v>1240</v>
      </c>
      <c r="P43" s="149">
        <f>+#REF!</f>
        <v>1279</v>
      </c>
      <c r="Q43" s="149">
        <f>+#REF!</f>
        <v>1200</v>
      </c>
      <c r="R43" s="149">
        <f>+#REF!</f>
        <v>1280</v>
      </c>
      <c r="S43" s="149">
        <f>+#REF!</f>
        <v>1289</v>
      </c>
      <c r="T43" s="149">
        <f>+#REF!</f>
        <v>1137</v>
      </c>
      <c r="U43" s="149">
        <f>+#REF!</f>
        <v>1340.6976</v>
      </c>
      <c r="V43" s="149">
        <f>+#REF!</f>
        <v>1161.5328000000002</v>
      </c>
      <c r="W43" s="149">
        <f>+#REF!</f>
        <v>1335.3119999999999</v>
      </c>
      <c r="X43" s="149">
        <f>+#REF!</f>
        <v>1199.04</v>
      </c>
      <c r="Y43" s="149">
        <f>+#REF!</f>
        <v>1379.856</v>
      </c>
      <c r="Z43" s="149">
        <f>+#REF!</f>
        <v>1424.8895999999997</v>
      </c>
      <c r="AA43" s="149">
        <f>+#REF!</f>
        <v>1442.1474999999998</v>
      </c>
      <c r="AB43" s="150">
        <f>_xlfn.IFNA(+#REF!,"N/A")</f>
        <v>6182.64</v>
      </c>
      <c r="AC43" s="151">
        <f>_xlfn.IFNA(+#REF!,"N/A")</f>
        <v>1442</v>
      </c>
      <c r="AD43" s="151">
        <f>_xlfn.IFNA(+#REF!,"N/A")</f>
        <v>1442</v>
      </c>
      <c r="AE43" s="151">
        <f>_xlfn.IFNA(+#REF!,"N/A")</f>
        <v>1442</v>
      </c>
      <c r="AF43" s="151">
        <v>1442</v>
      </c>
      <c r="AG43" s="150">
        <f>IFERROR(+#REF!,"N/A")</f>
        <v>1442</v>
      </c>
      <c r="AH43" s="152">
        <f>_xlfn.IFNA(+#REF!,"N/A")</f>
        <v>-0.25259110830895204</v>
      </c>
      <c r="AI43" s="139"/>
      <c r="AJ43" s="153" t="str">
        <f>IFERROR(+#REF!,"N/A")</f>
        <v>N/A</v>
      </c>
      <c r="AK43" s="154">
        <f>+#REF!</f>
        <v>1</v>
      </c>
      <c r="AL43" s="149" t="str">
        <f>IFERROR(+#REF!,"N/A")</f>
        <v>N/A</v>
      </c>
      <c r="AM43" s="149" t="str">
        <f>IFERROR(+#REF!,"N/A")</f>
        <v>N/A</v>
      </c>
      <c r="AN43" s="149" t="str">
        <f>IFERROR(+#REF!,"N/A")</f>
        <v>N/A</v>
      </c>
      <c r="AO43" s="149" t="str">
        <f>+#REF!</f>
        <v>NB</v>
      </c>
      <c r="AP43" s="155">
        <f>+#REF!</f>
        <v>0.625</v>
      </c>
    </row>
    <row r="44" spans="1:42" x14ac:dyDescent="0.25">
      <c r="A44" s="143">
        <f>+#REF!</f>
        <v>42</v>
      </c>
      <c r="B44" s="144" t="str">
        <f>+#REF!</f>
        <v>C.R. 50</v>
      </c>
      <c r="C44" s="145" t="str">
        <f>+#REF!</f>
        <v>0.06 Mi W OF ORANGE CO LINE</v>
      </c>
      <c r="D44" s="146" t="s">
        <v>87</v>
      </c>
      <c r="E44" s="147">
        <f>+#REF!</f>
        <v>25</v>
      </c>
      <c r="F44" s="147">
        <f>+#REF!</f>
        <v>22</v>
      </c>
      <c r="G44" s="148">
        <f>+#REF!</f>
        <v>26</v>
      </c>
      <c r="H44" s="149">
        <f>+#REF!</f>
        <v>3435</v>
      </c>
      <c r="I44" s="149">
        <f>+#REF!</f>
        <v>4336</v>
      </c>
      <c r="J44" s="149">
        <f>+#REF!</f>
        <v>4575</v>
      </c>
      <c r="K44" s="149">
        <f>+#REF!</f>
        <v>5045</v>
      </c>
      <c r="L44" s="149">
        <f>+#REF!</f>
        <v>4897</v>
      </c>
      <c r="M44" s="149">
        <f>+#REF!</f>
        <v>5435</v>
      </c>
      <c r="N44" s="149">
        <f>+#REF!</f>
        <v>5089</v>
      </c>
      <c r="O44" s="149">
        <f>+#REF!</f>
        <v>5056</v>
      </c>
      <c r="P44" s="149">
        <f>+#REF!</f>
        <v>4892</v>
      </c>
      <c r="Q44" s="149">
        <f>+#REF!</f>
        <v>4671</v>
      </c>
      <c r="R44" s="149">
        <f>+#REF!</f>
        <v>6990</v>
      </c>
      <c r="S44" s="149">
        <f>+#REF!</f>
        <v>6309</v>
      </c>
      <c r="T44" s="149">
        <f>+#REF!</f>
        <v>5134.0415999999996</v>
      </c>
      <c r="U44" s="149">
        <f>+#REF!</f>
        <v>5192.4096</v>
      </c>
      <c r="V44" s="149">
        <f>+#REF!</f>
        <v>6100.2239999999993</v>
      </c>
      <c r="W44" s="149">
        <f>+#REF!</f>
        <v>5051.3759999999993</v>
      </c>
      <c r="X44" s="149">
        <f>+#REF!</f>
        <v>5949.8495999999996</v>
      </c>
      <c r="Y44" s="149">
        <f>+#REF!</f>
        <v>7322.4479999999994</v>
      </c>
      <c r="Z44" s="149">
        <f>+#REF!</f>
        <v>7059.7632000000003</v>
      </c>
      <c r="AA44" s="149">
        <f>+#REF!</f>
        <v>6932.5919999999996</v>
      </c>
      <c r="AB44" s="150">
        <f>_xlfn.IFNA(+#REF!,"N/A")</f>
        <v>6182.64</v>
      </c>
      <c r="AC44" s="151">
        <f>_xlfn.IFNA(+#REF!,"N/A")</f>
        <v>7293.1594999999998</v>
      </c>
      <c r="AD44" s="151">
        <f>_xlfn.IFNA(+#REF!,"N/A")</f>
        <v>6091.5127000000002</v>
      </c>
      <c r="AE44" s="151">
        <f>_xlfn.IFNA(+#REF!,"N/A")</f>
        <v>6125</v>
      </c>
      <c r="AF44" s="151">
        <v>9285.5966000000008</v>
      </c>
      <c r="AG44" s="149">
        <f>IFERROR(+#REF!,"N/A")</f>
        <v>10586.0352</v>
      </c>
      <c r="AH44" s="152">
        <f>_xlfn.IFNA(+#REF!,"N/A")</f>
        <v>0.11355551944335218</v>
      </c>
      <c r="AI44" s="139"/>
      <c r="AJ44" s="153">
        <f>IFERROR(+#REF!,"N/A")</f>
        <v>1108.2239999999999</v>
      </c>
      <c r="AK44" s="154">
        <f>+#REF!</f>
        <v>0.69791666666666696</v>
      </c>
      <c r="AL44" s="149">
        <f>IFERROR(+#REF!,"N/A")</f>
        <v>1108.2239999999999</v>
      </c>
      <c r="AM44" s="149">
        <f>IFERROR(+#REF!,"N/A")</f>
        <v>341.45280000000002</v>
      </c>
      <c r="AN44" s="149">
        <f>IFERROR(+#REF!,"N/A")</f>
        <v>766.77120000000002</v>
      </c>
      <c r="AO44" s="149" t="str">
        <f>+#REF!</f>
        <v>WB</v>
      </c>
      <c r="AP44" s="155">
        <f>+#REF!</f>
        <v>0.69791666666666696</v>
      </c>
    </row>
    <row r="45" spans="1:42" x14ac:dyDescent="0.25">
      <c r="A45" s="143">
        <f>+#REF!</f>
        <v>43</v>
      </c>
      <c r="B45" s="144" t="str">
        <f>+#REF!</f>
        <v>C.R. 455</v>
      </c>
      <c r="C45" s="145" t="str">
        <f>+#REF!</f>
        <v>0.25 Mi N OF S.R. 50</v>
      </c>
      <c r="D45" s="146" t="s">
        <v>87</v>
      </c>
      <c r="E45" s="147">
        <f>+#REF!</f>
        <v>26</v>
      </c>
      <c r="F45" s="147">
        <f>+#REF!</f>
        <v>22</v>
      </c>
      <c r="G45" s="148">
        <f>+#REF!</f>
        <v>26</v>
      </c>
      <c r="H45" s="149">
        <f>+#REF!</f>
        <v>3902</v>
      </c>
      <c r="I45" s="149">
        <f>+#REF!</f>
        <v>4050</v>
      </c>
      <c r="J45" s="149">
        <f>+#REF!</f>
        <v>3769</v>
      </c>
      <c r="K45" s="149">
        <f>+#REF!</f>
        <v>4118</v>
      </c>
      <c r="L45" s="149">
        <f>+#REF!</f>
        <v>5234</v>
      </c>
      <c r="M45" s="149">
        <f>+#REF!</f>
        <v>6498</v>
      </c>
      <c r="N45" s="149">
        <f>+#REF!</f>
        <v>7606</v>
      </c>
      <c r="O45" s="149">
        <f>+#REF!</f>
        <v>6866</v>
      </c>
      <c r="P45" s="149">
        <f>+#REF!</f>
        <v>6206</v>
      </c>
      <c r="Q45" s="149">
        <f>+#REF!</f>
        <v>5648</v>
      </c>
      <c r="R45" s="149">
        <f>+#REF!</f>
        <v>6138</v>
      </c>
      <c r="S45" s="149">
        <f>+#REF!</f>
        <v>7033</v>
      </c>
      <c r="T45" s="149">
        <f>+#REF!</f>
        <v>6270.72</v>
      </c>
      <c r="U45" s="149">
        <f>+#REF!</f>
        <v>6734.6111999999994</v>
      </c>
      <c r="V45" s="149">
        <f>+#REF!</f>
        <v>7336.1376</v>
      </c>
      <c r="W45" s="149">
        <f>+#REF!</f>
        <v>7654.5216</v>
      </c>
      <c r="X45" s="149">
        <f>+#REF!</f>
        <v>7843.7375999999995</v>
      </c>
      <c r="Y45" s="149">
        <f>+#REF!</f>
        <v>9132.768</v>
      </c>
      <c r="Z45" s="149">
        <f>+#REF!</f>
        <v>8820.9407999999985</v>
      </c>
      <c r="AA45" s="149">
        <f>+#REF!</f>
        <v>8628.9120000000003</v>
      </c>
      <c r="AB45" s="150">
        <f>_xlfn.IFNA(+#REF!,"N/A")</f>
        <v>6182.64</v>
      </c>
      <c r="AC45" s="151">
        <f>_xlfn.IFNA(+#REF!,"N/A")</f>
        <v>9628.5825000000004</v>
      </c>
      <c r="AD45" s="151">
        <f>_xlfn.IFNA(+#REF!,"N/A")</f>
        <v>8028.1565000000001</v>
      </c>
      <c r="AE45" s="151">
        <f>_xlfn.IFNA(+#REF!,"N/A")</f>
        <v>7495</v>
      </c>
      <c r="AF45" s="151">
        <v>9300.2920999999988</v>
      </c>
      <c r="AG45" s="149">
        <f>IFERROR(+#REF!,"N/A")</f>
        <v>9540.7103999999999</v>
      </c>
      <c r="AH45" s="152">
        <f>_xlfn.IFNA(+#REF!,"N/A")</f>
        <v>9.0639821985664781E-2</v>
      </c>
      <c r="AI45" s="139"/>
      <c r="AJ45" s="153">
        <f>IFERROR(+#REF!,"N/A")</f>
        <v>860.62080000000003</v>
      </c>
      <c r="AK45" s="154">
        <f>+#REF!</f>
        <v>0.67708333333333404</v>
      </c>
      <c r="AL45" s="149">
        <f>IFERROR(+#REF!,"N/A")</f>
        <v>860.62080000000003</v>
      </c>
      <c r="AM45" s="149">
        <f>IFERROR(+#REF!,"N/A")</f>
        <v>513.17759999999998</v>
      </c>
      <c r="AN45" s="149">
        <f>IFERROR(+#REF!,"N/A")</f>
        <v>347.44319999999999</v>
      </c>
      <c r="AO45" s="149" t="str">
        <f>+#REF!</f>
        <v>NB</v>
      </c>
      <c r="AP45" s="155">
        <f>+#REF!</f>
        <v>0.67708333333333404</v>
      </c>
    </row>
    <row r="46" spans="1:42" x14ac:dyDescent="0.25">
      <c r="A46" s="143">
        <f>+#REF!</f>
        <v>44</v>
      </c>
      <c r="B46" s="144" t="str">
        <f>+#REF!</f>
        <v>CITRUS TOWER BV</v>
      </c>
      <c r="C46" s="145" t="str">
        <f>+#REF!</f>
        <v>0.14 Mi N OF S.R. 50</v>
      </c>
      <c r="D46" s="146" t="s">
        <v>87</v>
      </c>
      <c r="E46" s="147">
        <f>+#REF!</f>
        <v>28</v>
      </c>
      <c r="F46" s="147">
        <f>+#REF!</f>
        <v>22</v>
      </c>
      <c r="G46" s="148">
        <f>+#REF!</f>
        <v>26</v>
      </c>
      <c r="H46" s="149" t="str">
        <f>+#REF!</f>
        <v>*****</v>
      </c>
      <c r="I46" s="149">
        <f>+#REF!</f>
        <v>6156</v>
      </c>
      <c r="J46" s="149">
        <f>+#REF!</f>
        <v>9166</v>
      </c>
      <c r="K46" s="149">
        <f>+#REF!</f>
        <v>10858</v>
      </c>
      <c r="L46" s="149">
        <f>+#REF!</f>
        <v>10524</v>
      </c>
      <c r="M46" s="149">
        <f>+#REF!</f>
        <v>11313</v>
      </c>
      <c r="N46" s="149">
        <f>+#REF!</f>
        <v>10120</v>
      </c>
      <c r="O46" s="149" t="str">
        <f>+#REF!</f>
        <v>UC</v>
      </c>
      <c r="P46" s="149">
        <f>+#REF!</f>
        <v>13604</v>
      </c>
      <c r="Q46" s="149">
        <f>+#REF!</f>
        <v>11937</v>
      </c>
      <c r="R46" s="149">
        <f>+#REF!</f>
        <v>13810</v>
      </c>
      <c r="S46" s="149">
        <f>+#REF!</f>
        <v>14794</v>
      </c>
      <c r="T46" s="149">
        <f>+#REF!</f>
        <v>13398.144</v>
      </c>
      <c r="U46" s="149">
        <f>+#REF!</f>
        <v>13811.231999999998</v>
      </c>
      <c r="V46" s="149">
        <f>+#REF!</f>
        <v>17147.404799999997</v>
      </c>
      <c r="W46" s="149">
        <f>+#REF!</f>
        <v>15714.863999999998</v>
      </c>
      <c r="X46" s="149">
        <f>+#REF!</f>
        <v>16110.489599999997</v>
      </c>
      <c r="Y46" s="149">
        <f>+#REF!</f>
        <v>15791.279999999997</v>
      </c>
      <c r="Z46" s="149">
        <f>+#REF!</f>
        <v>15478.0416</v>
      </c>
      <c r="AA46" s="149">
        <f>+#REF!</f>
        <v>15581.1456</v>
      </c>
      <c r="AB46" s="150">
        <f>_xlfn.IFNA(+#REF!,"N/A")</f>
        <v>6182.64</v>
      </c>
      <c r="AC46" s="151">
        <f>_xlfn.IFNA(+#REF!,"N/A")</f>
        <v>14679.3905</v>
      </c>
      <c r="AD46" s="151">
        <f>_xlfn.IFNA(+#REF!,"N/A")</f>
        <v>14209.704599999999</v>
      </c>
      <c r="AE46" s="151">
        <f>_xlfn.IFNA(+#REF!,"N/A")</f>
        <v>16486</v>
      </c>
      <c r="AF46" s="151">
        <v>15779.048199999999</v>
      </c>
      <c r="AG46" s="149">
        <f>IFERROR(+#REF!,"N/A")</f>
        <v>15243.571199999998</v>
      </c>
      <c r="AH46" s="152">
        <f>_xlfn.IFNA(+#REF!,"N/A")</f>
        <v>0.19779515719816265</v>
      </c>
      <c r="AI46" s="139"/>
      <c r="AJ46" s="153">
        <f>IFERROR(+#REF!,"N/A")</f>
        <v>1336.8576</v>
      </c>
      <c r="AK46" s="154">
        <f>+#REF!</f>
        <v>0.64583333333333404</v>
      </c>
      <c r="AL46" s="149">
        <f>IFERROR(+#REF!,"N/A")</f>
        <v>1336.8575999999998</v>
      </c>
      <c r="AM46" s="149">
        <f>IFERROR(+#REF!,"N/A")</f>
        <v>625.99680000000001</v>
      </c>
      <c r="AN46" s="149">
        <f>IFERROR(+#REF!,"N/A")</f>
        <v>710.86080000000004</v>
      </c>
      <c r="AO46" s="149" t="str">
        <f>+#REF!</f>
        <v>SB</v>
      </c>
      <c r="AP46" s="155">
        <f>+#REF!</f>
        <v>0.64583333333333404</v>
      </c>
    </row>
    <row r="47" spans="1:42" x14ac:dyDescent="0.25">
      <c r="A47" s="143">
        <f>+#REF!</f>
        <v>45</v>
      </c>
      <c r="B47" s="144" t="str">
        <f>+#REF!</f>
        <v>C.R. 561</v>
      </c>
      <c r="C47" s="145" t="str">
        <f>+#REF!</f>
        <v>0.08 Mi S OF S.R. 50</v>
      </c>
      <c r="D47" s="146" t="s">
        <v>87</v>
      </c>
      <c r="E47" s="147">
        <f>+#REF!</f>
        <v>24</v>
      </c>
      <c r="F47" s="147">
        <f>+#REF!</f>
        <v>22</v>
      </c>
      <c r="G47" s="148">
        <f>+#REF!</f>
        <v>25</v>
      </c>
      <c r="H47" s="149" t="str">
        <f>+#REF!</f>
        <v>*****</v>
      </c>
      <c r="I47" s="149" t="str">
        <f>+#REF!</f>
        <v>*****</v>
      </c>
      <c r="J47" s="149">
        <f>+#REF!</f>
        <v>3542</v>
      </c>
      <c r="K47" s="149">
        <f>+#REF!</f>
        <v>3092</v>
      </c>
      <c r="L47" s="149">
        <f>+#REF!</f>
        <v>5640</v>
      </c>
      <c r="M47" s="149">
        <f>+#REF!</f>
        <v>6061</v>
      </c>
      <c r="N47" s="149">
        <f>+#REF!</f>
        <v>6105</v>
      </c>
      <c r="O47" s="149">
        <f>+#REF!</f>
        <v>5548</v>
      </c>
      <c r="P47" s="149">
        <f>+#REF!</f>
        <v>5048</v>
      </c>
      <c r="Q47" s="149">
        <f>+#REF!</f>
        <v>5172</v>
      </c>
      <c r="R47" s="149">
        <f>+#REF!</f>
        <v>5585</v>
      </c>
      <c r="S47" s="149">
        <f>+#REF!</f>
        <v>6434</v>
      </c>
      <c r="T47" s="149">
        <f>+#REF!</f>
        <v>5796.9503999999997</v>
      </c>
      <c r="U47" s="149">
        <f>+#REF!</f>
        <v>6116.5727999999999</v>
      </c>
      <c r="V47" s="149">
        <f>+#REF!</f>
        <v>5514.8256000000001</v>
      </c>
      <c r="W47" s="149">
        <f>+#REF!</f>
        <v>5870.6207999999997</v>
      </c>
      <c r="X47" s="149">
        <f>+#REF!</f>
        <v>6141.5423999999994</v>
      </c>
      <c r="Y47" s="149">
        <f>+#REF!</f>
        <v>6165.119999999999</v>
      </c>
      <c r="Z47" s="149">
        <f>+#REF!</f>
        <v>6727.6799999999994</v>
      </c>
      <c r="AA47" s="149">
        <f>+#REF!</f>
        <v>6363.8784000000005</v>
      </c>
      <c r="AB47" s="150">
        <f>_xlfn.IFNA(+#REF!,"N/A")</f>
        <v>6182.64</v>
      </c>
      <c r="AC47" s="151">
        <f>_xlfn.IFNA(+#REF!,"N/A")</f>
        <v>7502.3304999999991</v>
      </c>
      <c r="AD47" s="151">
        <f>_xlfn.IFNA(+#REF!,"N/A")</f>
        <v>5885.8436000000002</v>
      </c>
      <c r="AE47" s="151">
        <f>_xlfn.IFNA(+#REF!,"N/A")</f>
        <v>7630</v>
      </c>
      <c r="AF47" s="151">
        <v>5600.7071999999998</v>
      </c>
      <c r="AG47" s="149">
        <f>IFERROR(+#REF!,"N/A")</f>
        <v>6440.6784000000007</v>
      </c>
      <c r="AH47" s="152">
        <f>_xlfn.IFNA(+#REF!,"N/A")</f>
        <v>8.2112310340629602E-3</v>
      </c>
      <c r="AI47" s="139"/>
      <c r="AJ47" s="153">
        <f>IFERROR(+#REF!,"N/A")</f>
        <v>603.03360000000009</v>
      </c>
      <c r="AK47" s="154">
        <f>+#REF!</f>
        <v>0.67708333333333404</v>
      </c>
      <c r="AL47" s="149">
        <f>IFERROR(+#REF!,"N/A")</f>
        <v>603.03359999999998</v>
      </c>
      <c r="AM47" s="149">
        <f>IFERROR(+#REF!,"N/A")</f>
        <v>335.4624</v>
      </c>
      <c r="AN47" s="149">
        <f>IFERROR(+#REF!,"N/A")</f>
        <v>267.57119999999998</v>
      </c>
      <c r="AO47" s="149" t="str">
        <f>+#REF!</f>
        <v>NB</v>
      </c>
      <c r="AP47" s="155">
        <f>+#REF!</f>
        <v>0.67708333333333404</v>
      </c>
    </row>
    <row r="48" spans="1:42" x14ac:dyDescent="0.25">
      <c r="A48" s="143">
        <f>+#REF!</f>
        <v>46</v>
      </c>
      <c r="B48" s="144" t="str">
        <f>+#REF!</f>
        <v>EAST AV</v>
      </c>
      <c r="C48" s="145" t="str">
        <f>+#REF!</f>
        <v>0.1 Mi N OF S.R. 50</v>
      </c>
      <c r="D48" s="146" t="s">
        <v>87</v>
      </c>
      <c r="E48" s="147">
        <f>+#REF!</f>
        <v>19</v>
      </c>
      <c r="F48" s="147">
        <f>+#REF!</f>
        <v>22</v>
      </c>
      <c r="G48" s="148">
        <f>+#REF!</f>
        <v>26</v>
      </c>
      <c r="H48" s="149" t="str">
        <f>+#REF!</f>
        <v>*****</v>
      </c>
      <c r="I48" s="149" t="str">
        <f>+#REF!</f>
        <v>*****</v>
      </c>
      <c r="J48" s="149" t="str">
        <f>+#REF!</f>
        <v>*****</v>
      </c>
      <c r="K48" s="149" t="str">
        <f>+#REF!</f>
        <v>*****</v>
      </c>
      <c r="L48" s="149" t="str">
        <f>+#REF!</f>
        <v>*****</v>
      </c>
      <c r="M48" s="149" t="str">
        <f>+#REF!</f>
        <v>*****</v>
      </c>
      <c r="N48" s="149" t="str">
        <f>+#REF!</f>
        <v>*****</v>
      </c>
      <c r="O48" s="149">
        <f>+#REF!</f>
        <v>5703</v>
      </c>
      <c r="P48" s="149">
        <f>+#REF!</f>
        <v>5517</v>
      </c>
      <c r="Q48" s="149">
        <f>+#REF!</f>
        <v>4964</v>
      </c>
      <c r="R48" s="149">
        <f>+#REF!</f>
        <v>5294</v>
      </c>
      <c r="S48" s="149">
        <f>+#REF!</f>
        <v>5540</v>
      </c>
      <c r="T48" s="149">
        <f>+#REF!</f>
        <v>5043.2928000000002</v>
      </c>
      <c r="U48" s="149">
        <f>+#REF!</f>
        <v>5605.8912</v>
      </c>
      <c r="V48" s="149">
        <f>+#REF!</f>
        <v>5703.2064</v>
      </c>
      <c r="W48" s="149">
        <f>+#REF!</f>
        <v>5698.5983999999999</v>
      </c>
      <c r="X48" s="149">
        <f>+#REF!</f>
        <v>5102.8991999999989</v>
      </c>
      <c r="Y48" s="149">
        <f>+#REF!</f>
        <v>5648.0159999999996</v>
      </c>
      <c r="Z48" s="149">
        <f>+#REF!</f>
        <v>5272.2431999999999</v>
      </c>
      <c r="AA48" s="149">
        <f>+#REF!</f>
        <v>5841.2351999999992</v>
      </c>
      <c r="AB48" s="150">
        <f>_xlfn.IFNA(+#REF!,"N/A")</f>
        <v>6182.64</v>
      </c>
      <c r="AC48" s="151">
        <f>_xlfn.IFNA(+#REF!,"N/A")</f>
        <v>5841</v>
      </c>
      <c r="AD48" s="151">
        <f>_xlfn.IFNA(+#REF!,"N/A")</f>
        <v>5841</v>
      </c>
      <c r="AE48" s="151">
        <f>_xlfn.IFNA(+#REF!,"N/A")</f>
        <v>5841</v>
      </c>
      <c r="AF48" s="151">
        <v>5841</v>
      </c>
      <c r="AG48" s="150">
        <f>IFERROR(+#REF!,"N/A")</f>
        <v>5841</v>
      </c>
      <c r="AH48" s="152">
        <f>_xlfn.IFNA(+#REF!,"N/A")</f>
        <v>-1.1304290803328731E-2</v>
      </c>
      <c r="AI48" s="139"/>
      <c r="AJ48" s="153" t="str">
        <f>IFERROR(+#REF!,"N/A")</f>
        <v>N/A</v>
      </c>
      <c r="AK48" s="154">
        <f>+#REF!</f>
        <v>1</v>
      </c>
      <c r="AL48" s="149" t="str">
        <f>IFERROR(+#REF!,"N/A")</f>
        <v>N/A</v>
      </c>
      <c r="AM48" s="149" t="str">
        <f>IFERROR(+#REF!,"N/A")</f>
        <v>N/A</v>
      </c>
      <c r="AN48" s="149" t="str">
        <f>IFERROR(+#REF!,"N/A")</f>
        <v>N/A</v>
      </c>
      <c r="AO48" s="149" t="str">
        <f>+#REF!</f>
        <v>SB</v>
      </c>
      <c r="AP48" s="155">
        <f>+#REF!</f>
        <v>0.625</v>
      </c>
    </row>
    <row r="49" spans="1:42" x14ac:dyDescent="0.25">
      <c r="A49" s="143">
        <f>+#REF!</f>
        <v>47</v>
      </c>
      <c r="B49" s="144" t="str">
        <f>+#REF!</f>
        <v>C.R. 565A</v>
      </c>
      <c r="C49" s="145" t="str">
        <f>+#REF!</f>
        <v>0.27 Mi S OF S.R. 50</v>
      </c>
      <c r="D49" s="146" t="s">
        <v>87</v>
      </c>
      <c r="E49" s="147">
        <f>+#REF!</f>
        <v>20</v>
      </c>
      <c r="F49" s="147">
        <f>+#REF!</f>
        <v>22</v>
      </c>
      <c r="G49" s="148">
        <f>+#REF!</f>
        <v>25</v>
      </c>
      <c r="H49" s="149">
        <f>+#REF!</f>
        <v>1442</v>
      </c>
      <c r="I49" s="149">
        <f>+#REF!</f>
        <v>1499</v>
      </c>
      <c r="J49" s="149">
        <f>+#REF!</f>
        <v>1614</v>
      </c>
      <c r="K49" s="149">
        <f>+#REF!</f>
        <v>1894</v>
      </c>
      <c r="L49" s="149">
        <f>+#REF!</f>
        <v>1998</v>
      </c>
      <c r="M49" s="149">
        <f>+#REF!</f>
        <v>1919</v>
      </c>
      <c r="N49" s="149">
        <f>+#REF!</f>
        <v>1850</v>
      </c>
      <c r="O49" s="149">
        <f>+#REF!</f>
        <v>1821</v>
      </c>
      <c r="P49" s="149">
        <f>+#REF!</f>
        <v>1901</v>
      </c>
      <c r="Q49" s="149">
        <f>+#REF!</f>
        <v>1721</v>
      </c>
      <c r="R49" s="149">
        <f>+#REF!</f>
        <v>1881</v>
      </c>
      <c r="S49" s="149">
        <f>+#REF!</f>
        <v>1882</v>
      </c>
      <c r="T49" s="149">
        <f>+#REF!</f>
        <v>1890.9312000000002</v>
      </c>
      <c r="U49" s="149">
        <f>+#REF!</f>
        <v>1982.0159999999998</v>
      </c>
      <c r="V49" s="149">
        <f>+#REF!</f>
        <v>1965.0528000000002</v>
      </c>
      <c r="W49" s="149">
        <f>+#REF!</f>
        <v>3541.1904</v>
      </c>
      <c r="X49" s="149">
        <f>+#REF!</f>
        <v>2186.0639999999999</v>
      </c>
      <c r="Y49" s="149">
        <f>+#REF!</f>
        <v>2213.424</v>
      </c>
      <c r="Z49" s="149">
        <f>+#REF!</f>
        <v>2149.44</v>
      </c>
      <c r="AA49" s="149">
        <f>+#REF!</f>
        <v>2324.0230000000001</v>
      </c>
      <c r="AB49" s="150">
        <f>_xlfn.IFNA(+#REF!,"N/A")</f>
        <v>6182.64</v>
      </c>
      <c r="AC49" s="151">
        <f>_xlfn.IFNA(+#REF!,"N/A")</f>
        <v>2425.616</v>
      </c>
      <c r="AD49" s="151">
        <f>_xlfn.IFNA(+#REF!,"N/A")</f>
        <v>2273.8352</v>
      </c>
      <c r="AE49" s="151">
        <f>_xlfn.IFNA(+#REF!,"N/A")</f>
        <v>2626.6339000000003</v>
      </c>
      <c r="AF49" s="151">
        <v>1816.2143999999998</v>
      </c>
      <c r="AG49" s="149">
        <f>IFERROR(+#REF!,"N/A")</f>
        <v>2499.6864</v>
      </c>
      <c r="AH49" s="152">
        <f>_xlfn.IFNA(+#REF!,"N/A")</f>
        <v>-0.1656614436602506</v>
      </c>
      <c r="AI49" s="139"/>
      <c r="AJ49" s="153">
        <f>IFERROR(+#REF!,"N/A")</f>
        <v>222.48000000000002</v>
      </c>
      <c r="AK49" s="154">
        <f>+#REF!</f>
        <v>0.71875</v>
      </c>
      <c r="AL49" s="149">
        <f>IFERROR(+#REF!,"N/A")</f>
        <v>222.48</v>
      </c>
      <c r="AM49" s="149">
        <f>IFERROR(+#REF!,"N/A")</f>
        <v>81.081599999999995</v>
      </c>
      <c r="AN49" s="149">
        <f>IFERROR(+#REF!,"N/A")</f>
        <v>141.39840000000001</v>
      </c>
      <c r="AO49" s="149" t="str">
        <f>+#REF!</f>
        <v>SB</v>
      </c>
      <c r="AP49" s="155">
        <f>+#REF!</f>
        <v>0.71875</v>
      </c>
    </row>
    <row r="50" spans="1:42" x14ac:dyDescent="0.25">
      <c r="A50" s="143">
        <f>+#REF!</f>
        <v>48</v>
      </c>
      <c r="B50" s="144" t="str">
        <f>+#REF!</f>
        <v>WELLNESS WAY</v>
      </c>
      <c r="C50" s="145" t="str">
        <f>+#REF!</f>
        <v>B/W US 27 &amp; SCHOFIELD RD</v>
      </c>
      <c r="D50" s="146" t="s">
        <v>87</v>
      </c>
      <c r="E50" s="147">
        <f>+#REF!</f>
        <v>21</v>
      </c>
      <c r="F50" s="147">
        <f>+#REF!</f>
        <v>23</v>
      </c>
      <c r="G50" s="148">
        <f>+#REF!</f>
        <v>26</v>
      </c>
      <c r="H50" s="149">
        <f>+#REF!</f>
        <v>0</v>
      </c>
      <c r="I50" s="149">
        <f>+#REF!</f>
        <v>0</v>
      </c>
      <c r="J50" s="149">
        <f>+#REF!</f>
        <v>0</v>
      </c>
      <c r="K50" s="149">
        <f>+#REF!</f>
        <v>0</v>
      </c>
      <c r="L50" s="149">
        <f>+#REF!</f>
        <v>0</v>
      </c>
      <c r="M50" s="149">
        <f>+#REF!</f>
        <v>0</v>
      </c>
      <c r="N50" s="149">
        <f>+#REF!</f>
        <v>0</v>
      </c>
      <c r="O50" s="149">
        <f>+#REF!</f>
        <v>0</v>
      </c>
      <c r="P50" s="149">
        <f>+#REF!</f>
        <v>0</v>
      </c>
      <c r="Q50" s="149">
        <f>+#REF!</f>
        <v>0</v>
      </c>
      <c r="R50" s="149">
        <f>+#REF!</f>
        <v>0</v>
      </c>
      <c r="S50" s="149">
        <f>+#REF!</f>
        <v>0</v>
      </c>
      <c r="T50" s="149">
        <f>+#REF!</f>
        <v>0</v>
      </c>
      <c r="U50" s="149">
        <f>+#REF!</f>
        <v>0</v>
      </c>
      <c r="V50" s="149">
        <f>+#REF!</f>
        <v>0</v>
      </c>
      <c r="W50" s="149">
        <f>+#REF!</f>
        <v>0</v>
      </c>
      <c r="X50" s="149">
        <f>+#REF!</f>
        <v>0</v>
      </c>
      <c r="Y50" s="149">
        <f>+#REF!</f>
        <v>0</v>
      </c>
      <c r="Z50" s="149">
        <f>+#REF!</f>
        <v>0</v>
      </c>
      <c r="AA50" s="149">
        <f>+#REF!</f>
        <v>0</v>
      </c>
      <c r="AB50" s="150">
        <f>_xlfn.IFNA(+#REF!,"N/A")</f>
        <v>6182.64</v>
      </c>
      <c r="AC50" s="151" t="str">
        <f>_xlfn.IFNA(+#REF!,"N/A")</f>
        <v>N/A</v>
      </c>
      <c r="AD50" s="151" t="str">
        <f>_xlfn.IFNA(+#REF!,"N/A")</f>
        <v>N/A</v>
      </c>
      <c r="AE50" s="151" t="str">
        <f>_xlfn.IFNA(+#REF!,"N/A")</f>
        <v>N/A</v>
      </c>
      <c r="AF50" s="151" t="s">
        <v>88</v>
      </c>
      <c r="AG50" s="149">
        <f>IFERROR(+#REF!,"N/A")</f>
        <v>11038.3104</v>
      </c>
      <c r="AH50" s="152">
        <f>_xlfn.IFNA(+#REF!,"N/A")</f>
        <v>0.1229120146357392</v>
      </c>
      <c r="AI50" s="139"/>
      <c r="AJ50" s="153">
        <f>IFERROR(+#REF!,"N/A")</f>
        <v>913.53600000000006</v>
      </c>
      <c r="AK50" s="154">
        <f>+#REF!</f>
        <v>0.29166666666666702</v>
      </c>
      <c r="AL50" s="149">
        <f>IFERROR(+#REF!,"N/A")</f>
        <v>808.70399999999995</v>
      </c>
      <c r="AM50" s="149">
        <f>IFERROR(+#REF!,"N/A")</f>
        <v>356.42879999999997</v>
      </c>
      <c r="AN50" s="149">
        <f>IFERROR(+#REF!,"N/A")</f>
        <v>452.27519999999998</v>
      </c>
      <c r="AO50" s="149" t="str">
        <f>+#REF!</f>
        <v>WB</v>
      </c>
      <c r="AP50" s="155">
        <f>+#REF!</f>
        <v>0.63541666666666696</v>
      </c>
    </row>
    <row r="51" spans="1:42" x14ac:dyDescent="0.25">
      <c r="A51" s="143">
        <f>+#REF!</f>
        <v>49</v>
      </c>
      <c r="B51" s="144" t="str">
        <f>+#REF!</f>
        <v>WELLNESS WAY</v>
      </c>
      <c r="C51" s="145" t="str">
        <f>+#REF!</f>
        <v>0.51 Mi W. OF 5 MILE RD</v>
      </c>
      <c r="D51" s="146" t="s">
        <v>87</v>
      </c>
      <c r="E51" s="147">
        <f>+#REF!</f>
        <v>22</v>
      </c>
      <c r="F51" s="147">
        <f>+#REF!</f>
        <v>23</v>
      </c>
      <c r="G51" s="148">
        <f>+#REF!</f>
        <v>26</v>
      </c>
      <c r="H51" s="149">
        <f>+#REF!</f>
        <v>0</v>
      </c>
      <c r="I51" s="149">
        <f>+#REF!</f>
        <v>0</v>
      </c>
      <c r="J51" s="149">
        <f>+#REF!</f>
        <v>0</v>
      </c>
      <c r="K51" s="149">
        <f>+#REF!</f>
        <v>0</v>
      </c>
      <c r="L51" s="149">
        <f>+#REF!</f>
        <v>0</v>
      </c>
      <c r="M51" s="149">
        <f>+#REF!</f>
        <v>0</v>
      </c>
      <c r="N51" s="149">
        <f>+#REF!</f>
        <v>0</v>
      </c>
      <c r="O51" s="149">
        <f>+#REF!</f>
        <v>0</v>
      </c>
      <c r="P51" s="149">
        <f>+#REF!</f>
        <v>0</v>
      </c>
      <c r="Q51" s="149">
        <f>+#REF!</f>
        <v>0</v>
      </c>
      <c r="R51" s="149">
        <f>+#REF!</f>
        <v>0</v>
      </c>
      <c r="S51" s="149">
        <f>+#REF!</f>
        <v>0</v>
      </c>
      <c r="T51" s="149">
        <f>+#REF!</f>
        <v>0</v>
      </c>
      <c r="U51" s="149">
        <f>+#REF!</f>
        <v>0</v>
      </c>
      <c r="V51" s="149">
        <f>+#REF!</f>
        <v>0</v>
      </c>
      <c r="W51" s="149">
        <f>+#REF!</f>
        <v>0</v>
      </c>
      <c r="X51" s="149">
        <f>+#REF!</f>
        <v>0</v>
      </c>
      <c r="Y51" s="149">
        <f>+#REF!</f>
        <v>0</v>
      </c>
      <c r="Z51" s="149">
        <f>+#REF!</f>
        <v>0</v>
      </c>
      <c r="AA51" s="149">
        <f>+#REF!</f>
        <v>0</v>
      </c>
      <c r="AB51" s="150">
        <f>_xlfn.IFNA(+#REF!,"N/A")</f>
        <v>6182.64</v>
      </c>
      <c r="AC51" s="151" t="str">
        <f>_xlfn.IFNA(+#REF!,"N/A")</f>
        <v>N/A</v>
      </c>
      <c r="AD51" s="151" t="str">
        <f>_xlfn.IFNA(+#REF!,"N/A")</f>
        <v>N/A</v>
      </c>
      <c r="AE51" s="151" t="str">
        <f>_xlfn.IFNA(+#REF!,"N/A")</f>
        <v>N/A</v>
      </c>
      <c r="AF51" s="151" t="s">
        <v>88</v>
      </c>
      <c r="AG51" s="149" t="str">
        <f>IFERROR(+#REF!,"N/A")</f>
        <v>N/A</v>
      </c>
      <c r="AH51" s="152" t="str">
        <f>_xlfn.IFNA(+#REF!,"N/A")</f>
        <v>N/A</v>
      </c>
      <c r="AI51" s="139"/>
      <c r="AJ51" s="153" t="str">
        <f>IFERROR(+#REF!,"N/A")</f>
        <v>N/A</v>
      </c>
      <c r="AK51" s="154">
        <f>+#REF!</f>
        <v>1</v>
      </c>
      <c r="AL51" s="149" t="str">
        <f>IFERROR(+#REF!,"N/A")</f>
        <v>N/A</v>
      </c>
      <c r="AM51" s="149" t="str">
        <f>IFERROR(+#REF!,"N/A")</f>
        <v>N/A</v>
      </c>
      <c r="AN51" s="149" t="str">
        <f>IFERROR(+#REF!,"N/A")</f>
        <v>N/A</v>
      </c>
      <c r="AO51" s="149" t="str">
        <f>+#REF!</f>
        <v>WB</v>
      </c>
      <c r="AP51" s="155">
        <f>+#REF!</f>
        <v>0.625</v>
      </c>
    </row>
    <row r="52" spans="1:42" x14ac:dyDescent="0.25">
      <c r="A52" s="143">
        <f>+#REF!</f>
        <v>50</v>
      </c>
      <c r="B52" s="144" t="str">
        <f>+#REF!</f>
        <v>SCHOFIELD RD</v>
      </c>
      <c r="C52" s="145" t="str">
        <f>+#REF!</f>
        <v>0.20 Mi S. OF WELLNESS WAY</v>
      </c>
      <c r="D52" s="146" t="s">
        <v>87</v>
      </c>
      <c r="E52" s="147">
        <f>+#REF!</f>
        <v>22</v>
      </c>
      <c r="F52" s="147">
        <f>+#REF!</f>
        <v>23</v>
      </c>
      <c r="G52" s="148">
        <f>+#REF!</f>
        <v>26</v>
      </c>
      <c r="H52" s="149">
        <f>+#REF!</f>
        <v>0</v>
      </c>
      <c r="I52" s="149">
        <f>+#REF!</f>
        <v>0</v>
      </c>
      <c r="J52" s="149">
        <f>+#REF!</f>
        <v>0</v>
      </c>
      <c r="K52" s="149">
        <f>+#REF!</f>
        <v>0</v>
      </c>
      <c r="L52" s="149">
        <f>+#REF!</f>
        <v>0</v>
      </c>
      <c r="M52" s="149">
        <f>+#REF!</f>
        <v>0</v>
      </c>
      <c r="N52" s="149">
        <f>+#REF!</f>
        <v>0</v>
      </c>
      <c r="O52" s="149">
        <f>+#REF!</f>
        <v>0</v>
      </c>
      <c r="P52" s="149">
        <f>+#REF!</f>
        <v>0</v>
      </c>
      <c r="Q52" s="149">
        <f>+#REF!</f>
        <v>0</v>
      </c>
      <c r="R52" s="149">
        <f>+#REF!</f>
        <v>0</v>
      </c>
      <c r="S52" s="149">
        <f>+#REF!</f>
        <v>0</v>
      </c>
      <c r="T52" s="149">
        <f>+#REF!</f>
        <v>0</v>
      </c>
      <c r="U52" s="149">
        <f>+#REF!</f>
        <v>0</v>
      </c>
      <c r="V52" s="149">
        <f>+#REF!</f>
        <v>0</v>
      </c>
      <c r="W52" s="149">
        <f>+#REF!</f>
        <v>0</v>
      </c>
      <c r="X52" s="149">
        <f>+#REF!</f>
        <v>0</v>
      </c>
      <c r="Y52" s="149">
        <f>+#REF!</f>
        <v>0</v>
      </c>
      <c r="Z52" s="149">
        <f>+#REF!</f>
        <v>0</v>
      </c>
      <c r="AA52" s="149">
        <f>+#REF!</f>
        <v>0</v>
      </c>
      <c r="AB52" s="150">
        <f>_xlfn.IFNA(+#REF!,"N/A")</f>
        <v>6182.64</v>
      </c>
      <c r="AC52" s="151" t="str">
        <f>_xlfn.IFNA(+#REF!,"N/A")</f>
        <v>N/A</v>
      </c>
      <c r="AD52" s="151" t="str">
        <f>_xlfn.IFNA(+#REF!,"N/A")</f>
        <v>N/A</v>
      </c>
      <c r="AE52" s="151" t="str">
        <f>_xlfn.IFNA(+#REF!,"N/A")</f>
        <v>N/A</v>
      </c>
      <c r="AF52" s="151" t="s">
        <v>88</v>
      </c>
      <c r="AG52" s="149">
        <f>IFERROR(+#REF!,"N/A")</f>
        <v>10171.497599999999</v>
      </c>
      <c r="AH52" s="152">
        <f>_xlfn.IFNA(+#REF!,"N/A")</f>
        <v>0.10469449124108055</v>
      </c>
      <c r="AI52" s="139"/>
      <c r="AJ52" s="153">
        <f>IFERROR(+#REF!,"N/A")</f>
        <v>794.31359999999995</v>
      </c>
      <c r="AK52" s="154">
        <f>+#REF!</f>
        <v>0.32291666666666702</v>
      </c>
      <c r="AL52" s="149">
        <f>IFERROR(+#REF!,"N/A")</f>
        <v>747.75359999999989</v>
      </c>
      <c r="AM52" s="149">
        <f>IFERROR(+#REF!,"N/A")</f>
        <v>406.00319999999999</v>
      </c>
      <c r="AN52" s="149">
        <f>IFERROR(+#REF!,"N/A")</f>
        <v>341.75039999999996</v>
      </c>
      <c r="AO52" s="149" t="str">
        <f>+#REF!</f>
        <v>NB</v>
      </c>
      <c r="AP52" s="155">
        <f>+#REF!</f>
        <v>0.69791666666666696</v>
      </c>
    </row>
    <row r="53" spans="1:42" x14ac:dyDescent="0.25">
      <c r="A53" s="143">
        <f>+#REF!</f>
        <v>51</v>
      </c>
      <c r="B53" s="144" t="str">
        <f>+#REF!</f>
        <v>SCHOFIELD RD</v>
      </c>
      <c r="C53" s="145" t="str">
        <f>+#REF!</f>
        <v>0.57 Mi E. OF 5 MILE RD</v>
      </c>
      <c r="D53" s="146" t="s">
        <v>87</v>
      </c>
      <c r="E53" s="147">
        <f>+#REF!</f>
        <v>25</v>
      </c>
      <c r="F53" s="147">
        <f>+#REF!</f>
        <v>23</v>
      </c>
      <c r="G53" s="148">
        <f>+#REF!</f>
        <v>26</v>
      </c>
      <c r="H53" s="149">
        <f>+#REF!</f>
        <v>0</v>
      </c>
      <c r="I53" s="149">
        <f>+#REF!</f>
        <v>0</v>
      </c>
      <c r="J53" s="149">
        <f>+#REF!</f>
        <v>0</v>
      </c>
      <c r="K53" s="149">
        <f>+#REF!</f>
        <v>0</v>
      </c>
      <c r="L53" s="149">
        <f>+#REF!</f>
        <v>0</v>
      </c>
      <c r="M53" s="149">
        <f>+#REF!</f>
        <v>0</v>
      </c>
      <c r="N53" s="149">
        <f>+#REF!</f>
        <v>0</v>
      </c>
      <c r="O53" s="149">
        <f>+#REF!</f>
        <v>0</v>
      </c>
      <c r="P53" s="149">
        <f>+#REF!</f>
        <v>0</v>
      </c>
      <c r="Q53" s="149">
        <f>+#REF!</f>
        <v>0</v>
      </c>
      <c r="R53" s="149">
        <f>+#REF!</f>
        <v>0</v>
      </c>
      <c r="S53" s="149">
        <f>+#REF!</f>
        <v>0</v>
      </c>
      <c r="T53" s="149">
        <f>+#REF!</f>
        <v>0</v>
      </c>
      <c r="U53" s="149">
        <f>+#REF!</f>
        <v>0</v>
      </c>
      <c r="V53" s="149">
        <f>+#REF!</f>
        <v>0</v>
      </c>
      <c r="W53" s="149">
        <f>+#REF!</f>
        <v>0</v>
      </c>
      <c r="X53" s="149">
        <f>+#REF!</f>
        <v>0</v>
      </c>
      <c r="Y53" s="149">
        <f>+#REF!</f>
        <v>0</v>
      </c>
      <c r="Z53" s="149">
        <f>+#REF!</f>
        <v>0</v>
      </c>
      <c r="AA53" s="149">
        <f>+#REF!</f>
        <v>0</v>
      </c>
      <c r="AB53" s="150">
        <f>_xlfn.IFNA(+#REF!,"N/A")</f>
        <v>6182.64</v>
      </c>
      <c r="AC53" s="151" t="str">
        <f>_xlfn.IFNA(+#REF!,"N/A")</f>
        <v>N/A</v>
      </c>
      <c r="AD53" s="151" t="str">
        <f>_xlfn.IFNA(+#REF!,"N/A")</f>
        <v>N/A</v>
      </c>
      <c r="AE53" s="151" t="str">
        <f>_xlfn.IFNA(+#REF!,"N/A")</f>
        <v>N/A</v>
      </c>
      <c r="AF53" s="151" t="s">
        <v>88</v>
      </c>
      <c r="AG53" s="149">
        <f>IFERROR(+#REF!,"N/A")</f>
        <v>12601.8048</v>
      </c>
      <c r="AH53" s="152">
        <f>_xlfn.IFNA(+#REF!,"N/A")</f>
        <v>0.15305960487067805</v>
      </c>
      <c r="AI53" s="139"/>
      <c r="AJ53" s="153">
        <f>IFERROR(+#REF!,"N/A")</f>
        <v>1027.3535999999999</v>
      </c>
      <c r="AK53" s="154">
        <f>+#REF!</f>
        <v>0.66666666666666696</v>
      </c>
      <c r="AL53" s="149">
        <f>IFERROR(+#REF!,"N/A")</f>
        <v>1027.3536000000001</v>
      </c>
      <c r="AM53" s="149">
        <f>IFERROR(+#REF!,"N/A")</f>
        <v>381.3888</v>
      </c>
      <c r="AN53" s="149">
        <f>IFERROR(+#REF!,"N/A")</f>
        <v>645.96480000000008</v>
      </c>
      <c r="AO53" s="149" t="str">
        <f>+#REF!</f>
        <v>WB</v>
      </c>
      <c r="AP53" s="155">
        <f>+#REF!</f>
        <v>0.66666666666666696</v>
      </c>
    </row>
    <row r="54" spans="1:42" x14ac:dyDescent="0.25">
      <c r="A54" s="143">
        <f>+#REF!</f>
        <v>201</v>
      </c>
      <c r="B54" s="144" t="str">
        <f>+#REF!</f>
        <v>C.R. 565A</v>
      </c>
      <c r="C54" s="145" t="str">
        <f>+#REF!</f>
        <v>0.2 Mi N OF S.R. 50</v>
      </c>
      <c r="D54" s="146" t="s">
        <v>37</v>
      </c>
      <c r="E54" s="147">
        <f>+#REF!</f>
        <v>20</v>
      </c>
      <c r="F54" s="147">
        <f>+#REF!</f>
        <v>22</v>
      </c>
      <c r="G54" s="148">
        <f>+#REF!</f>
        <v>25</v>
      </c>
      <c r="H54" s="149">
        <f>+#REF!</f>
        <v>3399</v>
      </c>
      <c r="I54" s="149">
        <f>+#REF!</f>
        <v>4540</v>
      </c>
      <c r="J54" s="149">
        <f>+#REF!</f>
        <v>3868</v>
      </c>
      <c r="K54" s="149">
        <f>+#REF!</f>
        <v>3804</v>
      </c>
      <c r="L54" s="149">
        <f>+#REF!</f>
        <v>3961</v>
      </c>
      <c r="M54" s="149">
        <f>+#REF!</f>
        <v>4675</v>
      </c>
      <c r="N54" s="149">
        <f>+#REF!</f>
        <v>5096</v>
      </c>
      <c r="O54" s="149">
        <f>+#REF!</f>
        <v>5585</v>
      </c>
      <c r="P54" s="149">
        <f>+#REF!</f>
        <v>5151</v>
      </c>
      <c r="Q54" s="149">
        <f>+#REF!</f>
        <v>4810</v>
      </c>
      <c r="R54" s="149">
        <f>+#REF!</f>
        <v>5422</v>
      </c>
      <c r="S54" s="149">
        <f>+#REF!</f>
        <v>5867</v>
      </c>
      <c r="T54" s="149">
        <f>+#REF!</f>
        <v>5187.4367999999995</v>
      </c>
      <c r="U54" s="149">
        <f>+#REF!</f>
        <v>7245.9647999999997</v>
      </c>
      <c r="V54" s="149">
        <f>+#REF!</f>
        <v>7386.1343999999999</v>
      </c>
      <c r="W54" s="149">
        <f>+#REF!</f>
        <v>9936.4319999999989</v>
      </c>
      <c r="X54" s="149">
        <f>+#REF!</f>
        <v>10992</v>
      </c>
      <c r="Y54" s="149">
        <f>+#REF!</f>
        <v>8120.4479999999994</v>
      </c>
      <c r="Z54" s="149">
        <f>+#REF!</f>
        <v>9069.119999999999</v>
      </c>
      <c r="AA54" s="149">
        <f>+#REF!</f>
        <v>9272.6208000000006</v>
      </c>
      <c r="AB54" s="150">
        <f>_xlfn.IFNA(+#REF!,"N/A")</f>
        <v>6182.64</v>
      </c>
      <c r="AC54" s="151">
        <f>_xlfn.IFNA(+#REF!,"N/A")</f>
        <v>9839.6725000000006</v>
      </c>
      <c r="AD54" s="151">
        <f>_xlfn.IFNA(+#REF!,"N/A")</f>
        <v>8847.302099999999</v>
      </c>
      <c r="AE54" s="151">
        <f>_xlfn.IFNA(+#REF!,"N/A")</f>
        <v>11048.0478</v>
      </c>
      <c r="AF54" s="151">
        <v>9759.3119999999981</v>
      </c>
      <c r="AG54" s="149">
        <f>IFERROR(+#REF!,"N/A")</f>
        <v>9624.9791999999998</v>
      </c>
      <c r="AH54" s="152">
        <f>_xlfn.IFNA(+#REF!,"N/A")</f>
        <v>9.2559677142903807E-2</v>
      </c>
      <c r="AI54" s="139"/>
      <c r="AJ54" s="153">
        <f>IFERROR(+#REF!,"N/A")</f>
        <v>891.89760000000001</v>
      </c>
      <c r="AK54" s="154">
        <f>+#REF!</f>
        <v>0.59375</v>
      </c>
      <c r="AL54" s="149">
        <f>IFERROR(+#REF!,"N/A")</f>
        <v>846.41280000000006</v>
      </c>
      <c r="AM54" s="149">
        <f>IFERROR(+#REF!,"N/A")</f>
        <v>454.84799999999996</v>
      </c>
      <c r="AN54" s="149">
        <f>IFERROR(+#REF!,"N/A")</f>
        <v>391.56479999999999</v>
      </c>
      <c r="AO54" s="149" t="str">
        <f>+#REF!</f>
        <v>NB</v>
      </c>
      <c r="AP54" s="155">
        <f>+#REF!</f>
        <v>0.70833333333333404</v>
      </c>
    </row>
    <row r="55" spans="1:42" x14ac:dyDescent="0.25">
      <c r="A55" s="143">
        <f>+#REF!</f>
        <v>202</v>
      </c>
      <c r="B55" s="144" t="str">
        <f>+#REF!</f>
        <v>C.R. 50</v>
      </c>
      <c r="C55" s="145" t="str">
        <f>+#REF!</f>
        <v>0.5 Mi W OF C.R. 455</v>
      </c>
      <c r="D55" s="146" t="s">
        <v>37</v>
      </c>
      <c r="E55" s="147">
        <f>+#REF!</f>
        <v>23</v>
      </c>
      <c r="F55" s="147">
        <f>+#REF!</f>
        <v>22</v>
      </c>
      <c r="G55" s="148">
        <f>+#REF!</f>
        <v>26</v>
      </c>
      <c r="H55" s="149">
        <f>+#REF!</f>
        <v>2293</v>
      </c>
      <c r="I55" s="149">
        <f>+#REF!</f>
        <v>3067</v>
      </c>
      <c r="J55" s="149">
        <f>+#REF!</f>
        <v>3434</v>
      </c>
      <c r="K55" s="149">
        <f>+#REF!</f>
        <v>3654</v>
      </c>
      <c r="L55" s="149">
        <f>+#REF!</f>
        <v>4181</v>
      </c>
      <c r="M55" s="149">
        <f>+#REF!</f>
        <v>4968</v>
      </c>
      <c r="N55" s="149">
        <f>+#REF!</f>
        <v>5193</v>
      </c>
      <c r="O55" s="149">
        <f>+#REF!</f>
        <v>5215</v>
      </c>
      <c r="P55" s="149">
        <f>+#REF!</f>
        <v>5107</v>
      </c>
      <c r="Q55" s="149">
        <f>+#REF!</f>
        <v>4707</v>
      </c>
      <c r="R55" s="149">
        <f>+#REF!</f>
        <v>6106</v>
      </c>
      <c r="S55" s="149">
        <f>+#REF!</f>
        <v>7059</v>
      </c>
      <c r="T55" s="149">
        <f>+#REF!</f>
        <v>5656.0128000000004</v>
      </c>
      <c r="U55" s="149">
        <f>+#REF!</f>
        <v>5515.4687999999996</v>
      </c>
      <c r="V55" s="149">
        <f>+#REF!</f>
        <v>4307.76</v>
      </c>
      <c r="W55" s="149">
        <f>+#REF!</f>
        <v>6698.4192000000003</v>
      </c>
      <c r="X55" s="149">
        <f>+#REF!</f>
        <v>5592.2687999999998</v>
      </c>
      <c r="Y55" s="149">
        <f>+#REF!</f>
        <v>7593.3119999999999</v>
      </c>
      <c r="Z55" s="149">
        <f>+#REF!</f>
        <v>6692.5343999999996</v>
      </c>
      <c r="AA55" s="149">
        <f>+#REF!</f>
        <v>6508.5119999999997</v>
      </c>
      <c r="AB55" s="150">
        <f>_xlfn.IFNA(+#REF!,"N/A")</f>
        <v>6182.64</v>
      </c>
      <c r="AC55" s="151">
        <f>_xlfn.IFNA(+#REF!,"N/A")</f>
        <v>7353.6079999999993</v>
      </c>
      <c r="AD55" s="151">
        <f>_xlfn.IFNA(+#REF!,"N/A")</f>
        <v>6135.6477000000004</v>
      </c>
      <c r="AE55" s="151">
        <f>_xlfn.IFNA(+#REF!,"N/A")</f>
        <v>8069</v>
      </c>
      <c r="AF55" s="151">
        <v>10108.544599999999</v>
      </c>
      <c r="AG55" s="149">
        <f>IFERROR(+#REF!,"N/A")</f>
        <v>10363.392</v>
      </c>
      <c r="AH55" s="152">
        <f>_xlfn.IFNA(+#REF!,"N/A")</f>
        <v>0.10883159778742324</v>
      </c>
      <c r="AI55" s="139"/>
      <c r="AJ55" s="153">
        <f>IFERROR(+#REF!,"N/A")</f>
        <v>1099.2384000000002</v>
      </c>
      <c r="AK55" s="154">
        <f>+#REF!</f>
        <v>0.69791666666666696</v>
      </c>
      <c r="AL55" s="149">
        <f>IFERROR(+#REF!,"N/A")</f>
        <v>1099.2384</v>
      </c>
      <c r="AM55" s="149">
        <f>IFERROR(+#REF!,"N/A")</f>
        <v>317.49119999999999</v>
      </c>
      <c r="AN55" s="149">
        <f>IFERROR(+#REF!,"N/A")</f>
        <v>781.74720000000002</v>
      </c>
      <c r="AO55" s="149" t="str">
        <f>+#REF!</f>
        <v>WB</v>
      </c>
      <c r="AP55" s="155">
        <f>+#REF!</f>
        <v>0.69791666666666696</v>
      </c>
    </row>
    <row r="56" spans="1:42" x14ac:dyDescent="0.25">
      <c r="A56" s="143">
        <f>+#REF!</f>
        <v>203</v>
      </c>
      <c r="B56" s="144" t="str">
        <f>+#REF!</f>
        <v>C.R. 561</v>
      </c>
      <c r="C56" s="145" t="str">
        <f>+#REF!</f>
        <v>0.16 Mi S OF BRIDGE #114046</v>
      </c>
      <c r="D56" s="146" t="s">
        <v>37</v>
      </c>
      <c r="E56" s="147">
        <f>+#REF!</f>
        <v>23</v>
      </c>
      <c r="F56" s="147">
        <f>+#REF!</f>
        <v>22</v>
      </c>
      <c r="G56" s="148">
        <f>+#REF!</f>
        <v>25</v>
      </c>
      <c r="H56" s="149">
        <f>+#REF!</f>
        <v>2369</v>
      </c>
      <c r="I56" s="149">
        <f>+#REF!</f>
        <v>2706</v>
      </c>
      <c r="J56" s="149">
        <f>+#REF!</f>
        <v>2774</v>
      </c>
      <c r="K56" s="149">
        <f>+#REF!</f>
        <v>2630</v>
      </c>
      <c r="L56" s="149">
        <f>+#REF!</f>
        <v>3050</v>
      </c>
      <c r="M56" s="149">
        <f>+#REF!</f>
        <v>3412</v>
      </c>
      <c r="N56" s="149">
        <f>+#REF!</f>
        <v>3484</v>
      </c>
      <c r="O56" s="149">
        <f>+#REF!</f>
        <v>3638</v>
      </c>
      <c r="P56" s="149">
        <f>+#REF!</f>
        <v>3040</v>
      </c>
      <c r="Q56" s="149">
        <f>+#REF!</f>
        <v>2718</v>
      </c>
      <c r="R56" s="149">
        <f>+#REF!</f>
        <v>2761</v>
      </c>
      <c r="S56" s="149">
        <f>+#REF!</f>
        <v>2839</v>
      </c>
      <c r="T56" s="149">
        <f>+#REF!</f>
        <v>2746.0031999999997</v>
      </c>
      <c r="U56" s="149">
        <f>+#REF!</f>
        <v>2482.8768</v>
      </c>
      <c r="V56" s="149">
        <f>+#REF!</f>
        <v>2886.4223999999999</v>
      </c>
      <c r="W56" s="149">
        <f>+#REF!</f>
        <v>3072.6432</v>
      </c>
      <c r="X56" s="149">
        <f>+#REF!</f>
        <v>3271.68</v>
      </c>
      <c r="Y56" s="149">
        <f>+#REF!</f>
        <v>3564.0959999999995</v>
      </c>
      <c r="Z56" s="149">
        <f>+#REF!</f>
        <v>3578.6015999999995</v>
      </c>
      <c r="AA56" s="149">
        <f>+#REF!</f>
        <v>3111.3987000000002</v>
      </c>
      <c r="AB56" s="150">
        <f>_xlfn.IFNA(+#REF!,"N/A")</f>
        <v>6182.64</v>
      </c>
      <c r="AC56" s="151">
        <f>_xlfn.IFNA(+#REF!,"N/A")</f>
        <v>4475.5119999999997</v>
      </c>
      <c r="AD56" s="151">
        <f>_xlfn.IFNA(+#REF!,"N/A")</f>
        <v>4616.8486000000003</v>
      </c>
      <c r="AE56" s="151">
        <f>_xlfn.IFNA(+#REF!,"N/A")</f>
        <v>6247</v>
      </c>
      <c r="AF56" s="151">
        <v>5439.1391999999996</v>
      </c>
      <c r="AG56" s="149">
        <f>IFERROR(+#REF!,"N/A")</f>
        <v>5456.2559999999994</v>
      </c>
      <c r="AH56" s="152">
        <f>_xlfn.IFNA(+#REF!,"N/A")</f>
        <v>-2.4686679151606827E-2</v>
      </c>
      <c r="AI56" s="139"/>
      <c r="AJ56" s="153">
        <f>IFERROR(+#REF!,"N/A")</f>
        <v>515.17439999999999</v>
      </c>
      <c r="AK56" s="154">
        <f>+#REF!</f>
        <v>0.70833333333333404</v>
      </c>
      <c r="AL56" s="149">
        <f>IFERROR(+#REF!,"N/A")</f>
        <v>515.17439999999999</v>
      </c>
      <c r="AM56" s="149">
        <f>IFERROR(+#REF!,"N/A")</f>
        <v>213.6576</v>
      </c>
      <c r="AN56" s="149">
        <f>IFERROR(+#REF!,"N/A")</f>
        <v>301.51680000000005</v>
      </c>
      <c r="AO56" s="149" t="str">
        <f>+#REF!</f>
        <v>NB</v>
      </c>
      <c r="AP56" s="155">
        <f>+#REF!</f>
        <v>0.70833333333333404</v>
      </c>
    </row>
    <row r="57" spans="1:42" x14ac:dyDescent="0.25">
      <c r="A57" s="143">
        <f>+#REF!</f>
        <v>204</v>
      </c>
      <c r="B57" s="144" t="str">
        <f>+#REF!</f>
        <v>C.R. 455</v>
      </c>
      <c r="C57" s="145" t="str">
        <f>+#REF!</f>
        <v>0.10 Mi N OF MAGNOLIA CREEK LN</v>
      </c>
      <c r="D57" s="146" t="s">
        <v>37</v>
      </c>
      <c r="E57" s="147">
        <f>+#REF!</f>
        <v>14</v>
      </c>
      <c r="F57" s="147">
        <f>+#REF!</f>
        <v>22</v>
      </c>
      <c r="G57" s="148">
        <f>+#REF!</f>
        <v>26</v>
      </c>
      <c r="H57" s="149">
        <f>+#REF!</f>
        <v>4749</v>
      </c>
      <c r="I57" s="149">
        <f>+#REF!</f>
        <v>3806</v>
      </c>
      <c r="J57" s="149">
        <f>+#REF!</f>
        <v>5241</v>
      </c>
      <c r="K57" s="149">
        <f>+#REF!</f>
        <v>5188</v>
      </c>
      <c r="L57" s="149">
        <f>+#REF!</f>
        <v>5425</v>
      </c>
      <c r="M57" s="149">
        <f>+#REF!</f>
        <v>6203</v>
      </c>
      <c r="N57" s="149">
        <f>+#REF!</f>
        <v>6873</v>
      </c>
      <c r="O57" s="149">
        <f>+#REF!</f>
        <v>5549</v>
      </c>
      <c r="P57" s="149">
        <f>+#REF!</f>
        <v>5095</v>
      </c>
      <c r="Q57" s="149">
        <f>+#REF!</f>
        <v>4755</v>
      </c>
      <c r="R57" s="149">
        <f>+#REF!</f>
        <v>4897</v>
      </c>
      <c r="S57" s="149">
        <f>+#REF!</f>
        <v>5132</v>
      </c>
      <c r="T57" s="149">
        <f>+#REF!</f>
        <v>5063.366399999999</v>
      </c>
      <c r="U57" s="149">
        <f>+#REF!</f>
        <v>5515.4687999999996</v>
      </c>
      <c r="V57" s="149">
        <f>+#REF!</f>
        <v>6297.8495999999996</v>
      </c>
      <c r="W57" s="149">
        <f>+#REF!</f>
        <v>6174.7487999999994</v>
      </c>
      <c r="X57" s="149">
        <f>+#REF!</f>
        <v>6878.8223999999991</v>
      </c>
      <c r="Y57" s="149">
        <f>+#REF!</f>
        <v>7441.0079999999989</v>
      </c>
      <c r="Z57" s="149">
        <f>+#REF!</f>
        <v>7759.7183999999997</v>
      </c>
      <c r="AA57" s="149">
        <f>+#REF!</f>
        <v>7351.3152</v>
      </c>
      <c r="AB57" s="150">
        <f>_xlfn.IFNA(+#REF!,"N/A")</f>
        <v>6182.64</v>
      </c>
      <c r="AC57" s="151">
        <f>_xlfn.IFNA(+#REF!,"N/A")</f>
        <v>7486.9784999999993</v>
      </c>
      <c r="AD57" s="151">
        <f>_xlfn.IFNA(+#REF!,"N/A")</f>
        <v>6847.1039000000001</v>
      </c>
      <c r="AE57" s="151">
        <f>_xlfn.IFNA(+#REF!,"N/A")</f>
        <v>7230</v>
      </c>
      <c r="AF57" s="151">
        <v>7974.7579999999998</v>
      </c>
      <c r="AG57" s="149">
        <f>IFERROR(+#REF!,"N/A")</f>
        <v>8523.3407999999999</v>
      </c>
      <c r="AH57" s="152">
        <f>_xlfn.IFNA(+#REF!,"N/A")</f>
        <v>6.6319076647201713E-2</v>
      </c>
      <c r="AI57" s="139"/>
      <c r="AJ57" s="153">
        <f>IFERROR(+#REF!,"N/A")</f>
        <v>926.51520000000005</v>
      </c>
      <c r="AK57" s="154">
        <f>+#REF!</f>
        <v>0.29166666666666702</v>
      </c>
      <c r="AL57" s="149">
        <f>IFERROR(+#REF!,"N/A")</f>
        <v>772.76160000000004</v>
      </c>
      <c r="AM57" s="149">
        <f>IFERROR(+#REF!,"N/A")</f>
        <v>447.28320000000002</v>
      </c>
      <c r="AN57" s="149">
        <f>IFERROR(+#REF!,"N/A")</f>
        <v>325.47839999999997</v>
      </c>
      <c r="AO57" s="149" t="str">
        <f>+#REF!</f>
        <v>WB</v>
      </c>
      <c r="AP57" s="155">
        <f>+#REF!</f>
        <v>0.63541666666666696</v>
      </c>
    </row>
    <row r="58" spans="1:42" x14ac:dyDescent="0.25">
      <c r="A58" s="143">
        <f>+#REF!</f>
        <v>205</v>
      </c>
      <c r="B58" s="144" t="str">
        <f>+#REF!</f>
        <v>CITRUS TOWER BV</v>
      </c>
      <c r="C58" s="145" t="str">
        <f>+#REF!</f>
        <v>0.113 Mi E OF U.S. 27</v>
      </c>
      <c r="D58" s="146" t="s">
        <v>37</v>
      </c>
      <c r="E58" s="147">
        <f>+#REF!</f>
        <v>19</v>
      </c>
      <c r="F58" s="147">
        <f>+#REF!</f>
        <v>22</v>
      </c>
      <c r="G58" s="148">
        <f>+#REF!</f>
        <v>26</v>
      </c>
      <c r="H58" s="149" t="str">
        <f>+#REF!</f>
        <v>*****</v>
      </c>
      <c r="I58" s="149" t="str">
        <f>+#REF!</f>
        <v>*****</v>
      </c>
      <c r="J58" s="149">
        <f>+#REF!</f>
        <v>8174</v>
      </c>
      <c r="K58" s="149">
        <f>+#REF!</f>
        <v>8831</v>
      </c>
      <c r="L58" s="149">
        <f>+#REF!</f>
        <v>9445</v>
      </c>
      <c r="M58" s="149">
        <f>+#REF!</f>
        <v>11017</v>
      </c>
      <c r="N58" s="149">
        <f>+#REF!</f>
        <v>11549</v>
      </c>
      <c r="O58" s="149">
        <f>+#REF!</f>
        <v>12716</v>
      </c>
      <c r="P58" s="149">
        <f>+#REF!</f>
        <v>10679</v>
      </c>
      <c r="Q58" s="149">
        <f>+#REF!</f>
        <v>9670</v>
      </c>
      <c r="R58" s="149">
        <f>+#REF!</f>
        <v>10545</v>
      </c>
      <c r="S58" s="149">
        <f>+#REF!</f>
        <v>10644</v>
      </c>
      <c r="T58" s="149">
        <f>+#REF!</f>
        <v>10237.171199999999</v>
      </c>
      <c r="U58" s="149">
        <f>+#REF!</f>
        <v>10843.055999999999</v>
      </c>
      <c r="V58" s="149">
        <f>+#REF!</f>
        <v>11751.955199999999</v>
      </c>
      <c r="W58" s="149">
        <f>+#REF!</f>
        <v>12302.927999999998</v>
      </c>
      <c r="X58" s="149">
        <f>+#REF!</f>
        <v>12176.774399999998</v>
      </c>
      <c r="Y58" s="149">
        <f>+#REF!</f>
        <v>12066.508799999998</v>
      </c>
      <c r="Z58" s="149">
        <f>+#REF!</f>
        <v>12548.3904</v>
      </c>
      <c r="AA58" s="149">
        <f>+#REF!</f>
        <v>12888.460800000001</v>
      </c>
      <c r="AB58" s="150">
        <f>_xlfn.IFNA(+#REF!,"N/A")</f>
        <v>6182.64</v>
      </c>
      <c r="AC58" s="151">
        <f>_xlfn.IFNA(+#REF!,"N/A")</f>
        <v>11619.545</v>
      </c>
      <c r="AD58" s="151">
        <f>_xlfn.IFNA(+#REF!,"N/A")</f>
        <v>11189.1052</v>
      </c>
      <c r="AE58" s="151">
        <f>_xlfn.IFNA(+#REF!,"N/A")</f>
        <v>11747</v>
      </c>
      <c r="AF58" s="151">
        <v>10785.311999999998</v>
      </c>
      <c r="AG58" s="149">
        <f>IFERROR(+#REF!,"N/A")</f>
        <v>11929.881599999999</v>
      </c>
      <c r="AH58" s="152">
        <f>_xlfn.IFNA(+#REF!,"N/A")</f>
        <v>0.14049250307809036</v>
      </c>
      <c r="AI58" s="139"/>
      <c r="AJ58" s="153">
        <f>IFERROR(+#REF!,"N/A")</f>
        <v>1050.3168000000001</v>
      </c>
      <c r="AK58" s="154">
        <f>+#REF!</f>
        <v>0.61458333333333404</v>
      </c>
      <c r="AL58" s="149">
        <f>IFERROR(+#REF!,"N/A")</f>
        <v>1033.3440000000001</v>
      </c>
      <c r="AM58" s="149">
        <f>IFERROR(+#REF!,"N/A")</f>
        <v>607.02719999999999</v>
      </c>
      <c r="AN58" s="149">
        <f>IFERROR(+#REF!,"N/A")</f>
        <v>426.31679999999994</v>
      </c>
      <c r="AO58" s="149" t="str">
        <f>+#REF!</f>
        <v>WB</v>
      </c>
      <c r="AP58" s="155">
        <f>+#REF!</f>
        <v>0.6875</v>
      </c>
    </row>
    <row r="59" spans="1:42" x14ac:dyDescent="0.25">
      <c r="A59" s="143">
        <f>+#REF!</f>
        <v>206</v>
      </c>
      <c r="B59" s="144" t="str">
        <f>+#REF!</f>
        <v>CR 565A</v>
      </c>
      <c r="C59" s="145" t="str">
        <f>+#REF!</f>
        <v>NORTH OF SR 50</v>
      </c>
      <c r="D59" s="146" t="s">
        <v>37</v>
      </c>
      <c r="E59" s="147">
        <f>+#REF!</f>
        <v>24</v>
      </c>
      <c r="F59" s="147">
        <f>+#REF!</f>
        <v>22</v>
      </c>
      <c r="G59" s="148">
        <f>+#REF!</f>
        <v>24</v>
      </c>
      <c r="H59" s="149" t="str">
        <f>+#REF!</f>
        <v>*****</v>
      </c>
      <c r="I59" s="149" t="str">
        <f>+#REF!</f>
        <v>*****</v>
      </c>
      <c r="J59" s="149" t="str">
        <f>+#REF!</f>
        <v>*****</v>
      </c>
      <c r="K59" s="149" t="str">
        <f>+#REF!</f>
        <v>*****</v>
      </c>
      <c r="L59" s="149" t="str">
        <f>+#REF!</f>
        <v>*****</v>
      </c>
      <c r="M59" s="149" t="str">
        <f>+#REF!</f>
        <v>*****</v>
      </c>
      <c r="N59" s="149" t="str">
        <f>+#REF!</f>
        <v>*****</v>
      </c>
      <c r="O59" s="149" t="str">
        <f>+#REF!</f>
        <v>*****</v>
      </c>
      <c r="P59" s="149" t="str">
        <f>+#REF!</f>
        <v>*****</v>
      </c>
      <c r="Q59" s="149" t="str">
        <f>+#REF!</f>
        <v>*****</v>
      </c>
      <c r="R59" s="149" t="str">
        <f>+#REF!</f>
        <v>*****</v>
      </c>
      <c r="S59" s="149" t="str">
        <f>+#REF!</f>
        <v>*****</v>
      </c>
      <c r="T59" s="149" t="str">
        <f>+#REF!</f>
        <v>*****</v>
      </c>
      <c r="U59" s="149" t="str">
        <f>+#REF!</f>
        <v>*****</v>
      </c>
      <c r="V59" s="149" t="str">
        <f>+#REF!</f>
        <v>*****</v>
      </c>
      <c r="W59" s="149">
        <f>+#REF!</f>
        <v>468.54719999999998</v>
      </c>
      <c r="X59" s="149">
        <f>+#REF!</f>
        <v>362.88960000000003</v>
      </c>
      <c r="Y59" s="149">
        <f>+#REF!</f>
        <v>581.94179999999994</v>
      </c>
      <c r="Z59" s="149">
        <f>+#REF!</f>
        <v>4343.04</v>
      </c>
      <c r="AA59" s="149">
        <f>+#REF!</f>
        <v>10661.8176</v>
      </c>
      <c r="AB59" s="150">
        <f>_xlfn.IFNA(+#REF!,"N/A")</f>
        <v>6182.64</v>
      </c>
      <c r="AC59" s="151">
        <f>_xlfn.IFNA(+#REF!,"N/A")</f>
        <v>11258.772999999999</v>
      </c>
      <c r="AD59" s="151">
        <f>_xlfn.IFNA(+#REF!,"N/A")</f>
        <v>8691.9469000000008</v>
      </c>
      <c r="AE59" s="151">
        <f>_xlfn.IFNA(+#REF!,"N/A")</f>
        <v>2301</v>
      </c>
      <c r="AF59" s="151">
        <v>9427.9679999999989</v>
      </c>
      <c r="AG59" s="149">
        <f>IFERROR(+#REF!,"N/A")</f>
        <v>7357.4111999999996</v>
      </c>
      <c r="AH59" s="152">
        <f>_xlfn.IFNA(+#REF!,"N/A")</f>
        <v>3.5404895297662664E-2</v>
      </c>
      <c r="AI59" s="139"/>
      <c r="AJ59" s="153">
        <f>IFERROR(+#REF!,"N/A")</f>
        <v>531.71519999999998</v>
      </c>
      <c r="AK59" s="154">
        <f>+#REF!</f>
        <v>0.29166666666666702</v>
      </c>
      <c r="AL59" s="149">
        <f>IFERROR(+#REF!,"N/A")</f>
        <v>523.33439999999996</v>
      </c>
      <c r="AM59" s="149">
        <f>IFERROR(+#REF!,"N/A")</f>
        <v>278.42879999999997</v>
      </c>
      <c r="AN59" s="149">
        <f>IFERROR(+#REF!,"N/A")</f>
        <v>244.90559999999999</v>
      </c>
      <c r="AO59" s="149" t="str">
        <f>+#REF!</f>
        <v>EB</v>
      </c>
      <c r="AP59" s="155">
        <f>+#REF!</f>
        <v>0.72916666666666696</v>
      </c>
    </row>
    <row r="60" spans="1:42" x14ac:dyDescent="0.25">
      <c r="A60" s="143">
        <f>+#REF!</f>
        <v>207</v>
      </c>
      <c r="B60" s="144" t="str">
        <f>+#REF!</f>
        <v>N HANCOCK RD</v>
      </c>
      <c r="C60" s="145" t="str">
        <f>+#REF!</f>
        <v>0.14 Mi S OF C.R. 50</v>
      </c>
      <c r="D60" s="146" t="s">
        <v>37</v>
      </c>
      <c r="E60" s="147">
        <f>+#REF!</f>
        <v>16</v>
      </c>
      <c r="F60" s="147">
        <f>+#REF!</f>
        <v>22</v>
      </c>
      <c r="G60" s="148">
        <f>+#REF!</f>
        <v>26</v>
      </c>
      <c r="H60" s="149" t="str">
        <f>+#REF!</f>
        <v>*****</v>
      </c>
      <c r="I60" s="149" t="str">
        <f>+#REF!</f>
        <v>*****</v>
      </c>
      <c r="J60" s="149" t="str">
        <f>+#REF!</f>
        <v>*****</v>
      </c>
      <c r="K60" s="149" t="str">
        <f>+#REF!</f>
        <v>*****</v>
      </c>
      <c r="L60" s="149" t="str">
        <f>+#REF!</f>
        <v>*****</v>
      </c>
      <c r="M60" s="149" t="str">
        <f>+#REF!</f>
        <v>*****</v>
      </c>
      <c r="N60" s="149">
        <f>+#REF!</f>
        <v>9485</v>
      </c>
      <c r="O60" s="149">
        <f>+#REF!</f>
        <v>10066</v>
      </c>
      <c r="P60" s="149">
        <f>+#REF!</f>
        <v>8258</v>
      </c>
      <c r="Q60" s="149">
        <f>+#REF!</f>
        <v>7362</v>
      </c>
      <c r="R60" s="149">
        <f>+#REF!</f>
        <v>11007</v>
      </c>
      <c r="S60" s="149">
        <f>+#REF!</f>
        <v>10587</v>
      </c>
      <c r="T60" s="149">
        <f>+#REF!</f>
        <v>10745.011199999999</v>
      </c>
      <c r="U60" s="149">
        <f>+#REF!</f>
        <v>11403.6288</v>
      </c>
      <c r="V60" s="149">
        <f>+#REF!</f>
        <v>14302.137599999998</v>
      </c>
      <c r="W60" s="149">
        <f>+#REF!</f>
        <v>14774.9184</v>
      </c>
      <c r="X60" s="149">
        <f>+#REF!</f>
        <v>11023.343999999999</v>
      </c>
      <c r="Y60" s="149">
        <f>+#REF!</f>
        <v>13331.615999999998</v>
      </c>
      <c r="Z60" s="149">
        <f>+#REF!</f>
        <v>17186.083200000001</v>
      </c>
      <c r="AA60" s="149">
        <f>+#REF!</f>
        <v>15633.8208</v>
      </c>
      <c r="AB60" s="150">
        <f>_xlfn.IFNA(+#REF!,"N/A")</f>
        <v>6182.64</v>
      </c>
      <c r="AC60" s="151">
        <f>_xlfn.IFNA(+#REF!,"N/A")</f>
        <v>14898.156499999999</v>
      </c>
      <c r="AD60" s="151">
        <f>_xlfn.IFNA(+#REF!,"N/A")</f>
        <v>15767.670100000001</v>
      </c>
      <c r="AE60" s="151">
        <f>_xlfn.IFNA(+#REF!,"N/A")</f>
        <v>20551</v>
      </c>
      <c r="AF60" s="151">
        <v>19948.895999999997</v>
      </c>
      <c r="AG60" s="149">
        <f>IFERROR(+#REF!,"N/A")</f>
        <v>20416.559999999998</v>
      </c>
      <c r="AH60" s="152">
        <f>_xlfn.IFNA(+#REF!,"N/A")</f>
        <v>0.26987718911072855</v>
      </c>
      <c r="AI60" s="139"/>
      <c r="AJ60" s="153">
        <f>IFERROR(+#REF!,"N/A")</f>
        <v>1740.4128000000001</v>
      </c>
      <c r="AK60" s="154">
        <f>+#REF!</f>
        <v>0.71875</v>
      </c>
      <c r="AL60" s="149">
        <f>IFERROR(+#REF!,"N/A")</f>
        <v>1740.4128000000001</v>
      </c>
      <c r="AM60" s="149">
        <f>IFERROR(+#REF!,"N/A")</f>
        <v>779.4144</v>
      </c>
      <c r="AN60" s="149">
        <f>IFERROR(+#REF!,"N/A")</f>
        <v>960.99839999999983</v>
      </c>
      <c r="AO60" s="149" t="str">
        <f>+#REF!</f>
        <v>SB</v>
      </c>
      <c r="AP60" s="155">
        <f>+#REF!</f>
        <v>0.71875</v>
      </c>
    </row>
    <row r="61" spans="1:42" x14ac:dyDescent="0.25">
      <c r="A61" s="143">
        <f>+#REF!</f>
        <v>208</v>
      </c>
      <c r="B61" s="144" t="str">
        <f>+#REF!</f>
        <v>C.R. 565 (VILLA CITY RD)</v>
      </c>
      <c r="C61" s="145" t="str">
        <f>+#REF!</f>
        <v>0.134 Mi N OF S.R. 50</v>
      </c>
      <c r="D61" s="146" t="s">
        <v>37</v>
      </c>
      <c r="E61" s="147">
        <f>+#REF!</f>
        <v>13</v>
      </c>
      <c r="F61" s="147">
        <f>+#REF!</f>
        <v>22</v>
      </c>
      <c r="G61" s="148">
        <f>+#REF!</f>
        <v>24</v>
      </c>
      <c r="H61" s="149" t="str">
        <f>+#REF!</f>
        <v>*****</v>
      </c>
      <c r="I61" s="149" t="str">
        <f>+#REF!</f>
        <v>*****</v>
      </c>
      <c r="J61" s="149" t="str">
        <f>+#REF!</f>
        <v>*****</v>
      </c>
      <c r="K61" s="149" t="str">
        <f>+#REF!</f>
        <v>*****</v>
      </c>
      <c r="L61" s="149" t="str">
        <f>+#REF!</f>
        <v>*****</v>
      </c>
      <c r="M61" s="149" t="str">
        <f>+#REF!</f>
        <v>*****</v>
      </c>
      <c r="N61" s="149">
        <f>+#REF!</f>
        <v>1916</v>
      </c>
      <c r="O61" s="149">
        <f>+#REF!</f>
        <v>2090</v>
      </c>
      <c r="P61" s="149">
        <f>+#REF!</f>
        <v>1805</v>
      </c>
      <c r="Q61" s="149">
        <f>+#REF!</f>
        <v>1868</v>
      </c>
      <c r="R61" s="149">
        <f>+#REF!</f>
        <v>1831</v>
      </c>
      <c r="S61" s="149">
        <f>+#REF!</f>
        <v>1956</v>
      </c>
      <c r="T61" s="149">
        <f>+#REF!</f>
        <v>2130.7103999999999</v>
      </c>
      <c r="U61" s="149">
        <f>+#REF!</f>
        <v>2364.1343999999999</v>
      </c>
      <c r="V61" s="149">
        <f>+#REF!</f>
        <v>2838.2111999999997</v>
      </c>
      <c r="W61" s="149">
        <f>+#REF!</f>
        <v>3743.6255999999998</v>
      </c>
      <c r="X61" s="149">
        <f>+#REF!</f>
        <v>3180.48</v>
      </c>
      <c r="Y61" s="149">
        <f>+#REF!</f>
        <v>3358.8959999999997</v>
      </c>
      <c r="Z61" s="149">
        <f>+#REF!</f>
        <v>4422.2111999999997</v>
      </c>
      <c r="AA61" s="149">
        <f>+#REF!</f>
        <v>4686.3072000000002</v>
      </c>
      <c r="AB61" s="150">
        <f>_xlfn.IFNA(+#REF!,"N/A")</f>
        <v>6182.64</v>
      </c>
      <c r="AC61" s="151">
        <f>_xlfn.IFNA(+#REF!,"N/A")</f>
        <v>5303.1565000000001</v>
      </c>
      <c r="AD61" s="151">
        <f>_xlfn.IFNA(+#REF!,"N/A")</f>
        <v>4787.7647999999999</v>
      </c>
      <c r="AE61" s="151">
        <f>_xlfn.IFNA(+#REF!,"N/A")</f>
        <v>6236.2755000000006</v>
      </c>
      <c r="AF61" s="151">
        <v>6194.7885999999999</v>
      </c>
      <c r="AG61" s="149">
        <f>IFERROR(+#REF!,"N/A")</f>
        <v>7245.667199999999</v>
      </c>
      <c r="AH61" s="152">
        <f>_xlfn.IFNA(+#REF!,"N/A")</f>
        <v>3.2240476297168197E-2</v>
      </c>
      <c r="AI61" s="139"/>
      <c r="AJ61" s="153">
        <f>IFERROR(+#REF!,"N/A")</f>
        <v>545.68319999999994</v>
      </c>
      <c r="AK61" s="154">
        <f>+#REF!</f>
        <v>0.65625</v>
      </c>
      <c r="AL61" s="149">
        <f>IFERROR(+#REF!,"N/A")</f>
        <v>545.68319999999994</v>
      </c>
      <c r="AM61" s="149">
        <f>IFERROR(+#REF!,"N/A")</f>
        <v>286.80959999999999</v>
      </c>
      <c r="AN61" s="149">
        <f>IFERROR(+#REF!,"N/A")</f>
        <v>258.87360000000001</v>
      </c>
      <c r="AO61" s="149" t="str">
        <f>+#REF!</f>
        <v>SB</v>
      </c>
      <c r="AP61" s="155">
        <f>+#REF!</f>
        <v>0.65625</v>
      </c>
    </row>
    <row r="62" spans="1:42" x14ac:dyDescent="0.25">
      <c r="A62" s="143">
        <f>+#REF!</f>
        <v>209</v>
      </c>
      <c r="B62" s="144" t="str">
        <f>+#REF!</f>
        <v>CR 50</v>
      </c>
      <c r="C62" s="145" t="str">
        <f>+#REF!</f>
        <v>EAST OF HANCOCK RD</v>
      </c>
      <c r="D62" s="146" t="s">
        <v>37</v>
      </c>
      <c r="E62" s="147">
        <f>+#REF!</f>
        <v>16</v>
      </c>
      <c r="F62" s="147">
        <f>+#REF!</f>
        <v>22</v>
      </c>
      <c r="G62" s="148">
        <f>+#REF!</f>
        <v>26</v>
      </c>
      <c r="H62" s="149" t="str">
        <f>+#REF!</f>
        <v>*****</v>
      </c>
      <c r="I62" s="149" t="str">
        <f>+#REF!</f>
        <v>*****</v>
      </c>
      <c r="J62" s="149" t="str">
        <f>+#REF!</f>
        <v>*****</v>
      </c>
      <c r="K62" s="149" t="str">
        <f>+#REF!</f>
        <v>*****</v>
      </c>
      <c r="L62" s="149" t="str">
        <f>+#REF!</f>
        <v>*****</v>
      </c>
      <c r="M62" s="149" t="str">
        <f>+#REF!</f>
        <v>*****</v>
      </c>
      <c r="N62" s="149" t="str">
        <f>+#REF!</f>
        <v>*****</v>
      </c>
      <c r="O62" s="149" t="str">
        <f>+#REF!</f>
        <v>*****</v>
      </c>
      <c r="P62" s="149" t="str">
        <f>+#REF!</f>
        <v>*****</v>
      </c>
      <c r="Q62" s="149" t="str">
        <f>+#REF!</f>
        <v>*****</v>
      </c>
      <c r="R62" s="149" t="str">
        <f>+#REF!</f>
        <v>*****</v>
      </c>
      <c r="S62" s="149" t="str">
        <f>+#REF!</f>
        <v>*****</v>
      </c>
      <c r="T62" s="149" t="str">
        <f>+#REF!</f>
        <v>*****</v>
      </c>
      <c r="U62" s="149" t="str">
        <f>+#REF!</f>
        <v>*****</v>
      </c>
      <c r="V62" s="149">
        <f>+#REF!</f>
        <v>9591.4559999999983</v>
      </c>
      <c r="W62" s="149">
        <f>+#REF!</f>
        <v>6846.6815999999999</v>
      </c>
      <c r="X62" s="149">
        <f>+#REF!</f>
        <v>9026.1503999999986</v>
      </c>
      <c r="Y62" s="149">
        <f>+#REF!</f>
        <v>11237.663999999999</v>
      </c>
      <c r="Z62" s="149">
        <f>+#REF!</f>
        <v>10447.987199999998</v>
      </c>
      <c r="AA62" s="149">
        <f>+#REF!</f>
        <v>10743.9552</v>
      </c>
      <c r="AB62" s="150">
        <f>_xlfn.IFNA(+#REF!,"N/A")</f>
        <v>6182.64</v>
      </c>
      <c r="AC62" s="151">
        <f>_xlfn.IFNA(+#REF!,"N/A")</f>
        <v>11915.070999999998</v>
      </c>
      <c r="AD62" s="151">
        <f>_xlfn.IFNA(+#REF!,"N/A")</f>
        <v>10877.5121</v>
      </c>
      <c r="AE62" s="151">
        <f>_xlfn.IFNA(+#REF!,"N/A")</f>
        <v>12397</v>
      </c>
      <c r="AF62" s="151">
        <v>13346.467199999999</v>
      </c>
      <c r="AG62" s="149">
        <f>IFERROR(+#REF!,"N/A")</f>
        <v>12679.68</v>
      </c>
      <c r="AH62" s="152">
        <f>_xlfn.IFNA(+#REF!,"N/A")</f>
        <v>0.15448120450443925</v>
      </c>
      <c r="AI62" s="139"/>
      <c r="AJ62" s="153">
        <f>IFERROR(+#REF!,"N/A")</f>
        <v>1282.944</v>
      </c>
      <c r="AK62" s="154">
        <f>+#REF!</f>
        <v>0.69791666666666696</v>
      </c>
      <c r="AL62" s="149">
        <f>IFERROR(+#REF!,"N/A")</f>
        <v>1282.944</v>
      </c>
      <c r="AM62" s="149">
        <f>IFERROR(+#REF!,"N/A")</f>
        <v>509.18399999999997</v>
      </c>
      <c r="AN62" s="149">
        <f>IFERROR(+#REF!,"N/A")</f>
        <v>773.76</v>
      </c>
      <c r="AO62" s="149" t="str">
        <f>+#REF!</f>
        <v>WB</v>
      </c>
      <c r="AP62" s="155">
        <f>+#REF!</f>
        <v>0.69791666666666696</v>
      </c>
    </row>
    <row r="63" spans="1:42" x14ac:dyDescent="0.25">
      <c r="A63" s="143">
        <f>+#REF!</f>
        <v>210</v>
      </c>
      <c r="B63" s="144" t="str">
        <f>+#REF!</f>
        <v>C.R. 50</v>
      </c>
      <c r="C63" s="145" t="str">
        <f>+#REF!</f>
        <v>0.05 Mi W OF PARK TRAIL DR</v>
      </c>
      <c r="D63" s="146" t="s">
        <v>37</v>
      </c>
      <c r="E63" s="147">
        <f>+#REF!</f>
        <v>17</v>
      </c>
      <c r="F63" s="147">
        <f>+#REF!</f>
        <v>22</v>
      </c>
      <c r="G63" s="148">
        <f>+#REF!</f>
        <v>26</v>
      </c>
      <c r="H63" s="149">
        <f>+#REF!</f>
        <v>4028</v>
      </c>
      <c r="I63" s="149">
        <f>+#REF!</f>
        <v>4516</v>
      </c>
      <c r="J63" s="149">
        <f>+#REF!</f>
        <v>5980</v>
      </c>
      <c r="K63" s="149">
        <f>+#REF!</f>
        <v>6120</v>
      </c>
      <c r="L63" s="149">
        <f>+#REF!</f>
        <v>9135</v>
      </c>
      <c r="M63" s="149">
        <f>+#REF!</f>
        <v>10187</v>
      </c>
      <c r="N63" s="149">
        <f>+#REF!</f>
        <v>10373</v>
      </c>
      <c r="O63" s="149">
        <f>+#REF!</f>
        <v>10581</v>
      </c>
      <c r="P63" s="149">
        <f>+#REF!</f>
        <v>9059</v>
      </c>
      <c r="Q63" s="149">
        <f>+#REF!</f>
        <v>8292</v>
      </c>
      <c r="R63" s="149">
        <f>+#REF!</f>
        <v>8875</v>
      </c>
      <c r="S63" s="149">
        <f>+#REF!</f>
        <v>9168</v>
      </c>
      <c r="T63" s="149">
        <f>+#REF!</f>
        <v>9118.1567999999988</v>
      </c>
      <c r="U63" s="149">
        <f>+#REF!</f>
        <v>9477.9071999999978</v>
      </c>
      <c r="V63" s="149">
        <f>+#REF!</f>
        <v>10128.537599999998</v>
      </c>
      <c r="W63" s="149">
        <f>+#REF!</f>
        <v>9478.3392000000003</v>
      </c>
      <c r="X63" s="149">
        <f>+#REF!</f>
        <v>7237.6319999999996</v>
      </c>
      <c r="Y63" s="149">
        <f>+#REF!</f>
        <v>8978.64</v>
      </c>
      <c r="Z63" s="149">
        <f>+#REF!</f>
        <v>8482.3007999999991</v>
      </c>
      <c r="AA63" s="149">
        <f>+#REF!</f>
        <v>7953.0624000000007</v>
      </c>
      <c r="AB63" s="150">
        <f>_xlfn.IFNA(+#REF!,"N/A")</f>
        <v>6182.64</v>
      </c>
      <c r="AC63" s="151">
        <f>_xlfn.IFNA(+#REF!,"N/A")</f>
        <v>6761.5964999999997</v>
      </c>
      <c r="AD63" s="151">
        <f>_xlfn.IFNA(+#REF!,"N/A")</f>
        <v>6687.3351999999995</v>
      </c>
      <c r="AE63" s="151">
        <f>_xlfn.IFNA(+#REF!,"N/A")</f>
        <v>8028</v>
      </c>
      <c r="AF63" s="151">
        <v>7686.8351999999995</v>
      </c>
      <c r="AG63" s="149">
        <f>IFERROR(+#REF!,"N/A")</f>
        <v>7536.9216000000006</v>
      </c>
      <c r="AH63" s="152">
        <f>_xlfn.IFNA(+#REF!,"N/A")</f>
        <v>4.0408777914802796E-2</v>
      </c>
      <c r="AI63" s="139"/>
      <c r="AJ63" s="153">
        <f>IFERROR(+#REF!,"N/A")</f>
        <v>759.78239999999994</v>
      </c>
      <c r="AK63" s="154">
        <f>+#REF!</f>
        <v>0.3125</v>
      </c>
      <c r="AL63" s="149">
        <f>IFERROR(+#REF!,"N/A")</f>
        <v>708.86399999999992</v>
      </c>
      <c r="AM63" s="149">
        <f>IFERROR(+#REF!,"N/A")</f>
        <v>308.50560000000002</v>
      </c>
      <c r="AN63" s="149">
        <f>IFERROR(+#REF!,"N/A")</f>
        <v>400.35840000000002</v>
      </c>
      <c r="AO63" s="149" t="str">
        <f>+#REF!</f>
        <v>EB</v>
      </c>
      <c r="AP63" s="155">
        <f>+#REF!</f>
        <v>0.625</v>
      </c>
    </row>
    <row r="64" spans="1:42" x14ac:dyDescent="0.25">
      <c r="A64" s="143">
        <f>+#REF!</f>
        <v>211</v>
      </c>
      <c r="B64" s="144" t="str">
        <f>+#REF!</f>
        <v>TURKEY FARM RD</v>
      </c>
      <c r="C64" s="145" t="str">
        <f>+#REF!</f>
        <v>0.040 Mi N OF C.R. 50</v>
      </c>
      <c r="D64" s="146" t="s">
        <v>37</v>
      </c>
      <c r="E64" s="147">
        <f>+#REF!</f>
        <v>17</v>
      </c>
      <c r="F64" s="147">
        <f>+#REF!</f>
        <v>22</v>
      </c>
      <c r="G64" s="148">
        <f>+#REF!</f>
        <v>26</v>
      </c>
      <c r="H64" s="149" t="str">
        <f>+#REF!</f>
        <v>*****</v>
      </c>
      <c r="I64" s="149" t="str">
        <f>+#REF!</f>
        <v>*****</v>
      </c>
      <c r="J64" s="149" t="str">
        <f>+#REF!</f>
        <v>*****</v>
      </c>
      <c r="K64" s="149" t="str">
        <f>+#REF!</f>
        <v>*****</v>
      </c>
      <c r="L64" s="149" t="str">
        <f>+#REF!</f>
        <v>*****</v>
      </c>
      <c r="M64" s="149" t="str">
        <f>+#REF!</f>
        <v>*****</v>
      </c>
      <c r="N64" s="149">
        <f>+#REF!</f>
        <v>977</v>
      </c>
      <c r="O64" s="149">
        <f>+#REF!</f>
        <v>1059</v>
      </c>
      <c r="P64" s="149">
        <f>+#REF!</f>
        <v>1676</v>
      </c>
      <c r="Q64" s="149">
        <f>+#REF!</f>
        <v>1941</v>
      </c>
      <c r="R64" s="149">
        <f>+#REF!</f>
        <v>2803</v>
      </c>
      <c r="S64" s="149">
        <f>+#REF!</f>
        <v>3139</v>
      </c>
      <c r="T64" s="149">
        <f>+#REF!</f>
        <v>4505.6831999999995</v>
      </c>
      <c r="U64" s="149">
        <f>+#REF!</f>
        <v>5171.6544000000004</v>
      </c>
      <c r="V64" s="149">
        <f>+#REF!</f>
        <v>6116.4672</v>
      </c>
      <c r="W64" s="149">
        <f>+#REF!</f>
        <v>5257.6127999999999</v>
      </c>
      <c r="X64" s="149">
        <f>+#REF!</f>
        <v>344.33280000000002</v>
      </c>
      <c r="Y64" s="149">
        <f>+#REF!</f>
        <v>214.32</v>
      </c>
      <c r="Z64" s="149">
        <f>+#REF!</f>
        <v>398.89919999999995</v>
      </c>
      <c r="AA64" s="149">
        <f>+#REF!</f>
        <v>208.9152</v>
      </c>
      <c r="AB64" s="150">
        <f>_xlfn.IFNA(+#REF!,"N/A")</f>
        <v>6182.64</v>
      </c>
      <c r="AC64" s="151">
        <f>_xlfn.IFNA(+#REF!,"N/A")</f>
        <v>209</v>
      </c>
      <c r="AD64" s="151">
        <f>_xlfn.IFNA(+#REF!,"N/A")</f>
        <v>209</v>
      </c>
      <c r="AE64" s="151">
        <f>_xlfn.IFNA(+#REF!,"N/A")</f>
        <v>209</v>
      </c>
      <c r="AF64" s="151">
        <v>209</v>
      </c>
      <c r="AG64" s="150">
        <f>IFERROR(+#REF!,"N/A")</f>
        <v>209</v>
      </c>
      <c r="AH64" s="152">
        <f>_xlfn.IFNA(+#REF!,"N/A")</f>
        <v>-0.49208099259010174</v>
      </c>
      <c r="AI64" s="139"/>
      <c r="AJ64" s="153" t="str">
        <f>IFERROR(+#REF!,"N/A")</f>
        <v>N/A</v>
      </c>
      <c r="AK64" s="154">
        <f>+#REF!</f>
        <v>0.53125</v>
      </c>
      <c r="AL64" s="149" t="str">
        <f>IFERROR(+#REF!,"N/A")</f>
        <v>N/A</v>
      </c>
      <c r="AM64" s="149" t="str">
        <f>IFERROR(+#REF!,"N/A")</f>
        <v>N/A</v>
      </c>
      <c r="AN64" s="149" t="str">
        <f>IFERROR(+#REF!,"N/A")</f>
        <v>N/A</v>
      </c>
      <c r="AO64" s="149" t="str">
        <f>+#REF!</f>
        <v>NB</v>
      </c>
      <c r="AP64" s="155">
        <f>+#REF!</f>
        <v>0.72916666666666696</v>
      </c>
    </row>
    <row r="65" spans="1:42" x14ac:dyDescent="0.25">
      <c r="A65" s="143">
        <f>+#REF!</f>
        <v>212</v>
      </c>
      <c r="B65" s="144" t="str">
        <f>+#REF!</f>
        <v>BLACKSTILL LAKE RD</v>
      </c>
      <c r="C65" s="145" t="str">
        <f>+#REF!</f>
        <v>0.16 Mi N OF C.R. 50</v>
      </c>
      <c r="D65" s="146" t="s">
        <v>37</v>
      </c>
      <c r="E65" s="147">
        <f>+#REF!</f>
        <v>16</v>
      </c>
      <c r="F65" s="147">
        <f>+#REF!</f>
        <v>22</v>
      </c>
      <c r="G65" s="148">
        <f>+#REF!</f>
        <v>26</v>
      </c>
      <c r="H65" s="149" t="str">
        <f>+#REF!</f>
        <v>*****</v>
      </c>
      <c r="I65" s="149" t="str">
        <f>+#REF!</f>
        <v>*****</v>
      </c>
      <c r="J65" s="149" t="str">
        <f>+#REF!</f>
        <v>*****</v>
      </c>
      <c r="K65" s="149" t="str">
        <f>+#REF!</f>
        <v>*****</v>
      </c>
      <c r="L65" s="149" t="str">
        <f>+#REF!</f>
        <v>*****</v>
      </c>
      <c r="M65" s="149">
        <f>+#REF!</f>
        <v>2617</v>
      </c>
      <c r="N65" s="149">
        <f>+#REF!</f>
        <v>2828</v>
      </c>
      <c r="O65" s="149">
        <f>+#REF!</f>
        <v>3184</v>
      </c>
      <c r="P65" s="149">
        <f>+#REF!</f>
        <v>2659</v>
      </c>
      <c r="Q65" s="149">
        <f>+#REF!</f>
        <v>2549</v>
      </c>
      <c r="R65" s="149">
        <f>+#REF!</f>
        <v>3018</v>
      </c>
      <c r="S65" s="149">
        <f>+#REF!</f>
        <v>3000</v>
      </c>
      <c r="T65" s="149">
        <f>+#REF!</f>
        <v>2887.1808000000001</v>
      </c>
      <c r="U65" s="149">
        <f>+#REF!</f>
        <v>3163.1904</v>
      </c>
      <c r="V65" s="149">
        <f>+#REF!</f>
        <v>3105.5808000000002</v>
      </c>
      <c r="W65" s="149">
        <f>+#REF!</f>
        <v>3361.5648000000001</v>
      </c>
      <c r="X65" s="149">
        <f>+#REF!</f>
        <v>3135.2831999999999</v>
      </c>
      <c r="Y65" s="149">
        <f>+#REF!</f>
        <v>3451.0079999999998</v>
      </c>
      <c r="Z65" s="149">
        <f>+#REF!</f>
        <v>4710.5279999999993</v>
      </c>
      <c r="AA65" s="149">
        <f>+#REF!</f>
        <v>5030.9279999999999</v>
      </c>
      <c r="AB65" s="150">
        <f>_xlfn.IFNA(+#REF!,"N/A")</f>
        <v>6182.64</v>
      </c>
      <c r="AC65" s="151">
        <f>_xlfn.IFNA(+#REF!,"N/A")</f>
        <v>7032.1754999999994</v>
      </c>
      <c r="AD65" s="151">
        <f>_xlfn.IFNA(+#REF!,"N/A")</f>
        <v>5785.2157999999999</v>
      </c>
      <c r="AE65" s="151">
        <f>_xlfn.IFNA(+#REF!,"N/A")</f>
        <v>4820</v>
      </c>
      <c r="AF65" s="151">
        <v>4296.7583999999997</v>
      </c>
      <c r="AG65" s="149">
        <f>IFERROR(+#REF!,"N/A")</f>
        <v>5221.6320000000005</v>
      </c>
      <c r="AH65" s="152">
        <f>_xlfn.IFNA(+#REF!,"N/A")</f>
        <v>-3.3222664860706463E-2</v>
      </c>
      <c r="AI65" s="139"/>
      <c r="AJ65" s="153">
        <f>IFERROR(+#REF!,"N/A")</f>
        <v>547.1232</v>
      </c>
      <c r="AK65" s="154">
        <f>+#REF!</f>
        <v>0.29166666666666702</v>
      </c>
      <c r="AL65" s="149">
        <f>IFERROR(+#REF!,"N/A")</f>
        <v>491.21280000000002</v>
      </c>
      <c r="AM65" s="149">
        <f>IFERROR(+#REF!,"N/A")</f>
        <v>247.60319999999999</v>
      </c>
      <c r="AN65" s="149">
        <f>IFERROR(+#REF!,"N/A")</f>
        <v>243.6096</v>
      </c>
      <c r="AO65" s="149" t="str">
        <f>+#REF!</f>
        <v>SB</v>
      </c>
      <c r="AP65" s="155">
        <f>+#REF!</f>
        <v>0.625</v>
      </c>
    </row>
    <row r="66" spans="1:42" x14ac:dyDescent="0.25">
      <c r="A66" s="143">
        <f>+#REF!</f>
        <v>213</v>
      </c>
      <c r="B66" s="144" t="str">
        <f>+#REF!</f>
        <v>C.R. 561</v>
      </c>
      <c r="C66" s="145" t="str">
        <f>+#REF!</f>
        <v>0.10 Mi N OF C.R. 565A</v>
      </c>
      <c r="D66" s="146" t="s">
        <v>37</v>
      </c>
      <c r="E66" s="147">
        <f>+#REF!</f>
        <v>14</v>
      </c>
      <c r="F66" s="147">
        <f>+#REF!</f>
        <v>22</v>
      </c>
      <c r="G66" s="148">
        <f>+#REF!</f>
        <v>25</v>
      </c>
      <c r="H66" s="149" t="str">
        <f>+#REF!</f>
        <v>*****</v>
      </c>
      <c r="I66" s="149" t="str">
        <f>+#REF!</f>
        <v>*****</v>
      </c>
      <c r="J66" s="149" t="str">
        <f>+#REF!</f>
        <v>*****</v>
      </c>
      <c r="K66" s="149" t="str">
        <f>+#REF!</f>
        <v>*****</v>
      </c>
      <c r="L66" s="149" t="str">
        <f>+#REF!</f>
        <v>*****</v>
      </c>
      <c r="M66" s="149" t="str">
        <f>+#REF!</f>
        <v>*****</v>
      </c>
      <c r="N66" s="149">
        <f>+#REF!</f>
        <v>5076</v>
      </c>
      <c r="O66" s="149">
        <f>+#REF!</f>
        <v>5104</v>
      </c>
      <c r="P66" s="149">
        <f>+#REF!</f>
        <v>4271</v>
      </c>
      <c r="Q66" s="149">
        <f>+#REF!</f>
        <v>3878</v>
      </c>
      <c r="R66" s="149">
        <f>+#REF!</f>
        <v>4331</v>
      </c>
      <c r="S66" s="149">
        <f>+#REF!</f>
        <v>4342</v>
      </c>
      <c r="T66" s="149">
        <f>+#REF!</f>
        <v>3957.6192000000005</v>
      </c>
      <c r="U66" s="149">
        <f>+#REF!</f>
        <v>3914.0351999999998</v>
      </c>
      <c r="V66" s="149">
        <f>+#REF!</f>
        <v>4172.9472000000005</v>
      </c>
      <c r="W66" s="149">
        <f>+#REF!</f>
        <v>5073.2351999999992</v>
      </c>
      <c r="X66" s="149">
        <f>+#REF!</f>
        <v>4391.4239999999991</v>
      </c>
      <c r="Y66" s="149">
        <f>+#REF!</f>
        <v>5294.16</v>
      </c>
      <c r="Z66" s="149">
        <f>+#REF!</f>
        <v>5862.8927999999996</v>
      </c>
      <c r="AA66" s="149">
        <f>+#REF!</f>
        <v>6627.2255999999998</v>
      </c>
      <c r="AB66" s="150">
        <f>_xlfn.IFNA(+#REF!,"N/A")</f>
        <v>6182.64</v>
      </c>
      <c r="AC66" s="151">
        <f>_xlfn.IFNA(+#REF!,"N/A")</f>
        <v>7488.8975</v>
      </c>
      <c r="AD66" s="151">
        <f>_xlfn.IFNA(+#REF!,"N/A")</f>
        <v>5785.2157999999999</v>
      </c>
      <c r="AE66" s="151">
        <f>_xlfn.IFNA(+#REF!,"N/A")</f>
        <v>8500</v>
      </c>
      <c r="AF66" s="151">
        <v>7343.424</v>
      </c>
      <c r="AG66" s="149">
        <f>IFERROR(+#REF!,"N/A")</f>
        <v>7761.5616</v>
      </c>
      <c r="AH66" s="152">
        <f>_xlfn.IFNA(+#REF!,"N/A")</f>
        <v>4.6538066465323435E-2</v>
      </c>
      <c r="AI66" s="139"/>
      <c r="AJ66" s="153">
        <f>IFERROR(+#REF!,"N/A")</f>
        <v>737.81759999999997</v>
      </c>
      <c r="AK66" s="154">
        <f>+#REF!</f>
        <v>0.3125</v>
      </c>
      <c r="AL66" s="149">
        <f>IFERROR(+#REF!,"N/A")</f>
        <v>684.90240000000006</v>
      </c>
      <c r="AM66" s="149">
        <f>IFERROR(+#REF!,"N/A")</f>
        <v>383.38560000000001</v>
      </c>
      <c r="AN66" s="149">
        <f>IFERROR(+#REF!,"N/A")</f>
        <v>301.51680000000005</v>
      </c>
      <c r="AO66" s="149" t="str">
        <f>+#REF!</f>
        <v>SB</v>
      </c>
      <c r="AP66" s="155">
        <f>+#REF!</f>
        <v>0.67708333333333404</v>
      </c>
    </row>
    <row r="67" spans="1:42" x14ac:dyDescent="0.25">
      <c r="A67" s="143">
        <f>+#REF!</f>
        <v>214</v>
      </c>
      <c r="B67" s="144" t="str">
        <f>+#REF!</f>
        <v>MAIN ST</v>
      </c>
      <c r="C67" s="145" t="str">
        <f>+#REF!</f>
        <v>0.1 Mi N OF WASHINGTON ST</v>
      </c>
      <c r="D67" s="146" t="s">
        <v>37</v>
      </c>
      <c r="E67" s="147">
        <f>+#REF!</f>
        <v>18</v>
      </c>
      <c r="F67" s="147">
        <f>+#REF!</f>
        <v>22</v>
      </c>
      <c r="G67" s="148">
        <f>+#REF!</f>
        <v>26</v>
      </c>
      <c r="H67" s="149" t="str">
        <f>+#REF!</f>
        <v>*****</v>
      </c>
      <c r="I67" s="149" t="str">
        <f>+#REF!</f>
        <v>*****</v>
      </c>
      <c r="J67" s="149" t="str">
        <f>+#REF!</f>
        <v>*****</v>
      </c>
      <c r="K67" s="149" t="str">
        <f>+#REF!</f>
        <v>*****</v>
      </c>
      <c r="L67" s="149" t="str">
        <f>+#REF!</f>
        <v>*****</v>
      </c>
      <c r="M67" s="149" t="str">
        <f>+#REF!</f>
        <v>*****</v>
      </c>
      <c r="N67" s="149" t="str">
        <f>+#REF!</f>
        <v>*****</v>
      </c>
      <c r="O67" s="149">
        <f>+#REF!</f>
        <v>1341</v>
      </c>
      <c r="P67" s="149">
        <f>+#REF!</f>
        <v>1587</v>
      </c>
      <c r="Q67" s="149">
        <f>+#REF!</f>
        <v>1746</v>
      </c>
      <c r="R67" s="149">
        <f>+#REF!</f>
        <v>1773</v>
      </c>
      <c r="S67" s="149">
        <f>+#REF!</f>
        <v>1907</v>
      </c>
      <c r="T67" s="149">
        <f>+#REF!</f>
        <v>1830.9695999999999</v>
      </c>
      <c r="U67" s="149">
        <f>+#REF!</f>
        <v>1980.7679999999998</v>
      </c>
      <c r="V67" s="149">
        <f>+#REF!</f>
        <v>1845.4079999999997</v>
      </c>
      <c r="W67" s="149">
        <f>+#REF!</f>
        <v>2092.7808</v>
      </c>
      <c r="X67" s="149">
        <f>+#REF!</f>
        <v>1848.7295999999999</v>
      </c>
      <c r="Y67" s="149">
        <f>+#REF!</f>
        <v>2073.8879999999999</v>
      </c>
      <c r="Z67" s="149">
        <f>+#REF!</f>
        <v>2000.2175999999999</v>
      </c>
      <c r="AA67" s="149">
        <f>+#REF!</f>
        <v>1812.384</v>
      </c>
      <c r="AB67" s="150">
        <f>_xlfn.IFNA(+#REF!,"N/A")</f>
        <v>6182.64</v>
      </c>
      <c r="AC67" s="151">
        <f>_xlfn.IFNA(+#REF!,"N/A")</f>
        <v>2282.6504999999997</v>
      </c>
      <c r="AD67" s="151">
        <f>_xlfn.IFNA(+#REF!,"N/A")</f>
        <v>1957.8286000000001</v>
      </c>
      <c r="AE67" s="151">
        <f>_xlfn.IFNA(+#REF!,"N/A")</f>
        <v>2830</v>
      </c>
      <c r="AF67" s="151" t="s">
        <v>88</v>
      </c>
      <c r="AG67" s="149" t="str">
        <f>IFERROR(+#REF!,"N/A")</f>
        <v>N/A</v>
      </c>
      <c r="AH67" s="152" t="str">
        <f>_xlfn.IFNA(+#REF!,"N/A")</f>
        <v>N/A</v>
      </c>
      <c r="AI67" s="139"/>
      <c r="AJ67" s="153" t="str">
        <f>IFERROR(+#REF!,"N/A")</f>
        <v>N/A</v>
      </c>
      <c r="AK67" s="154">
        <f>+#REF!</f>
        <v>1</v>
      </c>
      <c r="AL67" s="149" t="str">
        <f>IFERROR(+#REF!,"N/A")</f>
        <v>N/A</v>
      </c>
      <c r="AM67" s="149" t="str">
        <f>IFERROR(+#REF!,"N/A")</f>
        <v>N/A</v>
      </c>
      <c r="AN67" s="149" t="str">
        <f>IFERROR(+#REF!,"N/A")</f>
        <v>N/A</v>
      </c>
      <c r="AO67" s="149" t="str">
        <f>+#REF!</f>
        <v>SB</v>
      </c>
      <c r="AP67" s="155">
        <f>+#REF!</f>
        <v>0.625</v>
      </c>
    </row>
    <row r="68" spans="1:42" x14ac:dyDescent="0.25">
      <c r="A68" s="143">
        <f>+#REF!</f>
        <v>215</v>
      </c>
      <c r="B68" s="144" t="str">
        <f>+#REF!</f>
        <v>MASCOTTE EMPIRE RD (S. SUNSET AVENUE)</v>
      </c>
      <c r="C68" s="145" t="str">
        <f>+#REF!</f>
        <v>.32 Mi S OF S.R. 50</v>
      </c>
      <c r="D68" s="146" t="s">
        <v>37</v>
      </c>
      <c r="E68" s="147">
        <f>+#REF!</f>
        <v>14</v>
      </c>
      <c r="F68" s="147">
        <f>+#REF!</f>
        <v>22</v>
      </c>
      <c r="G68" s="148">
        <f>+#REF!</f>
        <v>24</v>
      </c>
      <c r="H68" s="149" t="str">
        <f>+#REF!</f>
        <v>*****</v>
      </c>
      <c r="I68" s="149" t="str">
        <f>+#REF!</f>
        <v>*****</v>
      </c>
      <c r="J68" s="149" t="str">
        <f>+#REF!</f>
        <v>*****</v>
      </c>
      <c r="K68" s="149" t="str">
        <f>+#REF!</f>
        <v>*****</v>
      </c>
      <c r="L68" s="149" t="str">
        <f>+#REF!</f>
        <v>*****</v>
      </c>
      <c r="M68" s="149" t="str">
        <f>+#REF!</f>
        <v>*****</v>
      </c>
      <c r="N68" s="149" t="str">
        <f>+#REF!</f>
        <v>*****</v>
      </c>
      <c r="O68" s="149">
        <f>+#REF!</f>
        <v>513</v>
      </c>
      <c r="P68" s="149">
        <f>+#REF!</f>
        <v>642</v>
      </c>
      <c r="Q68" s="149">
        <f>+#REF!</f>
        <v>586</v>
      </c>
      <c r="R68" s="149">
        <f>+#REF!</f>
        <v>571</v>
      </c>
      <c r="S68" s="149">
        <f>+#REF!</f>
        <v>675</v>
      </c>
      <c r="T68" s="149">
        <f>+#REF!</f>
        <v>561.71519999999998</v>
      </c>
      <c r="U68" s="149">
        <f>+#REF!</f>
        <v>912.34559999999999</v>
      </c>
      <c r="V68" s="149">
        <f>+#REF!</f>
        <v>792.80640000000005</v>
      </c>
      <c r="W68" s="149">
        <f>+#REF!</f>
        <v>795.48479999999995</v>
      </c>
      <c r="X68" s="149">
        <f>+#REF!</f>
        <v>725.76</v>
      </c>
      <c r="Y68" s="149">
        <f>+#REF!</f>
        <v>842.68799999999987</v>
      </c>
      <c r="Z68" s="149">
        <f>+#REF!</f>
        <v>711.09119999999996</v>
      </c>
      <c r="AA68" s="149">
        <f>+#REF!</f>
        <v>799.86199999999985</v>
      </c>
      <c r="AB68" s="150">
        <f>_xlfn.IFNA(+#REF!,"N/A")</f>
        <v>6182.64</v>
      </c>
      <c r="AC68" s="151">
        <f>_xlfn.IFNA(+#REF!,"N/A")</f>
        <v>800</v>
      </c>
      <c r="AD68" s="151">
        <f>_xlfn.IFNA(+#REF!,"N/A")</f>
        <v>800</v>
      </c>
      <c r="AE68" s="151">
        <f>_xlfn.IFNA(+#REF!,"N/A")</f>
        <v>800</v>
      </c>
      <c r="AF68" s="151">
        <v>800</v>
      </c>
      <c r="AG68" s="150">
        <f>IFERROR(+#REF!,"N/A")</f>
        <v>800</v>
      </c>
      <c r="AH68" s="152">
        <f>_xlfn.IFNA(+#REF!,"N/A")</f>
        <v>-0.33567100858171817</v>
      </c>
      <c r="AI68" s="139"/>
      <c r="AJ68" s="153" t="str">
        <f>IFERROR(+#REF!,"N/A")</f>
        <v>N/A</v>
      </c>
      <c r="AK68" s="154">
        <f>+#REF!</f>
        <v>1</v>
      </c>
      <c r="AL68" s="149" t="str">
        <f>IFERROR(+#REF!,"N/A")</f>
        <v>N/A</v>
      </c>
      <c r="AM68" s="149" t="str">
        <f>IFERROR(+#REF!,"N/A")</f>
        <v>N/A</v>
      </c>
      <c r="AN68" s="149" t="str">
        <f>IFERROR(+#REF!,"N/A")</f>
        <v>N/A</v>
      </c>
      <c r="AO68" s="149" t="str">
        <f>+#REF!</f>
        <v>SB</v>
      </c>
      <c r="AP68" s="155">
        <f>+#REF!</f>
        <v>0.625</v>
      </c>
    </row>
    <row r="69" spans="1:42" x14ac:dyDescent="0.25">
      <c r="A69" s="143">
        <f>+#REF!</f>
        <v>216</v>
      </c>
      <c r="B69" s="144" t="str">
        <f>+#REF!</f>
        <v>TUSCANOOGA RD</v>
      </c>
      <c r="C69" s="145" t="str">
        <f>+#REF!</f>
        <v>.25 Mi N OF S.R. 50</v>
      </c>
      <c r="D69" s="146" t="s">
        <v>37</v>
      </c>
      <c r="E69" s="147">
        <f>+#REF!</f>
        <v>10</v>
      </c>
      <c r="F69" s="147">
        <f>+#REF!</f>
        <v>22</v>
      </c>
      <c r="G69" s="148">
        <f>+#REF!</f>
        <v>24</v>
      </c>
      <c r="H69" s="149" t="str">
        <f>+#REF!</f>
        <v>*****</v>
      </c>
      <c r="I69" s="149" t="str">
        <f>+#REF!</f>
        <v>*****</v>
      </c>
      <c r="J69" s="149" t="str">
        <f>+#REF!</f>
        <v>*****</v>
      </c>
      <c r="K69" s="149" t="str">
        <f>+#REF!</f>
        <v>*****</v>
      </c>
      <c r="L69" s="149" t="str">
        <f>+#REF!</f>
        <v>*****</v>
      </c>
      <c r="M69" s="149" t="str">
        <f>+#REF!</f>
        <v>*****</v>
      </c>
      <c r="N69" s="149" t="str">
        <f>+#REF!</f>
        <v>*****</v>
      </c>
      <c r="O69" s="149">
        <f>+#REF!</f>
        <v>2375</v>
      </c>
      <c r="P69" s="149">
        <f>+#REF!</f>
        <v>2376</v>
      </c>
      <c r="Q69" s="149">
        <f>+#REF!</f>
        <v>1807</v>
      </c>
      <c r="R69" s="149">
        <f>+#REF!</f>
        <v>2273</v>
      </c>
      <c r="S69" s="149">
        <f>+#REF!</f>
        <v>2191</v>
      </c>
      <c r="T69" s="149">
        <f>+#REF!</f>
        <v>2208.1727999999998</v>
      </c>
      <c r="U69" s="149">
        <f>+#REF!</f>
        <v>2182.0032000000001</v>
      </c>
      <c r="V69" s="149">
        <f>+#REF!</f>
        <v>2203.4303999999997</v>
      </c>
      <c r="W69" s="149">
        <f>+#REF!</f>
        <v>2507.1552000000001</v>
      </c>
      <c r="X69" s="149">
        <f>+#REF!</f>
        <v>2497.92</v>
      </c>
      <c r="Y69" s="149">
        <f>+#REF!</f>
        <v>2672.64</v>
      </c>
      <c r="Z69" s="149">
        <f>+#REF!</f>
        <v>2478.7199999999998</v>
      </c>
      <c r="AA69" s="149">
        <f>+#REF!</f>
        <v>2662.2134999999998</v>
      </c>
      <c r="AB69" s="150">
        <f>_xlfn.IFNA(+#REF!,"N/A")</f>
        <v>6182.64</v>
      </c>
      <c r="AC69" s="151">
        <f>_xlfn.IFNA(+#REF!,"N/A")</f>
        <v>2785.4285</v>
      </c>
      <c r="AD69" s="151">
        <f>_xlfn.IFNA(+#REF!,"N/A")</f>
        <v>2268.5390000000002</v>
      </c>
      <c r="AE69" s="151">
        <f>_xlfn.IFNA(+#REF!,"N/A")</f>
        <v>2241.1752999999999</v>
      </c>
      <c r="AF69" s="151">
        <v>2312.674</v>
      </c>
      <c r="AG69" s="149">
        <f>IFERROR(+#REF!,"N/A")</f>
        <v>2087.3568</v>
      </c>
      <c r="AH69" s="152">
        <f>_xlfn.IFNA(+#REF!,"N/A")</f>
        <v>-0.19520634018098004</v>
      </c>
      <c r="AI69" s="139"/>
      <c r="AJ69" s="153">
        <f>IFERROR(+#REF!,"N/A")</f>
        <v>190.83840000000001</v>
      </c>
      <c r="AK69" s="154">
        <f>+#REF!</f>
        <v>0.72916666666666696</v>
      </c>
      <c r="AL69" s="149">
        <f>IFERROR(+#REF!,"N/A")</f>
        <v>190.83839999999998</v>
      </c>
      <c r="AM69" s="149">
        <f>IFERROR(+#REF!,"N/A")</f>
        <v>69.216000000000008</v>
      </c>
      <c r="AN69" s="149">
        <f>IFERROR(+#REF!,"N/A")</f>
        <v>121.6224</v>
      </c>
      <c r="AO69" s="149" t="str">
        <f>+#REF!</f>
        <v>NB</v>
      </c>
      <c r="AP69" s="155">
        <f>+#REF!</f>
        <v>0.72916666666666696</v>
      </c>
    </row>
    <row r="70" spans="1:42" x14ac:dyDescent="0.25">
      <c r="A70" s="143">
        <f>+#REF!</f>
        <v>217</v>
      </c>
      <c r="B70" s="144" t="str">
        <f>+#REF!</f>
        <v>C.R. 50/SUNSET AV</v>
      </c>
      <c r="C70" s="145" t="str">
        <f>+#REF!</f>
        <v>0.03 Mi N OF S.R. 50</v>
      </c>
      <c r="D70" s="146" t="s">
        <v>37</v>
      </c>
      <c r="E70" s="147">
        <f>+#REF!</f>
        <v>14</v>
      </c>
      <c r="F70" s="147">
        <f>+#REF!</f>
        <v>22</v>
      </c>
      <c r="G70" s="148">
        <f>+#REF!</f>
        <v>24</v>
      </c>
      <c r="H70" s="149" t="str">
        <f>+#REF!</f>
        <v>*****</v>
      </c>
      <c r="I70" s="149" t="str">
        <f>+#REF!</f>
        <v>*****</v>
      </c>
      <c r="J70" s="149" t="str">
        <f>+#REF!</f>
        <v>*****</v>
      </c>
      <c r="K70" s="149" t="str">
        <f>+#REF!</f>
        <v>*****</v>
      </c>
      <c r="L70" s="149" t="str">
        <f>+#REF!</f>
        <v>*****</v>
      </c>
      <c r="M70" s="149" t="str">
        <f>+#REF!</f>
        <v>*****</v>
      </c>
      <c r="N70" s="149" t="str">
        <f>+#REF!</f>
        <v>*****</v>
      </c>
      <c r="O70" s="149">
        <f>+#REF!</f>
        <v>1013</v>
      </c>
      <c r="P70" s="149">
        <f>+#REF!</f>
        <v>1440</v>
      </c>
      <c r="Q70" s="149">
        <f>+#REF!</f>
        <v>931</v>
      </c>
      <c r="R70" s="149">
        <f>+#REF!</f>
        <v>1229</v>
      </c>
      <c r="S70" s="149">
        <f>+#REF!</f>
        <v>989</v>
      </c>
      <c r="T70" s="149">
        <f>+#REF!</f>
        <v>1403.4048</v>
      </c>
      <c r="U70" s="149">
        <f>+#REF!</f>
        <v>1025.8271999999999</v>
      </c>
      <c r="V70" s="149">
        <f>+#REF!</f>
        <v>1143.6768</v>
      </c>
      <c r="W70" s="149">
        <f>+#REF!</f>
        <v>1224.1152</v>
      </c>
      <c r="X70" s="149">
        <f>+#REF!</f>
        <v>1809.6</v>
      </c>
      <c r="Y70" s="149">
        <f>+#REF!</f>
        <v>1342.4639999999999</v>
      </c>
      <c r="Z70" s="149">
        <f>+#REF!</f>
        <v>1456.4736</v>
      </c>
      <c r="AA70" s="149">
        <f>+#REF!</f>
        <v>1443.069</v>
      </c>
      <c r="AB70" s="150">
        <f>_xlfn.IFNA(+#REF!,"N/A")</f>
        <v>6182.64</v>
      </c>
      <c r="AC70" s="151">
        <f>_xlfn.IFNA(+#REF!,"N/A")</f>
        <v>1958.3394999999998</v>
      </c>
      <c r="AD70" s="151">
        <f>_xlfn.IFNA(+#REF!,"N/A")</f>
        <v>1420.2643</v>
      </c>
      <c r="AE70" s="151">
        <f>_xlfn.IFNA(+#REF!,"N/A")</f>
        <v>1605.6313</v>
      </c>
      <c r="AF70" s="151">
        <v>1568.5579</v>
      </c>
      <c r="AG70" s="149">
        <f>IFERROR(+#REF!,"N/A")</f>
        <v>2028.4415999999999</v>
      </c>
      <c r="AH70" s="152">
        <f>_xlfn.IFNA(+#REF!,"N/A")</f>
        <v>-0.19980154253116766</v>
      </c>
      <c r="AI70" s="139"/>
      <c r="AJ70" s="153">
        <f>IFERROR(+#REF!,"N/A")</f>
        <v>180.6336</v>
      </c>
      <c r="AK70" s="154">
        <f>+#REF!</f>
        <v>0.72916666666666696</v>
      </c>
      <c r="AL70" s="149">
        <f>IFERROR(+#REF!,"N/A")</f>
        <v>180.6336</v>
      </c>
      <c r="AM70" s="149">
        <f>IFERROR(+#REF!,"N/A")</f>
        <v>94.003199999999993</v>
      </c>
      <c r="AN70" s="149">
        <f>IFERROR(+#REF!,"N/A")</f>
        <v>86.630399999999995</v>
      </c>
      <c r="AO70" s="149" t="str">
        <f>+#REF!</f>
        <v>SB</v>
      </c>
      <c r="AP70" s="155">
        <f>+#REF!</f>
        <v>0.72916666666666696</v>
      </c>
    </row>
    <row r="71" spans="1:42" x14ac:dyDescent="0.25">
      <c r="A71" s="143">
        <f>+#REF!</f>
        <v>218</v>
      </c>
      <c r="B71" s="144" t="str">
        <f>+#REF!</f>
        <v>C.R. 33</v>
      </c>
      <c r="C71" s="145" t="str">
        <f>+#REF!</f>
        <v>0.17 Mi N OF S.R. 50</v>
      </c>
      <c r="D71" s="146" t="s">
        <v>37</v>
      </c>
      <c r="E71" s="147">
        <f>+#REF!</f>
        <v>14</v>
      </c>
      <c r="F71" s="147">
        <f>+#REF!</f>
        <v>22</v>
      </c>
      <c r="G71" s="148">
        <f>+#REF!</f>
        <v>24</v>
      </c>
      <c r="H71" s="149">
        <f>+#REF!</f>
        <v>3546</v>
      </c>
      <c r="I71" s="149">
        <f>+#REF!</f>
        <v>3343</v>
      </c>
      <c r="J71" s="149">
        <f>+#REF!</f>
        <v>3861</v>
      </c>
      <c r="K71" s="149">
        <f>+#REF!</f>
        <v>3830</v>
      </c>
      <c r="L71" s="149">
        <f>+#REF!</f>
        <v>4362</v>
      </c>
      <c r="M71" s="149">
        <f>+#REF!</f>
        <v>4005</v>
      </c>
      <c r="N71" s="149">
        <f>+#REF!</f>
        <v>4543</v>
      </c>
      <c r="O71" s="149">
        <f>+#REF!</f>
        <v>4328</v>
      </c>
      <c r="P71" s="149">
        <f>+#REF!</f>
        <v>4672</v>
      </c>
      <c r="Q71" s="149">
        <f>+#REF!</f>
        <v>4522</v>
      </c>
      <c r="R71" s="149">
        <f>+#REF!</f>
        <v>4397</v>
      </c>
      <c r="S71" s="149">
        <f>+#REF!</f>
        <v>4513</v>
      </c>
      <c r="T71" s="149">
        <f>+#REF!</f>
        <v>4470.4895999999999</v>
      </c>
      <c r="U71" s="149">
        <f>+#REF!</f>
        <v>4337.3951999999999</v>
      </c>
      <c r="V71" s="149">
        <f>+#REF!</f>
        <v>3937.2479999999996</v>
      </c>
      <c r="W71" s="149">
        <f>+#REF!</f>
        <v>5005.7568000000001</v>
      </c>
      <c r="X71" s="149">
        <f>+#REF!</f>
        <v>4344.96</v>
      </c>
      <c r="Y71" s="149">
        <f>+#REF!</f>
        <v>5430.0479999999998</v>
      </c>
      <c r="Z71" s="149">
        <f>+#REF!</f>
        <v>5825.28</v>
      </c>
      <c r="AA71" s="149">
        <f>+#REF!</f>
        <v>5930.7739999999994</v>
      </c>
      <c r="AB71" s="150">
        <f>_xlfn.IFNA(+#REF!,"N/A")</f>
        <v>6182.64</v>
      </c>
      <c r="AC71" s="151">
        <f>_xlfn.IFNA(+#REF!,"N/A")</f>
        <v>6503.4909999999991</v>
      </c>
      <c r="AD71" s="151">
        <f>_xlfn.IFNA(+#REF!,"N/A")</f>
        <v>6785.3148999999994</v>
      </c>
      <c r="AE71" s="151">
        <f>_xlfn.IFNA(+#REF!,"N/A")</f>
        <v>7299.9290000000001</v>
      </c>
      <c r="AF71" s="151">
        <v>7000.6936999999998</v>
      </c>
      <c r="AG71" s="149">
        <f>IFERROR(+#REF!,"N/A")</f>
        <v>7728.4607999999998</v>
      </c>
      <c r="AH71" s="152">
        <f>_xlfn.IFNA(+#REF!,"N/A")</f>
        <v>4.5643903805400843E-2</v>
      </c>
      <c r="AI71" s="139"/>
      <c r="AJ71" s="153">
        <f>IFERROR(+#REF!,"N/A")</f>
        <v>655.57440000000008</v>
      </c>
      <c r="AK71" s="154">
        <f>+#REF!</f>
        <v>0.66666666666666696</v>
      </c>
      <c r="AL71" s="149">
        <f>IFERROR(+#REF!,"N/A")</f>
        <v>655.57439999999997</v>
      </c>
      <c r="AM71" s="149">
        <f>IFERROR(+#REF!,"N/A")</f>
        <v>346.08</v>
      </c>
      <c r="AN71" s="149">
        <f>IFERROR(+#REF!,"N/A")</f>
        <v>309.49439999999998</v>
      </c>
      <c r="AO71" s="149" t="str">
        <f>+#REF!</f>
        <v>NB</v>
      </c>
      <c r="AP71" s="155">
        <f>+#REF!</f>
        <v>0.66666666666666696</v>
      </c>
    </row>
    <row r="72" spans="1:42" x14ac:dyDescent="0.25">
      <c r="A72" s="143">
        <f>+#REF!</f>
        <v>219</v>
      </c>
      <c r="B72" s="144" t="str">
        <f>+#REF!</f>
        <v>UNDERPASS RD</v>
      </c>
      <c r="C72" s="145" t="str">
        <f>+#REF!</f>
        <v>0.036 Mi E OF C.R. 33</v>
      </c>
      <c r="D72" s="146" t="s">
        <v>37</v>
      </c>
      <c r="E72" s="147">
        <f>+#REF!</f>
        <v>14</v>
      </c>
      <c r="F72" s="147">
        <f>+#REF!</f>
        <v>22</v>
      </c>
      <c r="G72" s="148">
        <f>+#REF!</f>
        <v>24</v>
      </c>
      <c r="H72" s="149" t="str">
        <f>+#REF!</f>
        <v>*****</v>
      </c>
      <c r="I72" s="149" t="str">
        <f>+#REF!</f>
        <v>*****</v>
      </c>
      <c r="J72" s="149" t="str">
        <f>+#REF!</f>
        <v>*****</v>
      </c>
      <c r="K72" s="149" t="str">
        <f>+#REF!</f>
        <v>*****</v>
      </c>
      <c r="L72" s="149" t="str">
        <f>+#REF!</f>
        <v>*****</v>
      </c>
      <c r="M72" s="149" t="str">
        <f>+#REF!</f>
        <v>*****</v>
      </c>
      <c r="N72" s="149" t="str">
        <f>+#REF!</f>
        <v>*****</v>
      </c>
      <c r="O72" s="149">
        <f>+#REF!</f>
        <v>839</v>
      </c>
      <c r="P72" s="149">
        <f>+#REF!</f>
        <v>806</v>
      </c>
      <c r="Q72" s="149">
        <f>+#REF!</f>
        <v>791</v>
      </c>
      <c r="R72" s="149">
        <f>+#REF!</f>
        <v>645</v>
      </c>
      <c r="S72" s="149">
        <f>+#REF!</f>
        <v>717</v>
      </c>
      <c r="T72" s="149">
        <f>+#REF!</f>
        <v>728.64</v>
      </c>
      <c r="U72" s="149">
        <f>+#REF!</f>
        <v>831.19680000000005</v>
      </c>
      <c r="V72" s="149">
        <f>+#REF!</f>
        <v>728.52480000000003</v>
      </c>
      <c r="W72" s="149">
        <f>+#REF!</f>
        <v>938.04480000000001</v>
      </c>
      <c r="X72" s="149">
        <f>+#REF!</f>
        <v>1154.8799999999999</v>
      </c>
      <c r="Y72" s="149">
        <f>+#REF!</f>
        <v>1035.8783999999998</v>
      </c>
      <c r="Z72" s="149">
        <f>+#REF!</f>
        <v>984.95999999999992</v>
      </c>
      <c r="AA72" s="149">
        <f>+#REF!</f>
        <v>1064.3324999999998</v>
      </c>
      <c r="AB72" s="150">
        <f>_xlfn.IFNA(+#REF!,"N/A")</f>
        <v>6182.64</v>
      </c>
      <c r="AC72" s="151">
        <f>_xlfn.IFNA(+#REF!,"N/A")</f>
        <v>1188.8205</v>
      </c>
      <c r="AD72" s="151">
        <f>_xlfn.IFNA(+#REF!,"N/A")</f>
        <v>963.90840000000003</v>
      </c>
      <c r="AE72" s="151">
        <f>_xlfn.IFNA(+#REF!,"N/A")</f>
        <v>1309.9268</v>
      </c>
      <c r="AF72" s="151">
        <v>1439.6837</v>
      </c>
      <c r="AG72" s="149">
        <f>IFERROR(+#REF!,"N/A")</f>
        <v>1670.0831999999998</v>
      </c>
      <c r="AH72" s="152">
        <f>_xlfn.IFNA(+#REF!,"N/A")</f>
        <v>-0.23031534257921993</v>
      </c>
      <c r="AI72" s="139"/>
      <c r="AJ72" s="153">
        <f>IFERROR(+#REF!,"N/A")</f>
        <v>164.14079999999998</v>
      </c>
      <c r="AK72" s="154">
        <f>+#REF!</f>
        <v>0.69791666666666696</v>
      </c>
      <c r="AL72" s="149">
        <f>IFERROR(+#REF!,"N/A")</f>
        <v>164.14080000000001</v>
      </c>
      <c r="AM72" s="149">
        <f>IFERROR(+#REF!,"N/A")</f>
        <v>61.305599999999998</v>
      </c>
      <c r="AN72" s="149">
        <f>IFERROR(+#REF!,"N/A")</f>
        <v>102.8352</v>
      </c>
      <c r="AO72" s="149" t="str">
        <f>+#REF!</f>
        <v>WB</v>
      </c>
      <c r="AP72" s="155">
        <f>+#REF!</f>
        <v>0.69791666666666696</v>
      </c>
    </row>
    <row r="73" spans="1:42" x14ac:dyDescent="0.25">
      <c r="A73" s="143">
        <f>+#REF!</f>
        <v>220</v>
      </c>
      <c r="B73" s="144" t="str">
        <f>+#REF!</f>
        <v>PALMETTO DR</v>
      </c>
      <c r="C73" s="145" t="str">
        <f>+#REF!</f>
        <v>0.043 Mi W OF C.R. 33</v>
      </c>
      <c r="D73" s="146" t="s">
        <v>37</v>
      </c>
      <c r="E73" s="147">
        <f>+#REF!</f>
        <v>14</v>
      </c>
      <c r="F73" s="147">
        <f>+#REF!</f>
        <v>22</v>
      </c>
      <c r="G73" s="148">
        <f>+#REF!</f>
        <v>24</v>
      </c>
      <c r="H73" s="149" t="str">
        <f>+#REF!</f>
        <v>*****</v>
      </c>
      <c r="I73" s="149" t="str">
        <f>+#REF!</f>
        <v>*****</v>
      </c>
      <c r="J73" s="149" t="str">
        <f>+#REF!</f>
        <v>*****</v>
      </c>
      <c r="K73" s="149" t="str">
        <f>+#REF!</f>
        <v>*****</v>
      </c>
      <c r="L73" s="149" t="str">
        <f>+#REF!</f>
        <v>*****</v>
      </c>
      <c r="M73" s="149" t="str">
        <f>+#REF!</f>
        <v>*****</v>
      </c>
      <c r="N73" s="149" t="str">
        <f>+#REF!</f>
        <v>*****</v>
      </c>
      <c r="O73" s="149">
        <f>+#REF!</f>
        <v>407</v>
      </c>
      <c r="P73" s="149">
        <f>+#REF!</f>
        <v>464</v>
      </c>
      <c r="Q73" s="149">
        <f>+#REF!</f>
        <v>543</v>
      </c>
      <c r="R73" s="149">
        <f>+#REF!</f>
        <v>519</v>
      </c>
      <c r="S73" s="149">
        <f>+#REF!</f>
        <v>490</v>
      </c>
      <c r="T73" s="149">
        <f>+#REF!</f>
        <v>514.02240000000006</v>
      </c>
      <c r="U73" s="149">
        <f>+#REF!</f>
        <v>397.29599999999999</v>
      </c>
      <c r="V73" s="149">
        <f>+#REF!</f>
        <v>447.2928</v>
      </c>
      <c r="W73" s="149">
        <f>+#REF!</f>
        <v>554.08319999999992</v>
      </c>
      <c r="X73" s="149">
        <f>+#REF!</f>
        <v>250.56</v>
      </c>
      <c r="Y73" s="149">
        <f>+#REF!</f>
        <v>610.12799999999993</v>
      </c>
      <c r="Z73" s="149">
        <f>+#REF!</f>
        <v>783.36</v>
      </c>
      <c r="AA73" s="149">
        <f>+#REF!</f>
        <v>840.4079999999999</v>
      </c>
      <c r="AB73" s="150">
        <f>_xlfn.IFNA(+#REF!,"N/A")</f>
        <v>6182.64</v>
      </c>
      <c r="AC73" s="151">
        <f>_xlfn.IFNA(+#REF!,"N/A")</f>
        <v>840</v>
      </c>
      <c r="AD73" s="151">
        <f>_xlfn.IFNA(+#REF!,"N/A")</f>
        <v>840</v>
      </c>
      <c r="AE73" s="151">
        <f>_xlfn.IFNA(+#REF!,"N/A")</f>
        <v>840</v>
      </c>
      <c r="AF73" s="151">
        <v>840</v>
      </c>
      <c r="AG73" s="150">
        <f>IFERROR(+#REF!,"N/A")</f>
        <v>840</v>
      </c>
      <c r="AH73" s="152">
        <f>_xlfn.IFNA(+#REF!,"N/A")</f>
        <v>-0.32915673290323999</v>
      </c>
      <c r="AI73" s="139"/>
      <c r="AJ73" s="153" t="str">
        <f>IFERROR(+#REF!,"N/A")</f>
        <v>N/A</v>
      </c>
      <c r="AK73" s="154">
        <f>+#REF!</f>
        <v>1</v>
      </c>
      <c r="AL73" s="149" t="str">
        <f>IFERROR(+#REF!,"N/A")</f>
        <v>N/A</v>
      </c>
      <c r="AM73" s="149" t="str">
        <f>IFERROR(+#REF!,"N/A")</f>
        <v>N/A</v>
      </c>
      <c r="AN73" s="149" t="str">
        <f>IFERROR(+#REF!,"N/A")</f>
        <v>N/A</v>
      </c>
      <c r="AO73" s="149" t="str">
        <f>+#REF!</f>
        <v>WB</v>
      </c>
      <c r="AP73" s="155">
        <f>+#REF!</f>
        <v>0.625</v>
      </c>
    </row>
    <row r="74" spans="1:42" x14ac:dyDescent="0.25">
      <c r="A74" s="143">
        <f>+#REF!</f>
        <v>221</v>
      </c>
      <c r="B74" s="144" t="str">
        <f>+#REF!</f>
        <v>FOSGATE RD</v>
      </c>
      <c r="C74" s="145" t="str">
        <f>+#REF!</f>
        <v>0.19 Mi W OF GRASSY LAKE RD</v>
      </c>
      <c r="D74" s="146" t="s">
        <v>37</v>
      </c>
      <c r="E74" s="147">
        <f>+#REF!</f>
        <v>8</v>
      </c>
      <c r="F74" s="147">
        <f>+#REF!</f>
        <v>22</v>
      </c>
      <c r="G74" s="148">
        <f>+#REF!</f>
        <v>26</v>
      </c>
      <c r="H74" s="149" t="str">
        <f>+#REF!</f>
        <v>*****</v>
      </c>
      <c r="I74" s="149" t="str">
        <f>+#REF!</f>
        <v>*****</v>
      </c>
      <c r="J74" s="149" t="str">
        <f>+#REF!</f>
        <v>*****</v>
      </c>
      <c r="K74" s="149" t="str">
        <f>+#REF!</f>
        <v>*****</v>
      </c>
      <c r="L74" s="149" t="str">
        <f>+#REF!</f>
        <v>*****</v>
      </c>
      <c r="M74" s="149" t="str">
        <f>+#REF!</f>
        <v>*****</v>
      </c>
      <c r="N74" s="149" t="str">
        <f>+#REF!</f>
        <v>*****</v>
      </c>
      <c r="O74" s="149" t="str">
        <f>+#REF!</f>
        <v>*****</v>
      </c>
      <c r="P74" s="149" t="str">
        <f>+#REF!</f>
        <v>*****</v>
      </c>
      <c r="Q74" s="149">
        <f>+#REF!</f>
        <v>1038</v>
      </c>
      <c r="R74" s="149">
        <f>+#REF!</f>
        <v>1161</v>
      </c>
      <c r="S74" s="149">
        <f>+#REF!</f>
        <v>1052</v>
      </c>
      <c r="T74" s="149">
        <f>+#REF!</f>
        <v>1423.7184</v>
      </c>
      <c r="U74" s="149">
        <f>+#REF!</f>
        <v>1571.0783999999999</v>
      </c>
      <c r="V74" s="149">
        <f>+#REF!</f>
        <v>2196.4415999999997</v>
      </c>
      <c r="W74" s="149">
        <f>+#REF!</f>
        <v>2117.4911999999999</v>
      </c>
      <c r="X74" s="149">
        <f>+#REF!</f>
        <v>2758.3487999999998</v>
      </c>
      <c r="Y74" s="149">
        <f>+#REF!</f>
        <v>2908.5695999999998</v>
      </c>
      <c r="Z74" s="149">
        <f>+#REF!</f>
        <v>3673.5839999999998</v>
      </c>
      <c r="AA74" s="149">
        <f>+#REF!</f>
        <v>4060.7999999999997</v>
      </c>
      <c r="AB74" s="150">
        <f>_xlfn.IFNA(+#REF!,"N/A")</f>
        <v>6182.64</v>
      </c>
      <c r="AC74" s="151">
        <f>_xlfn.IFNA(+#REF!,"N/A")</f>
        <v>5678.3209999999999</v>
      </c>
      <c r="AD74" s="151">
        <f>_xlfn.IFNA(+#REF!,"N/A")</f>
        <v>5455.0859999999993</v>
      </c>
      <c r="AE74" s="151">
        <f>_xlfn.IFNA(+#REF!,"N/A")</f>
        <v>6330</v>
      </c>
      <c r="AF74" s="151" t="s">
        <v>88</v>
      </c>
      <c r="AG74" s="151" t="str">
        <f>IFERROR(+#REF!,"N/A")</f>
        <v>N/A</v>
      </c>
      <c r="AH74" s="152" t="str">
        <f>_xlfn.IFNA(+#REF!,"N/A")</f>
        <v>N/A</v>
      </c>
      <c r="AI74" s="139"/>
      <c r="AJ74" s="153" t="str">
        <f>IFERROR(+#REF!,"N/A")</f>
        <v>N/A</v>
      </c>
      <c r="AK74" s="154">
        <f>+#REF!</f>
        <v>1</v>
      </c>
      <c r="AL74" s="149" t="str">
        <f>IFERROR(+#REF!,"N/A")</f>
        <v>N/A</v>
      </c>
      <c r="AM74" s="149" t="str">
        <f>IFERROR(+#REF!,"N/A")</f>
        <v>N/A</v>
      </c>
      <c r="AN74" s="149" t="str">
        <f>IFERROR(+#REF!,"N/A")</f>
        <v>N/A</v>
      </c>
      <c r="AO74" s="149" t="str">
        <f>+#REF!</f>
        <v>WB</v>
      </c>
      <c r="AP74" s="155">
        <f>+#REF!</f>
        <v>0.625</v>
      </c>
    </row>
    <row r="75" spans="1:42" x14ac:dyDescent="0.25">
      <c r="A75" s="143">
        <f>+#REF!</f>
        <v>222</v>
      </c>
      <c r="B75" s="144" t="str">
        <f>+#REF!</f>
        <v>C.R. 478</v>
      </c>
      <c r="C75" s="145" t="str">
        <f>+#REF!</f>
        <v>0.25 Mi E OF S.R. 19</v>
      </c>
      <c r="D75" s="146" t="s">
        <v>37</v>
      </c>
      <c r="E75" s="147">
        <f>+#REF!</f>
        <v>7</v>
      </c>
      <c r="F75" s="147">
        <f>+#REF!</f>
        <v>22</v>
      </c>
      <c r="G75" s="148">
        <f>+#REF!</f>
        <v>25</v>
      </c>
      <c r="H75" s="149">
        <f>+#REF!</f>
        <v>443</v>
      </c>
      <c r="I75" s="149">
        <f>+#REF!</f>
        <v>704</v>
      </c>
      <c r="J75" s="149">
        <f>+#REF!</f>
        <v>659</v>
      </c>
      <c r="K75" s="149">
        <f>+#REF!</f>
        <v>664</v>
      </c>
      <c r="L75" s="149">
        <f>+#REF!</f>
        <v>705</v>
      </c>
      <c r="M75" s="149">
        <f>+#REF!</f>
        <v>833</v>
      </c>
      <c r="N75" s="149">
        <f>+#REF!</f>
        <v>913</v>
      </c>
      <c r="O75" s="149">
        <f>+#REF!</f>
        <v>1103</v>
      </c>
      <c r="P75" s="149">
        <f>+#REF!</f>
        <v>1102</v>
      </c>
      <c r="Q75" s="149">
        <f>+#REF!</f>
        <v>712</v>
      </c>
      <c r="R75" s="149">
        <f>+#REF!</f>
        <v>732</v>
      </c>
      <c r="S75" s="149">
        <f>+#REF!</f>
        <v>828</v>
      </c>
      <c r="T75" s="149">
        <f>+#REF!</f>
        <v>996.24959999999987</v>
      </c>
      <c r="U75" s="149">
        <f>+#REF!</f>
        <v>990.95039999999995</v>
      </c>
      <c r="V75" s="149">
        <f>+#REF!</f>
        <v>935.65440000000001</v>
      </c>
      <c r="W75" s="149">
        <f>+#REF!</f>
        <v>1085.3568</v>
      </c>
      <c r="X75" s="149">
        <f>+#REF!</f>
        <v>1350.8927999999999</v>
      </c>
      <c r="Y75" s="149">
        <f>+#REF!</f>
        <v>1295.04</v>
      </c>
      <c r="Z75" s="149">
        <f>+#REF!</f>
        <v>1342.08</v>
      </c>
      <c r="AA75" s="149">
        <f>+#REF!</f>
        <v>1641.1914999999999</v>
      </c>
      <c r="AB75" s="150">
        <f>_xlfn.IFNA(+#REF!,"N/A")</f>
        <v>6182.64</v>
      </c>
      <c r="AC75" s="151">
        <f>_xlfn.IFNA(+#REF!,"N/A")</f>
        <v>2269.2175000000002</v>
      </c>
      <c r="AD75" s="151">
        <f>_xlfn.IFNA(+#REF!,"N/A")</f>
        <v>2001.9636</v>
      </c>
      <c r="AE75" s="151">
        <f>_xlfn.IFNA(+#REF!,"N/A")</f>
        <v>2408.0056</v>
      </c>
      <c r="AF75" s="151">
        <v>2250.8850000000002</v>
      </c>
      <c r="AG75" s="151">
        <f>IFERROR(+#REF!,"N/A")</f>
        <v>2463.1008000000002</v>
      </c>
      <c r="AH75" s="152">
        <f>_xlfn.IFNA(+#REF!,"N/A")</f>
        <v>-0.16811815722651613</v>
      </c>
      <c r="AI75" s="139"/>
      <c r="AJ75" s="153">
        <f>IFERROR(+#REF!,"N/A")</f>
        <v>233.35680000000002</v>
      </c>
      <c r="AK75" s="154">
        <f>+#REF!</f>
        <v>0.30208333333333398</v>
      </c>
      <c r="AL75" s="149">
        <f>IFERROR(+#REF!,"N/A")</f>
        <v>223.46879999999999</v>
      </c>
      <c r="AM75" s="149">
        <f>IFERROR(+#REF!,"N/A")</f>
        <v>97.891199999999998</v>
      </c>
      <c r="AN75" s="149">
        <f>IFERROR(+#REF!,"N/A")</f>
        <v>125.5776</v>
      </c>
      <c r="AO75" s="149" t="str">
        <f>+#REF!</f>
        <v>WB</v>
      </c>
      <c r="AP75" s="155">
        <f>+#REF!</f>
        <v>0.63541666666666696</v>
      </c>
    </row>
    <row r="76" spans="1:42" x14ac:dyDescent="0.25">
      <c r="A76" s="143">
        <f>+#REF!</f>
        <v>223</v>
      </c>
      <c r="B76" s="144" t="str">
        <f>+#REF!</f>
        <v>C.R. 561 (LAKE MINNEOLA SHORES)</v>
      </c>
      <c r="C76" s="145" t="str">
        <f>+#REF!</f>
        <v>0.11 Mi W OF U.S. 27</v>
      </c>
      <c r="D76" s="146" t="s">
        <v>37</v>
      </c>
      <c r="E76" s="147">
        <f>+#REF!</f>
        <v>7</v>
      </c>
      <c r="F76" s="147">
        <f>+#REF!</f>
        <v>22</v>
      </c>
      <c r="G76" s="148">
        <f>+#REF!</f>
        <v>26</v>
      </c>
      <c r="H76" s="149">
        <f>+#REF!</f>
        <v>5049</v>
      </c>
      <c r="I76" s="149">
        <f>+#REF!</f>
        <v>4674</v>
      </c>
      <c r="J76" s="149">
        <f>+#REF!</f>
        <v>4724</v>
      </c>
      <c r="K76" s="149">
        <f>+#REF!</f>
        <v>6084</v>
      </c>
      <c r="L76" s="149">
        <f>+#REF!</f>
        <v>6200</v>
      </c>
      <c r="M76" s="149">
        <f>+#REF!</f>
        <v>6800</v>
      </c>
      <c r="N76" s="149">
        <f>+#REF!</f>
        <v>7271</v>
      </c>
      <c r="O76" s="149">
        <f>+#REF!</f>
        <v>6644</v>
      </c>
      <c r="P76" s="149">
        <f>+#REF!</f>
        <v>6027</v>
      </c>
      <c r="Q76" s="149">
        <f>+#REF!</f>
        <v>6404</v>
      </c>
      <c r="R76" s="149">
        <f>+#REF!</f>
        <v>6848</v>
      </c>
      <c r="S76" s="149">
        <f>+#REF!</f>
        <v>7065</v>
      </c>
      <c r="T76" s="149">
        <f>+#REF!</f>
        <v>7020.5568000000003</v>
      </c>
      <c r="U76" s="149">
        <f>+#REF!</f>
        <v>7903.0656000000008</v>
      </c>
      <c r="V76" s="149">
        <f>+#REF!</f>
        <v>7561.1232</v>
      </c>
      <c r="W76" s="149">
        <f>+#REF!</f>
        <v>8742.7295999999988</v>
      </c>
      <c r="X76" s="149">
        <f>+#REF!</f>
        <v>9426.1247999999996</v>
      </c>
      <c r="Y76" s="149">
        <f>+#REF!</f>
        <v>8726.9279999999999</v>
      </c>
      <c r="Z76" s="149">
        <f>+#REF!</f>
        <v>9601.5359999999982</v>
      </c>
      <c r="AA76" s="149">
        <f>+#REF!</f>
        <v>10013.0304</v>
      </c>
      <c r="AB76" s="150">
        <f>_xlfn.IFNA(+#REF!,"N/A")</f>
        <v>6182.64</v>
      </c>
      <c r="AC76" s="151">
        <f>_xlfn.IFNA(+#REF!,"N/A")</f>
        <v>10765.59</v>
      </c>
      <c r="AD76" s="151">
        <f>_xlfn.IFNA(+#REF!,"N/A")</f>
        <v>9872.9994999999999</v>
      </c>
      <c r="AE76" s="151">
        <f>_xlfn.IFNA(+#REF!,"N/A")</f>
        <v>12283</v>
      </c>
      <c r="AF76" s="151">
        <v>11433.312</v>
      </c>
      <c r="AG76" s="151">
        <f>IFERROR(+#REF!,"N/A")</f>
        <v>11638.175999999999</v>
      </c>
      <c r="AH76" s="152">
        <f>_xlfn.IFNA(+#REF!,"N/A")</f>
        <v>0.13485974754733432</v>
      </c>
      <c r="AI76" s="139"/>
      <c r="AJ76" s="153">
        <f>IFERROR(+#REF!,"N/A")</f>
        <v>916.61759999999992</v>
      </c>
      <c r="AK76" s="154">
        <f>+#REF!</f>
        <v>0.3125</v>
      </c>
      <c r="AL76" s="149">
        <f>IFERROR(+#REF!,"N/A")</f>
        <v>899.80799999999999</v>
      </c>
      <c r="AM76" s="149">
        <f>IFERROR(+#REF!,"N/A")</f>
        <v>403.43040000000002</v>
      </c>
      <c r="AN76" s="149">
        <f>IFERROR(+#REF!,"N/A")</f>
        <v>496.37759999999997</v>
      </c>
      <c r="AO76" s="149" t="str">
        <f>+#REF!</f>
        <v>WB</v>
      </c>
      <c r="AP76" s="155">
        <f>+#REF!</f>
        <v>0.67708333333333404</v>
      </c>
    </row>
    <row r="77" spans="1:42" x14ac:dyDescent="0.25">
      <c r="A77" s="143">
        <f>+#REF!</f>
        <v>224</v>
      </c>
      <c r="B77" s="144" t="str">
        <f>+#REF!</f>
        <v>JALARMY RD</v>
      </c>
      <c r="C77" s="145" t="str">
        <f>+#REF!</f>
        <v>0.29 Mi N OF C.R. 561</v>
      </c>
      <c r="D77" s="146" t="s">
        <v>37</v>
      </c>
      <c r="E77" s="147">
        <f>+#REF!</f>
        <v>12</v>
      </c>
      <c r="F77" s="147">
        <f>+#REF!</f>
        <v>22</v>
      </c>
      <c r="G77" s="148">
        <f>+#REF!</f>
        <v>25</v>
      </c>
      <c r="H77" s="149">
        <f>+#REF!</f>
        <v>1255</v>
      </c>
      <c r="I77" s="149">
        <f>+#REF!</f>
        <v>1204</v>
      </c>
      <c r="J77" s="149">
        <f>+#REF!</f>
        <v>1241</v>
      </c>
      <c r="K77" s="149">
        <f>+#REF!</f>
        <v>1176</v>
      </c>
      <c r="L77" s="149">
        <f>+#REF!</f>
        <v>1214</v>
      </c>
      <c r="M77" s="149">
        <f>+#REF!</f>
        <v>1579</v>
      </c>
      <c r="N77" s="149">
        <f>+#REF!</f>
        <v>1693</v>
      </c>
      <c r="O77" s="149">
        <f>+#REF!</f>
        <v>1980</v>
      </c>
      <c r="P77" s="149">
        <f>+#REF!</f>
        <v>2073</v>
      </c>
      <c r="Q77" s="149">
        <f>+#REF!</f>
        <v>2088</v>
      </c>
      <c r="R77" s="149">
        <f>+#REF!</f>
        <v>2261</v>
      </c>
      <c r="S77" s="149">
        <f>+#REF!</f>
        <v>2831</v>
      </c>
      <c r="T77" s="149">
        <f>+#REF!</f>
        <v>2240.6784000000002</v>
      </c>
      <c r="U77" s="149">
        <f>+#REF!</f>
        <v>2996.2368000000001</v>
      </c>
      <c r="V77" s="149">
        <f>+#REF!</f>
        <v>3098.0160000000001</v>
      </c>
      <c r="W77" s="149">
        <f>+#REF!</f>
        <v>3784.4928</v>
      </c>
      <c r="X77" s="149">
        <f>+#REF!</f>
        <v>3714.0479999999998</v>
      </c>
      <c r="Y77" s="149">
        <f>+#REF!</f>
        <v>4207.9679999999998</v>
      </c>
      <c r="Z77" s="149">
        <f>+#REF!</f>
        <v>3665.2031999999999</v>
      </c>
      <c r="AA77" s="149">
        <f>+#REF!</f>
        <v>5060.3904000000002</v>
      </c>
      <c r="AB77" s="150">
        <f>_xlfn.IFNA(+#REF!,"N/A")</f>
        <v>6182.64</v>
      </c>
      <c r="AC77" s="151">
        <f>_xlfn.IFNA(+#REF!,"N/A")</f>
        <v>5891.33</v>
      </c>
      <c r="AD77" s="151">
        <f>_xlfn.IFNA(+#REF!,"N/A")</f>
        <v>5554.8311000000003</v>
      </c>
      <c r="AE77" s="151">
        <f>_xlfn.IFNA(+#REF!,"N/A")</f>
        <v>6113.5802000000003</v>
      </c>
      <c r="AF77" s="151">
        <v>4456.7523000000001</v>
      </c>
      <c r="AG77" s="151">
        <f>IFERROR(+#REF!,"N/A")</f>
        <v>6383.6928000000007</v>
      </c>
      <c r="AH77" s="152">
        <f>_xlfn.IFNA(+#REF!,"N/A")</f>
        <v>6.4208003191466023E-3</v>
      </c>
      <c r="AI77" s="139"/>
      <c r="AJ77" s="153">
        <f>IFERROR(+#REF!,"N/A")</f>
        <v>538.89599999999996</v>
      </c>
      <c r="AK77" s="154">
        <f>+#REF!</f>
        <v>0.6875</v>
      </c>
      <c r="AL77" s="149">
        <f>IFERROR(+#REF!,"N/A")</f>
        <v>538.89599999999996</v>
      </c>
      <c r="AM77" s="149">
        <f>IFERROR(+#REF!,"N/A")</f>
        <v>264.00959999999998</v>
      </c>
      <c r="AN77" s="149">
        <f>IFERROR(+#REF!,"N/A")</f>
        <v>274.88639999999998</v>
      </c>
      <c r="AO77" s="149" t="str">
        <f>+#REF!</f>
        <v>NB</v>
      </c>
      <c r="AP77" s="155">
        <f>+#REF!</f>
        <v>0.6875</v>
      </c>
    </row>
    <row r="78" spans="1:42" x14ac:dyDescent="0.25">
      <c r="A78" s="143">
        <f>+#REF!</f>
        <v>225</v>
      </c>
      <c r="B78" s="144" t="str">
        <f>+#REF!</f>
        <v>HANCOCK RD</v>
      </c>
      <c r="C78" s="145" t="str">
        <f>+#REF!</f>
        <v>NORTH OF CITRUS GROVE RD</v>
      </c>
      <c r="D78" s="146" t="s">
        <v>37</v>
      </c>
      <c r="E78" s="147">
        <f>+#REF!</f>
        <v>4</v>
      </c>
      <c r="F78" s="147">
        <f>+#REF!</f>
        <v>22</v>
      </c>
      <c r="G78" s="148">
        <f>+#REF!</f>
        <v>26</v>
      </c>
      <c r="H78" s="149" t="str">
        <f>+#REF!</f>
        <v>*****</v>
      </c>
      <c r="I78" s="149" t="str">
        <f>+#REF!</f>
        <v>*****</v>
      </c>
      <c r="J78" s="149" t="str">
        <f>+#REF!</f>
        <v>*****</v>
      </c>
      <c r="K78" s="149" t="str">
        <f>+#REF!</f>
        <v>*****</v>
      </c>
      <c r="L78" s="149" t="str">
        <f>+#REF!</f>
        <v>*****</v>
      </c>
      <c r="M78" s="149" t="str">
        <f>+#REF!</f>
        <v>*****</v>
      </c>
      <c r="N78" s="149" t="str">
        <f>+#REF!</f>
        <v>*****</v>
      </c>
      <c r="O78" s="149" t="str">
        <f>+#REF!</f>
        <v>*****</v>
      </c>
      <c r="P78" s="149" t="str">
        <f>+#REF!</f>
        <v>*****</v>
      </c>
      <c r="Q78" s="149" t="str">
        <f>+#REF!</f>
        <v>*****</v>
      </c>
      <c r="R78" s="149" t="str">
        <f>+#REF!</f>
        <v>*****</v>
      </c>
      <c r="S78" s="149" t="str">
        <f>+#REF!</f>
        <v>*****</v>
      </c>
      <c r="T78" s="149" t="str">
        <f>+#REF!</f>
        <v>*****</v>
      </c>
      <c r="U78" s="149" t="str">
        <f>+#REF!</f>
        <v>*****</v>
      </c>
      <c r="V78" s="149" t="str">
        <f>+#REF!</f>
        <v>*****</v>
      </c>
      <c r="W78" s="149">
        <f>+#REF!</f>
        <v>1705.0175999999999</v>
      </c>
      <c r="X78" s="149">
        <f>+#REF!</f>
        <v>1742.2655999999999</v>
      </c>
      <c r="Y78" s="149">
        <f>+#REF!</f>
        <v>2352.2596999999996</v>
      </c>
      <c r="Z78" s="149">
        <f>+#REF!</f>
        <v>8357.126400000001</v>
      </c>
      <c r="AA78" s="149">
        <f>+#REF!</f>
        <v>9510.1056000000008</v>
      </c>
      <c r="AB78" s="150">
        <f>_xlfn.IFNA(+#REF!,"N/A")</f>
        <v>6182.64</v>
      </c>
      <c r="AC78" s="151">
        <f>_xlfn.IFNA(+#REF!,"N/A")</f>
        <v>9013.5429999999997</v>
      </c>
      <c r="AD78" s="151">
        <f>_xlfn.IFNA(+#REF!,"N/A")</f>
        <v>10414.0946</v>
      </c>
      <c r="AE78" s="151">
        <f>_xlfn.IFNA(+#REF!,"N/A")</f>
        <v>11284.834499999999</v>
      </c>
      <c r="AF78" s="151">
        <v>11478.431999999999</v>
      </c>
      <c r="AG78" s="151" t="str">
        <f>IFERROR(+#REF!,"N/A")</f>
        <v>N/A</v>
      </c>
      <c r="AH78" s="152" t="str">
        <f>_xlfn.IFNA(+#REF!,"N/A")</f>
        <v>N/A</v>
      </c>
      <c r="AI78" s="139"/>
      <c r="AJ78" s="153" t="str">
        <f>IFERROR(+#REF!,"N/A")</f>
        <v>N/A</v>
      </c>
      <c r="AK78" s="154">
        <f>+#REF!</f>
        <v>0.69791666666666696</v>
      </c>
      <c r="AL78" s="149" t="str">
        <f>IFERROR(+#REF!,"N/A")</f>
        <v>N/A</v>
      </c>
      <c r="AM78" s="149" t="str">
        <f>IFERROR(+#REF!,"N/A")</f>
        <v>N/A</v>
      </c>
      <c r="AN78" s="149" t="str">
        <f>IFERROR(+#REF!,"N/A")</f>
        <v>N/A</v>
      </c>
      <c r="AO78" s="149" t="str">
        <f>+#REF!</f>
        <v>NB</v>
      </c>
      <c r="AP78" s="155">
        <f>+#REF!</f>
        <v>0.69791666666666696</v>
      </c>
    </row>
    <row r="79" spans="1:42" x14ac:dyDescent="0.25">
      <c r="A79" s="143">
        <f>+#REF!</f>
        <v>226</v>
      </c>
      <c r="B79" s="144" t="str">
        <f>+#REF!</f>
        <v>CITRUS GROVE ROAD</v>
      </c>
      <c r="C79" s="145" t="str">
        <f>+#REF!</f>
        <v>0.14 Mi E OF U.S. 27</v>
      </c>
      <c r="D79" s="146" t="s">
        <v>37</v>
      </c>
      <c r="E79" s="147">
        <f>+#REF!</f>
        <v>6</v>
      </c>
      <c r="F79" s="147">
        <f>+#REF!</f>
        <v>22</v>
      </c>
      <c r="G79" s="148">
        <f>+#REF!</f>
        <v>26</v>
      </c>
      <c r="H79" s="149" t="str">
        <f>+#REF!</f>
        <v>*****</v>
      </c>
      <c r="I79" s="149" t="str">
        <f>+#REF!</f>
        <v>*****</v>
      </c>
      <c r="J79" s="149" t="str">
        <f>+#REF!</f>
        <v>*****</v>
      </c>
      <c r="K79" s="149" t="str">
        <f>+#REF!</f>
        <v>*****</v>
      </c>
      <c r="L79" s="149" t="str">
        <f>+#REF!</f>
        <v>*****</v>
      </c>
      <c r="M79" s="149">
        <f>+#REF!</f>
        <v>464</v>
      </c>
      <c r="N79" s="149">
        <f>+#REF!</f>
        <v>455</v>
      </c>
      <c r="O79" s="149">
        <f>+#REF!</f>
        <v>607</v>
      </c>
      <c r="P79" s="149">
        <f>+#REF!</f>
        <v>535</v>
      </c>
      <c r="Q79" s="149">
        <f>+#REF!</f>
        <v>570</v>
      </c>
      <c r="R79" s="149">
        <f>+#REF!</f>
        <v>687</v>
      </c>
      <c r="S79" s="149">
        <f>+#REF!</f>
        <v>548</v>
      </c>
      <c r="T79" s="149">
        <f>+#REF!</f>
        <v>749.83680000000004</v>
      </c>
      <c r="U79" s="149">
        <f>+#REF!</f>
        <v>857.98080000000004</v>
      </c>
      <c r="V79" s="149">
        <f>+#REF!</f>
        <v>903.5136</v>
      </c>
      <c r="W79" s="149">
        <f>+#REF!</f>
        <v>1009.3248</v>
      </c>
      <c r="X79" s="149">
        <f>+#REF!</f>
        <v>1385.1839999999997</v>
      </c>
      <c r="Y79" s="149">
        <f>+#REF!</f>
        <v>1611.5039999999999</v>
      </c>
      <c r="Z79" s="149">
        <f>+#REF!</f>
        <v>1846.5695999999998</v>
      </c>
      <c r="AA79" s="149">
        <f>+#REF!</f>
        <v>1583.8271999999999</v>
      </c>
      <c r="AB79" s="150">
        <f>_xlfn.IFNA(+#REF!,"N/A")</f>
        <v>6182.64</v>
      </c>
      <c r="AC79" s="151">
        <f>_xlfn.IFNA(+#REF!,"N/A")</f>
        <v>3986.7224999999999</v>
      </c>
      <c r="AD79" s="151">
        <f>_xlfn.IFNA(+#REF!,"N/A")</f>
        <v>5148.7891</v>
      </c>
      <c r="AE79" s="151">
        <f>_xlfn.IFNA(+#REF!,"N/A")</f>
        <v>7481.2608</v>
      </c>
      <c r="AF79" s="151">
        <v>6779.8079999999991</v>
      </c>
      <c r="AG79" s="151">
        <f>IFERROR(+#REF!,"N/A")</f>
        <v>8250.5472000000009</v>
      </c>
      <c r="AH79" s="152">
        <f>_xlfn.IFNA(+#REF!,"N/A")</f>
        <v>5.9404366868513581E-2</v>
      </c>
      <c r="AI79" s="139"/>
      <c r="AJ79" s="153">
        <f>IFERROR(+#REF!,"N/A")</f>
        <v>662.49599999999998</v>
      </c>
      <c r="AK79" s="154">
        <f>+#REF!</f>
        <v>0.70833333333333404</v>
      </c>
      <c r="AL79" s="149">
        <f>IFERROR(+#REF!,"N/A")</f>
        <v>662.49599999999998</v>
      </c>
      <c r="AM79" s="149">
        <f>IFERROR(+#REF!,"N/A")</f>
        <v>240.2784</v>
      </c>
      <c r="AN79" s="149">
        <f>IFERROR(+#REF!,"N/A")</f>
        <v>422.21759999999995</v>
      </c>
      <c r="AO79" s="149" t="str">
        <f>+#REF!</f>
        <v>EB</v>
      </c>
      <c r="AP79" s="155">
        <f>+#REF!</f>
        <v>0.70833333333333404</v>
      </c>
    </row>
    <row r="80" spans="1:42" x14ac:dyDescent="0.25">
      <c r="A80" s="143">
        <f>+#REF!</f>
        <v>227</v>
      </c>
      <c r="B80" s="144" t="str">
        <f>+#REF!</f>
        <v>C.R. 455</v>
      </c>
      <c r="C80" s="145" t="str">
        <f>+#REF!</f>
        <v>0.05 Mi W OF FOSGATE RD</v>
      </c>
      <c r="D80" s="146" t="s">
        <v>37</v>
      </c>
      <c r="E80" s="147">
        <f>+#REF!</f>
        <v>3</v>
      </c>
      <c r="F80" s="147">
        <f>+#REF!</f>
        <v>22</v>
      </c>
      <c r="G80" s="148">
        <f>+#REF!</f>
        <v>26</v>
      </c>
      <c r="H80" s="149">
        <f>+#REF!</f>
        <v>2218</v>
      </c>
      <c r="I80" s="149">
        <f>+#REF!</f>
        <v>2381</v>
      </c>
      <c r="J80" s="149">
        <f>+#REF!</f>
        <v>2447</v>
      </c>
      <c r="K80" s="149">
        <f>+#REF!</f>
        <v>2566</v>
      </c>
      <c r="L80" s="149">
        <f>+#REF!</f>
        <v>2675</v>
      </c>
      <c r="M80" s="149">
        <f>+#REF!</f>
        <v>2899</v>
      </c>
      <c r="N80" s="149">
        <f>+#REF!</f>
        <v>2944</v>
      </c>
      <c r="O80" s="149">
        <f>+#REF!</f>
        <v>3002</v>
      </c>
      <c r="P80" s="149">
        <f>+#REF!</f>
        <v>2603</v>
      </c>
      <c r="Q80" s="149">
        <f>+#REF!</f>
        <v>2456</v>
      </c>
      <c r="R80" s="149">
        <f>+#REF!</f>
        <v>2372</v>
      </c>
      <c r="S80" s="149">
        <f>+#REF!</f>
        <v>2478</v>
      </c>
      <c r="T80" s="149">
        <f>+#REF!</f>
        <v>2292.7871999999998</v>
      </c>
      <c r="U80" s="149">
        <f>+#REF!</f>
        <v>2842.2143999999998</v>
      </c>
      <c r="V80" s="149">
        <f>+#REF!</f>
        <v>2600.7264</v>
      </c>
      <c r="W80" s="149">
        <f>+#REF!</f>
        <v>2816.9856</v>
      </c>
      <c r="X80" s="149">
        <f>+#REF!</f>
        <v>2934.6048000000001</v>
      </c>
      <c r="Y80" s="149">
        <f>+#REF!</f>
        <v>3150.9599999999996</v>
      </c>
      <c r="Z80" s="149">
        <f>+#REF!</f>
        <v>3838.4639999999995</v>
      </c>
      <c r="AA80" s="149">
        <f>+#REF!</f>
        <v>2628.6911999999998</v>
      </c>
      <c r="AB80" s="149">
        <f>_xlfn.IFNA(+#REF!,"N/A")</f>
        <v>6182.64</v>
      </c>
      <c r="AC80" s="151">
        <f>_xlfn.IFNA(+#REF!,"N/A")</f>
        <v>2857.3910000000001</v>
      </c>
      <c r="AD80" s="151">
        <f>_xlfn.IFNA(+#REF!,"N/A")</f>
        <v>3058.5554999999999</v>
      </c>
      <c r="AE80" s="151">
        <f>_xlfn.IFNA(+#REF!,"N/A")</f>
        <v>3178</v>
      </c>
      <c r="AF80" s="151">
        <v>3327.0612000000001</v>
      </c>
      <c r="AG80" s="151">
        <f>IFERROR(+#REF!,"N/A")</f>
        <v>2939.7024000000001</v>
      </c>
      <c r="AH80" s="152">
        <f>_xlfn.IFNA(+#REF!,"N/A")</f>
        <v>-0.13816151873312055</v>
      </c>
      <c r="AI80" s="139"/>
      <c r="AJ80" s="153">
        <f>IFERROR(+#REF!,"N/A")</f>
        <v>364.86720000000003</v>
      </c>
      <c r="AK80" s="154">
        <f>+#REF!</f>
        <v>0.29166666666666702</v>
      </c>
      <c r="AL80" s="149">
        <f>IFERROR(+#REF!,"N/A")</f>
        <v>294.66239999999999</v>
      </c>
      <c r="AM80" s="149">
        <f>IFERROR(+#REF!,"N/A")</f>
        <v>155.24160000000001</v>
      </c>
      <c r="AN80" s="149">
        <f>IFERROR(+#REF!,"N/A")</f>
        <v>139.42079999999999</v>
      </c>
      <c r="AO80" s="149" t="str">
        <f>+#REF!</f>
        <v>WB</v>
      </c>
      <c r="AP80" s="155">
        <f>+#REF!</f>
        <v>0.625</v>
      </c>
    </row>
    <row r="81" spans="1:42" x14ac:dyDescent="0.25">
      <c r="A81" s="143">
        <f>+#REF!</f>
        <v>228</v>
      </c>
      <c r="B81" s="144" t="str">
        <f>+#REF!</f>
        <v>SULLIVAN RD</v>
      </c>
      <c r="C81" s="145" t="str">
        <f>+#REF!</f>
        <v>EAST OF US27</v>
      </c>
      <c r="D81" s="146" t="s">
        <v>37</v>
      </c>
      <c r="E81" s="147">
        <f>+#REF!</f>
        <v>6</v>
      </c>
      <c r="F81" s="147">
        <f>+#REF!</f>
        <v>22</v>
      </c>
      <c r="G81" s="148">
        <f>+#REF!</f>
        <v>26</v>
      </c>
      <c r="H81" s="149" t="str">
        <f>+#REF!</f>
        <v>*****</v>
      </c>
      <c r="I81" s="149" t="str">
        <f>+#REF!</f>
        <v>*****</v>
      </c>
      <c r="J81" s="149" t="str">
        <f>+#REF!</f>
        <v>*****</v>
      </c>
      <c r="K81" s="149" t="str">
        <f>+#REF!</f>
        <v>*****</v>
      </c>
      <c r="L81" s="149" t="str">
        <f>+#REF!</f>
        <v>*****</v>
      </c>
      <c r="M81" s="149" t="str">
        <f>+#REF!</f>
        <v>*****</v>
      </c>
      <c r="N81" s="149" t="str">
        <f>+#REF!</f>
        <v>*****</v>
      </c>
      <c r="O81" s="149" t="str">
        <f>+#REF!</f>
        <v>*****</v>
      </c>
      <c r="P81" s="149" t="str">
        <f>+#REF!</f>
        <v>*****</v>
      </c>
      <c r="Q81" s="149" t="str">
        <f>+#REF!</f>
        <v>*****</v>
      </c>
      <c r="R81" s="149" t="str">
        <f>+#REF!</f>
        <v>*****</v>
      </c>
      <c r="S81" s="149" t="str">
        <f>+#REF!</f>
        <v>*****</v>
      </c>
      <c r="T81" s="149" t="str">
        <f>+#REF!</f>
        <v>*****</v>
      </c>
      <c r="U81" s="149" t="str">
        <f>+#REF!</f>
        <v>*****</v>
      </c>
      <c r="V81" s="149" t="str">
        <f>+#REF!</f>
        <v>*****</v>
      </c>
      <c r="W81" s="149">
        <f>+#REF!</f>
        <v>207.18719999999999</v>
      </c>
      <c r="X81" s="149">
        <f>+#REF!</f>
        <v>297.79199999999997</v>
      </c>
      <c r="Y81" s="149">
        <f>+#REF!</f>
        <v>196.07999999999998</v>
      </c>
      <c r="Z81" s="149">
        <f>+#REF!</f>
        <v>210.45119999999997</v>
      </c>
      <c r="AA81" s="149">
        <f>+#REF!</f>
        <v>263.37599999999998</v>
      </c>
      <c r="AB81" s="150">
        <f>_xlfn.IFNA(+#REF!,"N/A")</f>
        <v>6182.64</v>
      </c>
      <c r="AC81" s="151">
        <f>_xlfn.IFNA(+#REF!,"N/A")</f>
        <v>263</v>
      </c>
      <c r="AD81" s="151">
        <f>_xlfn.IFNA(+#REF!,"N/A")</f>
        <v>263</v>
      </c>
      <c r="AE81" s="151">
        <f>_xlfn.IFNA(+#REF!,"N/A")</f>
        <v>263</v>
      </c>
      <c r="AF81" s="151">
        <v>263</v>
      </c>
      <c r="AG81" s="150">
        <f>IFERROR(+#REF!,"N/A")</f>
        <v>263</v>
      </c>
      <c r="AH81" s="152">
        <f>_xlfn.IFNA(+#REF!,"N/A")</f>
        <v>-0.46819017337864832</v>
      </c>
      <c r="AI81" s="139"/>
      <c r="AJ81" s="153" t="str">
        <f>IFERROR(+#REF!,"N/A")</f>
        <v>N/A</v>
      </c>
      <c r="AK81" s="154">
        <f>+#REF!</f>
        <v>1</v>
      </c>
      <c r="AL81" s="149" t="str">
        <f>IFERROR(+#REF!,"N/A")</f>
        <v>N/A</v>
      </c>
      <c r="AM81" s="149" t="str">
        <f>IFERROR(+#REF!,"N/A")</f>
        <v>N/A</v>
      </c>
      <c r="AN81" s="149" t="str">
        <f>IFERROR(+#REF!,"N/A")</f>
        <v>N/A</v>
      </c>
      <c r="AO81" s="149" t="str">
        <f>+#REF!</f>
        <v>WB</v>
      </c>
      <c r="AP81" s="155">
        <f>+#REF!</f>
        <v>0.625</v>
      </c>
    </row>
    <row r="82" spans="1:42" x14ac:dyDescent="0.25">
      <c r="A82" s="143">
        <f>+#REF!</f>
        <v>229</v>
      </c>
      <c r="B82" s="144" t="str">
        <f>+#REF!</f>
        <v>SIMON BROWN</v>
      </c>
      <c r="C82" s="145" t="str">
        <f>+#REF!</f>
        <v>EAST OF SR 33</v>
      </c>
      <c r="D82" s="146" t="s">
        <v>37</v>
      </c>
      <c r="E82" s="147">
        <f>+#REF!</f>
        <v>7</v>
      </c>
      <c r="F82" s="147">
        <f>+#REF!</f>
        <v>22</v>
      </c>
      <c r="G82" s="148">
        <f>+#REF!</f>
        <v>24</v>
      </c>
      <c r="H82" s="149" t="str">
        <f>+#REF!</f>
        <v>*****</v>
      </c>
      <c r="I82" s="149" t="str">
        <f>+#REF!</f>
        <v>*****</v>
      </c>
      <c r="J82" s="149" t="str">
        <f>+#REF!</f>
        <v>*****</v>
      </c>
      <c r="K82" s="149" t="str">
        <f>+#REF!</f>
        <v>*****</v>
      </c>
      <c r="L82" s="149" t="str">
        <f>+#REF!</f>
        <v>*****</v>
      </c>
      <c r="M82" s="149" t="str">
        <f>+#REF!</f>
        <v>*****</v>
      </c>
      <c r="N82" s="149" t="str">
        <f>+#REF!</f>
        <v>*****</v>
      </c>
      <c r="O82" s="149" t="str">
        <f>+#REF!</f>
        <v>*****</v>
      </c>
      <c r="P82" s="149" t="str">
        <f>+#REF!</f>
        <v>*****</v>
      </c>
      <c r="Q82" s="149" t="str">
        <f>+#REF!</f>
        <v>*****</v>
      </c>
      <c r="R82" s="149" t="str">
        <f>+#REF!</f>
        <v>*****</v>
      </c>
      <c r="S82" s="149" t="str">
        <f>+#REF!</f>
        <v>*****</v>
      </c>
      <c r="T82" s="149" t="str">
        <f>+#REF!</f>
        <v>*****</v>
      </c>
      <c r="U82" s="149" t="str">
        <f>+#REF!</f>
        <v>*****</v>
      </c>
      <c r="V82" s="149">
        <f>+#REF!</f>
        <v>462.38399999999996</v>
      </c>
      <c r="W82" s="149">
        <f>+#REF!</f>
        <v>566.4384</v>
      </c>
      <c r="X82" s="149">
        <f>+#REF!</f>
        <v>541.43999999999994</v>
      </c>
      <c r="Y82" s="149">
        <f>+#REF!</f>
        <v>575.83079999999995</v>
      </c>
      <c r="Z82" s="149">
        <f>+#REF!</f>
        <v>716.16</v>
      </c>
      <c r="AA82" s="149">
        <f>+#REF!</f>
        <v>806.3125</v>
      </c>
      <c r="AB82" s="150">
        <f>_xlfn.IFNA(+#REF!,"N/A")</f>
        <v>6182.64</v>
      </c>
      <c r="AC82" s="151">
        <f>_xlfn.IFNA(+#REF!,"N/A")</f>
        <v>806</v>
      </c>
      <c r="AD82" s="151">
        <f>_xlfn.IFNA(+#REF!,"N/A")</f>
        <v>806</v>
      </c>
      <c r="AE82" s="151">
        <f>_xlfn.IFNA(+#REF!,"N/A")</f>
        <v>806</v>
      </c>
      <c r="AF82" s="151">
        <v>806</v>
      </c>
      <c r="AG82" s="150">
        <f>IFERROR(+#REF!,"N/A")</f>
        <v>806</v>
      </c>
      <c r="AH82" s="152">
        <f>_xlfn.IFNA(+#REF!,"N/A")</f>
        <v>-0.33467749119261636</v>
      </c>
      <c r="AI82" s="139"/>
      <c r="AJ82" s="153" t="str">
        <f>IFERROR(+#REF!,"N/A")</f>
        <v>N/A</v>
      </c>
      <c r="AK82" s="154">
        <f>+#REF!</f>
        <v>0.67708333333333404</v>
      </c>
      <c r="AL82" s="149" t="str">
        <f>IFERROR(+#REF!,"N/A")</f>
        <v>N/A</v>
      </c>
      <c r="AM82" s="149" t="str">
        <f>IFERROR(+#REF!,"N/A")</f>
        <v>N/A</v>
      </c>
      <c r="AN82" s="149" t="str">
        <f>IFERROR(+#REF!,"N/A")</f>
        <v>N/A</v>
      </c>
      <c r="AO82" s="149" t="str">
        <f>+#REF!</f>
        <v>WB</v>
      </c>
      <c r="AP82" s="155">
        <f>+#REF!</f>
        <v>0.67708333333333404</v>
      </c>
    </row>
    <row r="83" spans="1:42" x14ac:dyDescent="0.25">
      <c r="A83" s="143">
        <f>+#REF!</f>
        <v>230</v>
      </c>
      <c r="B83" s="144" t="str">
        <f>+#REF!</f>
        <v>E ASHPAWA RD</v>
      </c>
      <c r="C83" s="145" t="str">
        <f>+#REF!</f>
        <v>WEST OF US27</v>
      </c>
      <c r="D83" s="146" t="s">
        <v>37</v>
      </c>
      <c r="E83" s="147">
        <f>+#REF!</f>
        <v>36</v>
      </c>
      <c r="F83" s="147">
        <f>+#REF!</f>
        <v>21</v>
      </c>
      <c r="G83" s="148">
        <f>+#REF!</f>
        <v>25</v>
      </c>
      <c r="H83" s="149" t="str">
        <f>+#REF!</f>
        <v>*****</v>
      </c>
      <c r="I83" s="149" t="str">
        <f>+#REF!</f>
        <v>*****</v>
      </c>
      <c r="J83" s="149" t="str">
        <f>+#REF!</f>
        <v>*****</v>
      </c>
      <c r="K83" s="149" t="str">
        <f>+#REF!</f>
        <v>*****</v>
      </c>
      <c r="L83" s="149" t="str">
        <f>+#REF!</f>
        <v>*****</v>
      </c>
      <c r="M83" s="149" t="str">
        <f>+#REF!</f>
        <v>*****</v>
      </c>
      <c r="N83" s="149" t="str">
        <f>+#REF!</f>
        <v>*****</v>
      </c>
      <c r="O83" s="149" t="str">
        <f>+#REF!</f>
        <v>*****</v>
      </c>
      <c r="P83" s="149" t="str">
        <f>+#REF!</f>
        <v>*****</v>
      </c>
      <c r="Q83" s="149" t="str">
        <f>+#REF!</f>
        <v>*****</v>
      </c>
      <c r="R83" s="149" t="str">
        <f>+#REF!</f>
        <v>*****</v>
      </c>
      <c r="S83" s="149" t="str">
        <f>+#REF!</f>
        <v>*****</v>
      </c>
      <c r="T83" s="149" t="str">
        <f>+#REF!</f>
        <v>*****</v>
      </c>
      <c r="U83" s="149" t="str">
        <f>+#REF!</f>
        <v>*****</v>
      </c>
      <c r="V83" s="149" t="str">
        <f>+#REF!</f>
        <v>*****</v>
      </c>
      <c r="W83" s="149">
        <f>+#REF!</f>
        <v>708.99839999999995</v>
      </c>
      <c r="X83" s="149">
        <f>+#REF!</f>
        <v>708.38400000000001</v>
      </c>
      <c r="Y83" s="149">
        <f>+#REF!</f>
        <v>827.59679999999992</v>
      </c>
      <c r="Z83" s="149">
        <f>+#REF!</f>
        <v>798.03839999999991</v>
      </c>
      <c r="AA83" s="149">
        <f>+#REF!</f>
        <v>973.15199999999993</v>
      </c>
      <c r="AB83" s="150">
        <f>_xlfn.IFNA(+#REF!,"N/A")</f>
        <v>6182.64</v>
      </c>
      <c r="AC83" s="151">
        <f>_xlfn.IFNA(+#REF!,"N/A")</f>
        <v>973</v>
      </c>
      <c r="AD83" s="151">
        <f>_xlfn.IFNA(+#REF!,"N/A")</f>
        <v>973</v>
      </c>
      <c r="AE83" s="151">
        <f>_xlfn.IFNA(+#REF!,"N/A")</f>
        <v>973</v>
      </c>
      <c r="AF83" s="151">
        <v>973</v>
      </c>
      <c r="AG83" s="150">
        <f>IFERROR(+#REF!,"N/A")</f>
        <v>973</v>
      </c>
      <c r="AH83" s="152">
        <f>_xlfn.IFNA(+#REF!,"N/A")</f>
        <v>-0.30914361432195481</v>
      </c>
      <c r="AI83" s="139"/>
      <c r="AJ83" s="153" t="str">
        <f>IFERROR(+#REF!,"N/A")</f>
        <v>N/A</v>
      </c>
      <c r="AK83" s="154">
        <f>+#REF!</f>
        <v>0.6875</v>
      </c>
      <c r="AL83" s="149" t="str">
        <f>IFERROR(+#REF!,"N/A")</f>
        <v>N/A</v>
      </c>
      <c r="AM83" s="149" t="str">
        <f>IFERROR(+#REF!,"N/A")</f>
        <v>N/A</v>
      </c>
      <c r="AN83" s="149" t="str">
        <f>IFERROR(+#REF!,"N/A")</f>
        <v>N/A</v>
      </c>
      <c r="AO83" s="149" t="str">
        <f>+#REF!</f>
        <v>WB</v>
      </c>
      <c r="AP83" s="155">
        <f>+#REF!</f>
        <v>0.6875</v>
      </c>
    </row>
    <row r="84" spans="1:42" x14ac:dyDescent="0.25">
      <c r="A84" s="143">
        <f>+#REF!</f>
        <v>231</v>
      </c>
      <c r="B84" s="144" t="str">
        <f>+#REF!</f>
        <v>SCRUB JAY LN</v>
      </c>
      <c r="C84" s="145" t="str">
        <f>+#REF!</f>
        <v>SOUTH OF FLORIDA TURNPIKE BRIDGE</v>
      </c>
      <c r="D84" s="146" t="s">
        <v>37</v>
      </c>
      <c r="E84" s="147">
        <f>+#REF!</f>
        <v>32</v>
      </c>
      <c r="F84" s="147">
        <f>+#REF!</f>
        <v>21</v>
      </c>
      <c r="G84" s="148">
        <f>+#REF!</f>
        <v>26</v>
      </c>
      <c r="H84" s="149" t="str">
        <f>+#REF!</f>
        <v>*****</v>
      </c>
      <c r="I84" s="149" t="str">
        <f>+#REF!</f>
        <v>*****</v>
      </c>
      <c r="J84" s="149" t="str">
        <f>+#REF!</f>
        <v>*****</v>
      </c>
      <c r="K84" s="149" t="str">
        <f>+#REF!</f>
        <v>*****</v>
      </c>
      <c r="L84" s="149" t="str">
        <f>+#REF!</f>
        <v>*****</v>
      </c>
      <c r="M84" s="149" t="str">
        <f>+#REF!</f>
        <v>*****</v>
      </c>
      <c r="N84" s="149" t="str">
        <f>+#REF!</f>
        <v>*****</v>
      </c>
      <c r="O84" s="149" t="str">
        <f>+#REF!</f>
        <v>*****</v>
      </c>
      <c r="P84" s="149" t="str">
        <f>+#REF!</f>
        <v>*****</v>
      </c>
      <c r="Q84" s="149" t="str">
        <f>+#REF!</f>
        <v>*****</v>
      </c>
      <c r="R84" s="149" t="str">
        <f>+#REF!</f>
        <v>*****</v>
      </c>
      <c r="S84" s="149" t="str">
        <f>+#REF!</f>
        <v>*****</v>
      </c>
      <c r="T84" s="149" t="str">
        <f>+#REF!</f>
        <v>*****</v>
      </c>
      <c r="U84" s="149" t="str">
        <f>+#REF!</f>
        <v>*****</v>
      </c>
      <c r="V84" s="149" t="str">
        <f>+#REF!</f>
        <v>*****</v>
      </c>
      <c r="W84" s="149">
        <f>+#REF!</f>
        <v>481.85279999999995</v>
      </c>
      <c r="X84" s="149">
        <f>+#REF!</f>
        <v>628.97280000000001</v>
      </c>
      <c r="Y84" s="149">
        <f>+#REF!</f>
        <v>574.55999999999995</v>
      </c>
      <c r="Z84" s="149">
        <f>+#REF!</f>
        <v>651.97439999999995</v>
      </c>
      <c r="AA84" s="149">
        <f>+#REF!</f>
        <v>474.07679999999999</v>
      </c>
      <c r="AB84" s="150">
        <f>_xlfn.IFNA(+#REF!,"N/A")</f>
        <v>6182.64</v>
      </c>
      <c r="AC84" s="151">
        <f>_xlfn.IFNA(+#REF!,"N/A")</f>
        <v>474</v>
      </c>
      <c r="AD84" s="151">
        <f>_xlfn.IFNA(+#REF!,"N/A")</f>
        <v>474</v>
      </c>
      <c r="AE84" s="151">
        <f>_xlfn.IFNA(+#REF!,"N/A")</f>
        <v>474</v>
      </c>
      <c r="AF84" s="151">
        <v>474</v>
      </c>
      <c r="AG84" s="150">
        <f>IFERROR(+#REF!,"N/A")</f>
        <v>474</v>
      </c>
      <c r="AH84" s="152">
        <f>_xlfn.IFNA(+#REF!,"N/A")</f>
        <v>-0.40169741881750087</v>
      </c>
      <c r="AI84" s="139"/>
      <c r="AJ84" s="153" t="str">
        <f>IFERROR(+#REF!,"N/A")</f>
        <v>N/A</v>
      </c>
      <c r="AK84" s="154">
        <f>+#REF!</f>
        <v>0.27083333333333398</v>
      </c>
      <c r="AL84" s="149" t="str">
        <f>IFERROR(+#REF!,"N/A")</f>
        <v>N/A</v>
      </c>
      <c r="AM84" s="149" t="str">
        <f>IFERROR(+#REF!,"N/A")</f>
        <v>N/A</v>
      </c>
      <c r="AN84" s="149" t="str">
        <f>IFERROR(+#REF!,"N/A")</f>
        <v>N/A</v>
      </c>
      <c r="AO84" s="149" t="str">
        <f>+#REF!</f>
        <v>SB</v>
      </c>
      <c r="AP84" s="155">
        <f>+#REF!</f>
        <v>0.69791666666666696</v>
      </c>
    </row>
    <row r="85" spans="1:42" x14ac:dyDescent="0.25">
      <c r="A85" s="143">
        <f>+#REF!</f>
        <v>232</v>
      </c>
      <c r="B85" s="144" t="str">
        <f>+#REF!</f>
        <v>VILLA CITY RD</v>
      </c>
      <c r="C85" s="145" t="str">
        <f>+#REF!</f>
        <v>0.5 MI N. OF SIMON BROWN RD</v>
      </c>
      <c r="D85" s="146" t="s">
        <v>37</v>
      </c>
      <c r="E85" s="147">
        <f>+#REF!</f>
        <v>36</v>
      </c>
      <c r="F85" s="147">
        <f>+#REF!</f>
        <v>21</v>
      </c>
      <c r="G85" s="148">
        <f>+#REF!</f>
        <v>24</v>
      </c>
      <c r="H85" s="149" t="str">
        <f>+#REF!</f>
        <v>*****</v>
      </c>
      <c r="I85" s="149" t="str">
        <f>+#REF!</f>
        <v>*****</v>
      </c>
      <c r="J85" s="149" t="str">
        <f>+#REF!</f>
        <v>*****</v>
      </c>
      <c r="K85" s="149" t="str">
        <f>+#REF!</f>
        <v>*****</v>
      </c>
      <c r="L85" s="149" t="str">
        <f>+#REF!</f>
        <v>*****</v>
      </c>
      <c r="M85" s="149" t="str">
        <f>+#REF!</f>
        <v>*****</v>
      </c>
      <c r="N85" s="149" t="str">
        <f>+#REF!</f>
        <v>*****</v>
      </c>
      <c r="O85" s="149" t="str">
        <f>+#REF!</f>
        <v>*****</v>
      </c>
      <c r="P85" s="149" t="str">
        <f>+#REF!</f>
        <v>*****</v>
      </c>
      <c r="Q85" s="149" t="str">
        <f>+#REF!</f>
        <v>*****</v>
      </c>
      <c r="R85" s="149" t="str">
        <f>+#REF!</f>
        <v>*****</v>
      </c>
      <c r="S85" s="149" t="str">
        <f>+#REF!</f>
        <v>*****</v>
      </c>
      <c r="T85" s="149" t="str">
        <f>+#REF!</f>
        <v>*****</v>
      </c>
      <c r="U85" s="149" t="str">
        <f>+#REF!</f>
        <v>*****</v>
      </c>
      <c r="V85" s="149" t="str">
        <f>+#REF!</f>
        <v>*****</v>
      </c>
      <c r="W85" s="149">
        <f>+#REF!</f>
        <v>599.70240000000001</v>
      </c>
      <c r="X85" s="149">
        <f>+#REF!</f>
        <v>1961.28</v>
      </c>
      <c r="Y85" s="149">
        <f>+#REF!</f>
        <v>1990.9443999999999</v>
      </c>
      <c r="Z85" s="149">
        <f>+#REF!</f>
        <v>2535.36</v>
      </c>
      <c r="AA85" s="149">
        <f>+#REF!</f>
        <v>2877.8444999999997</v>
      </c>
      <c r="AB85" s="150">
        <f>_xlfn.IFNA(+#REF!,"N/A")</f>
        <v>6182.64</v>
      </c>
      <c r="AC85" s="151">
        <f>_xlfn.IFNA(+#REF!,"N/A")</f>
        <v>3320.8294999999998</v>
      </c>
      <c r="AD85" s="151">
        <f>_xlfn.IFNA(+#REF!,"N/A")</f>
        <v>2619.8535999999999</v>
      </c>
      <c r="AE85" s="151">
        <f>_xlfn.IFNA(+#REF!,"N/A")</f>
        <v>4361</v>
      </c>
      <c r="AF85" s="151">
        <v>3935.6063999999997</v>
      </c>
      <c r="AG85" s="151">
        <f>IFERROR(+#REF!,"N/A")</f>
        <v>4663.1808000000001</v>
      </c>
      <c r="AH85" s="152">
        <f>_xlfn.IFNA(+#REF!,"N/A")</f>
        <v>-5.4847997166822537E-2</v>
      </c>
      <c r="AI85" s="139"/>
      <c r="AJ85" s="153">
        <f>IFERROR(+#REF!,"N/A")</f>
        <v>456.82560000000001</v>
      </c>
      <c r="AK85" s="154">
        <f>+#REF!</f>
        <v>0.29166666666666702</v>
      </c>
      <c r="AL85" s="149">
        <f>IFERROR(+#REF!,"N/A")</f>
        <v>455.83679999999998</v>
      </c>
      <c r="AM85" s="149">
        <f>IFERROR(+#REF!,"N/A")</f>
        <v>132.4992</v>
      </c>
      <c r="AN85" s="149">
        <f>IFERROR(+#REF!,"N/A")</f>
        <v>323.33760000000001</v>
      </c>
      <c r="AO85" s="149" t="str">
        <f>+#REF!</f>
        <v>SB</v>
      </c>
      <c r="AP85" s="155">
        <f>+#REF!</f>
        <v>0.70833333333333404</v>
      </c>
    </row>
    <row r="86" spans="1:42" x14ac:dyDescent="0.25">
      <c r="A86" s="143">
        <f>+#REF!</f>
        <v>233</v>
      </c>
      <c r="B86" s="144" t="str">
        <f>+#REF!</f>
        <v>HANCOCK RD</v>
      </c>
      <c r="C86" s="145" t="str">
        <f>+#REF!</f>
        <v>0.25 mi SOUTH OF CR 561A</v>
      </c>
      <c r="D86" s="146" t="s">
        <v>37</v>
      </c>
      <c r="E86" s="147">
        <f>+#REF!</f>
        <v>32</v>
      </c>
      <c r="F86" s="147">
        <f>+#REF!</f>
        <v>21</v>
      </c>
      <c r="G86" s="148">
        <f>+#REF!</f>
        <v>26</v>
      </c>
      <c r="H86" s="149" t="str">
        <f>+#REF!</f>
        <v>*****</v>
      </c>
      <c r="I86" s="149" t="str">
        <f>+#REF!</f>
        <v>*****</v>
      </c>
      <c r="J86" s="149" t="str">
        <f>+#REF!</f>
        <v>*****</v>
      </c>
      <c r="K86" s="149" t="str">
        <f>+#REF!</f>
        <v>*****</v>
      </c>
      <c r="L86" s="149" t="str">
        <f>+#REF!</f>
        <v>*****</v>
      </c>
      <c r="M86" s="149" t="str">
        <f>+#REF!</f>
        <v>*****</v>
      </c>
      <c r="N86" s="149" t="str">
        <f>+#REF!</f>
        <v>*****</v>
      </c>
      <c r="O86" s="149" t="str">
        <f>+#REF!</f>
        <v>*****</v>
      </c>
      <c r="P86" s="149" t="str">
        <f>+#REF!</f>
        <v>*****</v>
      </c>
      <c r="Q86" s="149" t="str">
        <f>+#REF!</f>
        <v>*****</v>
      </c>
      <c r="R86" s="149" t="str">
        <f>+#REF!</f>
        <v>*****</v>
      </c>
      <c r="S86" s="149" t="str">
        <f>+#REF!</f>
        <v>*****</v>
      </c>
      <c r="T86" s="149" t="str">
        <f>+#REF!</f>
        <v>*****</v>
      </c>
      <c r="U86" s="149" t="str">
        <f>+#REF!</f>
        <v>*****</v>
      </c>
      <c r="V86" s="149" t="str">
        <f>+#REF!</f>
        <v>*****</v>
      </c>
      <c r="W86" s="149">
        <f>+#REF!</f>
        <v>7237.2959999999994</v>
      </c>
      <c r="X86" s="149">
        <f>+#REF!</f>
        <v>8046.8064000000004</v>
      </c>
      <c r="Y86" s="149">
        <f>+#REF!</f>
        <v>9046.3654999999999</v>
      </c>
      <c r="Z86" s="149">
        <f>+#REF!</f>
        <v>4549.9391999999998</v>
      </c>
      <c r="AA86" s="149">
        <f>+#REF!</f>
        <v>5917.0367999999989</v>
      </c>
      <c r="AB86" s="150">
        <f>_xlfn.IFNA(+#REF!,"N/A")</f>
        <v>6182.64</v>
      </c>
      <c r="AC86" s="151">
        <f>_xlfn.IFNA(+#REF!,"N/A")</f>
        <v>5275.3309999999992</v>
      </c>
      <c r="AD86" s="151">
        <f>_xlfn.IFNA(+#REF!,"N/A")</f>
        <v>5433.0185000000001</v>
      </c>
      <c r="AE86" s="151">
        <f>_xlfn.IFNA(+#REF!,"N/A")</f>
        <v>7318</v>
      </c>
      <c r="AF86" s="151">
        <v>7654.3960999999999</v>
      </c>
      <c r="AG86" s="151">
        <f>IFERROR(+#REF!,"N/A")</f>
        <v>7168.8</v>
      </c>
      <c r="AH86" s="152">
        <f>_xlfn.IFNA(+#REF!,"N/A")</f>
        <v>3.0040974351315919E-2</v>
      </c>
      <c r="AI86" s="139"/>
      <c r="AJ86" s="153">
        <f>IFERROR(+#REF!,"N/A")</f>
        <v>615.03359999999998</v>
      </c>
      <c r="AK86" s="154">
        <f>+#REF!</f>
        <v>0.58333333333333404</v>
      </c>
      <c r="AL86" s="149">
        <f>IFERROR(+#REF!,"N/A")</f>
        <v>592.2912</v>
      </c>
      <c r="AM86" s="149">
        <f>IFERROR(+#REF!,"N/A")</f>
        <v>321.36</v>
      </c>
      <c r="AN86" s="149">
        <f>IFERROR(+#REF!,"N/A")</f>
        <v>270.93119999999999</v>
      </c>
      <c r="AO86" s="149" t="str">
        <f>+#REF!</f>
        <v>SB</v>
      </c>
      <c r="AP86" s="155">
        <f>+#REF!</f>
        <v>0.67708333333333404</v>
      </c>
    </row>
    <row r="87" spans="1:42" x14ac:dyDescent="0.25">
      <c r="A87" s="171">
        <f>+#REF!</f>
        <v>234</v>
      </c>
      <c r="B87" s="144" t="str">
        <f>+#REF!</f>
        <v>C.R. 561A</v>
      </c>
      <c r="C87" s="172" t="str">
        <f>+#REF!</f>
        <v>0.35 Mi E OF SCRUB JAY RD</v>
      </c>
      <c r="D87" s="146" t="s">
        <v>37</v>
      </c>
      <c r="E87" s="147">
        <f>+#REF!</f>
        <v>32</v>
      </c>
      <c r="F87" s="147">
        <f>+#REF!</f>
        <v>21</v>
      </c>
      <c r="G87" s="148">
        <f>+#REF!</f>
        <v>26</v>
      </c>
      <c r="H87" s="173">
        <f>+#REF!</f>
        <v>860</v>
      </c>
      <c r="I87" s="173">
        <f>+#REF!</f>
        <v>996</v>
      </c>
      <c r="J87" s="173">
        <f>+#REF!</f>
        <v>960</v>
      </c>
      <c r="K87" s="173">
        <f>+#REF!</f>
        <v>959</v>
      </c>
      <c r="L87" s="173">
        <f>+#REF!</f>
        <v>1081</v>
      </c>
      <c r="M87" s="173">
        <f>+#REF!</f>
        <v>1149</v>
      </c>
      <c r="N87" s="173">
        <f>+#REF!</f>
        <v>1262</v>
      </c>
      <c r="O87" s="173">
        <f>+#REF!</f>
        <v>1276</v>
      </c>
      <c r="P87" s="173">
        <f>+#REF!</f>
        <v>1209</v>
      </c>
      <c r="Q87" s="173">
        <f>+#REF!</f>
        <v>1009</v>
      </c>
      <c r="R87" s="173">
        <f>+#REF!</f>
        <v>1059</v>
      </c>
      <c r="S87" s="173">
        <f>+#REF!</f>
        <v>1138</v>
      </c>
      <c r="T87" s="173">
        <f>+#REF!</f>
        <v>1051.8912</v>
      </c>
      <c r="U87" s="173">
        <f>+#REF!</f>
        <v>1214.2080000000001</v>
      </c>
      <c r="V87" s="173">
        <f>+#REF!</f>
        <v>1377.5904</v>
      </c>
      <c r="W87" s="173">
        <f>+#REF!</f>
        <v>1570.0607999999997</v>
      </c>
      <c r="X87" s="173">
        <f>+#REF!</f>
        <v>1380.768</v>
      </c>
      <c r="Y87" s="173">
        <f>+#REF!</f>
        <v>1772.6556</v>
      </c>
      <c r="Z87" s="149">
        <f>+#REF!</f>
        <v>6227.1551999999992</v>
      </c>
      <c r="AA87" s="149">
        <f>+#REF!</f>
        <v>5470.1856000000007</v>
      </c>
      <c r="AB87" s="149">
        <f>_xlfn.IFNA(+#REF!,"N/A")</f>
        <v>6182.64</v>
      </c>
      <c r="AC87" s="151">
        <f>_xlfn.IFNA(+#REF!,"N/A")</f>
        <v>5235.9915000000001</v>
      </c>
      <c r="AD87" s="151">
        <f>_xlfn.IFNA(+#REF!,"N/A")</f>
        <v>4932.5275999999994</v>
      </c>
      <c r="AE87" s="151">
        <f>_xlfn.IFNA(+#REF!,"N/A")</f>
        <v>5417</v>
      </c>
      <c r="AF87" s="151">
        <v>6404.2988999999998</v>
      </c>
      <c r="AG87" s="151">
        <f>IFERROR(+#REF!,"N/A")</f>
        <v>6645.7248</v>
      </c>
      <c r="AH87" s="152">
        <f>_xlfn.IFNA(+#REF!,"N/A")</f>
        <v>1.455052225665443E-2</v>
      </c>
      <c r="AI87" s="174"/>
      <c r="AJ87" s="153">
        <f>IFERROR(+#REF!,"N/A")</f>
        <v>548.78399999999999</v>
      </c>
      <c r="AK87" s="154">
        <f>+#REF!</f>
        <v>0.6875</v>
      </c>
      <c r="AL87" s="149">
        <f>IFERROR(+#REF!,"N/A")</f>
        <v>548.78399999999999</v>
      </c>
      <c r="AM87" s="149">
        <f>IFERROR(+#REF!,"N/A")</f>
        <v>236.32320000000001</v>
      </c>
      <c r="AN87" s="149">
        <f>IFERROR(+#REF!,"N/A")</f>
        <v>312.46080000000001</v>
      </c>
      <c r="AO87" s="149" t="str">
        <f>+#REF!</f>
        <v>WB</v>
      </c>
      <c r="AP87" s="155">
        <f>+#REF!</f>
        <v>0.6875</v>
      </c>
    </row>
    <row r="88" spans="1:42" x14ac:dyDescent="0.25">
      <c r="A88" s="143">
        <f>+#REF!</f>
        <v>235</v>
      </c>
      <c r="B88" s="144" t="str">
        <f>+#REF!</f>
        <v>C.R. 561/C.R. 561A</v>
      </c>
      <c r="C88" s="145" t="str">
        <f>+#REF!</f>
        <v>0.09 Mi E OF U.S. 27</v>
      </c>
      <c r="D88" s="146" t="s">
        <v>37</v>
      </c>
      <c r="E88" s="147">
        <f>+#REF!</f>
        <v>36</v>
      </c>
      <c r="F88" s="147">
        <f>+#REF!</f>
        <v>21</v>
      </c>
      <c r="G88" s="148">
        <f>+#REF!</f>
        <v>25</v>
      </c>
      <c r="H88" s="149">
        <f>+#REF!</f>
        <v>6778</v>
      </c>
      <c r="I88" s="149">
        <f>+#REF!</f>
        <v>6662</v>
      </c>
      <c r="J88" s="149" t="str">
        <f>+#REF!</f>
        <v>U/C</v>
      </c>
      <c r="K88" s="149">
        <f>+#REF!</f>
        <v>7175</v>
      </c>
      <c r="L88" s="149">
        <f>+#REF!</f>
        <v>8042</v>
      </c>
      <c r="M88" s="149">
        <f>+#REF!</f>
        <v>8299</v>
      </c>
      <c r="N88" s="149">
        <f>+#REF!</f>
        <v>8279</v>
      </c>
      <c r="O88" s="149">
        <f>+#REF!</f>
        <v>7386</v>
      </c>
      <c r="P88" s="149">
        <f>+#REF!</f>
        <v>6750</v>
      </c>
      <c r="Q88" s="149">
        <f>+#REF!</f>
        <v>6895</v>
      </c>
      <c r="R88" s="149">
        <f>+#REF!</f>
        <v>7240</v>
      </c>
      <c r="S88" s="149">
        <f>+#REF!</f>
        <v>7619</v>
      </c>
      <c r="T88" s="149">
        <f>+#REF!</f>
        <v>7131.84</v>
      </c>
      <c r="U88" s="149">
        <f>+#REF!</f>
        <v>7464.7007999999996</v>
      </c>
      <c r="V88" s="149">
        <f>+#REF!</f>
        <v>7663.7951999999996</v>
      </c>
      <c r="W88" s="149">
        <f>+#REF!</f>
        <v>8680.003200000001</v>
      </c>
      <c r="X88" s="149">
        <f>+#REF!</f>
        <v>10448.8896</v>
      </c>
      <c r="Y88" s="149">
        <f>+#REF!</f>
        <v>9629.1705999999995</v>
      </c>
      <c r="Z88" s="149">
        <f>+#REF!</f>
        <v>9788.3135999999995</v>
      </c>
      <c r="AA88" s="149">
        <f>+#REF!</f>
        <v>9344.0447999999997</v>
      </c>
      <c r="AB88" s="150">
        <f>_xlfn.IFNA(+#REF!,"N/A")</f>
        <v>6182.64</v>
      </c>
      <c r="AC88" s="151">
        <f>_xlfn.IFNA(+#REF!,"N/A")</f>
        <v>9147.8729999999996</v>
      </c>
      <c r="AD88" s="151">
        <f>_xlfn.IFNA(+#REF!,"N/A")</f>
        <v>8096.1244000000006</v>
      </c>
      <c r="AE88" s="151">
        <f>_xlfn.IFNA(+#REF!,"N/A")</f>
        <v>9721.2430000000004</v>
      </c>
      <c r="AF88" s="151">
        <v>8167.6223999999984</v>
      </c>
      <c r="AG88" s="151">
        <f>IFERROR(+#REF!,"N/A")</f>
        <v>9833.616</v>
      </c>
      <c r="AH88" s="152">
        <f>_xlfn.IFNA(+#REF!,"N/A")</f>
        <v>9.7255729279033698E-2</v>
      </c>
      <c r="AI88" s="139"/>
      <c r="AJ88" s="153">
        <f>IFERROR(+#REF!,"N/A")</f>
        <v>785.10720000000003</v>
      </c>
      <c r="AK88" s="154">
        <f>+#REF!</f>
        <v>0.6875</v>
      </c>
      <c r="AL88" s="149">
        <f>IFERROR(+#REF!,"N/A")</f>
        <v>785.10720000000003</v>
      </c>
      <c r="AM88" s="149">
        <f>IFERROR(+#REF!,"N/A")</f>
        <v>386.62080000000003</v>
      </c>
      <c r="AN88" s="149">
        <f>IFERROR(+#REF!,"N/A")</f>
        <v>398.4864</v>
      </c>
      <c r="AO88" s="149" t="str">
        <f>+#REF!</f>
        <v>WB</v>
      </c>
      <c r="AP88" s="155">
        <f>+#REF!</f>
        <v>0.6875</v>
      </c>
    </row>
    <row r="89" spans="1:42" x14ac:dyDescent="0.25">
      <c r="A89" s="143">
        <f>+#REF!</f>
        <v>236</v>
      </c>
      <c r="B89" s="144" t="str">
        <f>+#REF!</f>
        <v>CR 561A</v>
      </c>
      <c r="C89" s="145" t="str">
        <f>+#REF!</f>
        <v>0.25 Mi WEST OF CR 455</v>
      </c>
      <c r="D89" s="146" t="s">
        <v>37</v>
      </c>
      <c r="E89" s="147">
        <f>+#REF!</f>
        <v>33</v>
      </c>
      <c r="F89" s="147">
        <f>+#REF!</f>
        <v>21</v>
      </c>
      <c r="G89" s="148">
        <f>+#REF!</f>
        <v>26</v>
      </c>
      <c r="H89" s="173" t="str">
        <f>+#REF!</f>
        <v>*****</v>
      </c>
      <c r="I89" s="173" t="str">
        <f>+#REF!</f>
        <v>*****</v>
      </c>
      <c r="J89" s="173" t="str">
        <f>+#REF!</f>
        <v>*****</v>
      </c>
      <c r="K89" s="173" t="str">
        <f>+#REF!</f>
        <v>*****</v>
      </c>
      <c r="L89" s="173" t="str">
        <f>+#REF!</f>
        <v>*****</v>
      </c>
      <c r="M89" s="173" t="str">
        <f>+#REF!</f>
        <v>*****</v>
      </c>
      <c r="N89" s="173" t="str">
        <f>+#REF!</f>
        <v>*****</v>
      </c>
      <c r="O89" s="173" t="str">
        <f>+#REF!</f>
        <v>*****</v>
      </c>
      <c r="P89" s="173" t="str">
        <f>+#REF!</f>
        <v>*****</v>
      </c>
      <c r="Q89" s="173" t="str">
        <f>+#REF!</f>
        <v>*****</v>
      </c>
      <c r="R89" s="173" t="str">
        <f>+#REF!</f>
        <v>*****</v>
      </c>
      <c r="S89" s="173" t="str">
        <f>+#REF!</f>
        <v>*****</v>
      </c>
      <c r="T89" s="173" t="str">
        <f>+#REF!</f>
        <v>*****</v>
      </c>
      <c r="U89" s="173" t="str">
        <f>+#REF!</f>
        <v>*****</v>
      </c>
      <c r="V89" s="173">
        <f>+#REF!</f>
        <v>1495.6799999999998</v>
      </c>
      <c r="W89" s="173">
        <f>+#REF!</f>
        <v>1674.6048000000001</v>
      </c>
      <c r="X89" s="173">
        <f>+#REF!</f>
        <v>1579.1999999999998</v>
      </c>
      <c r="Y89" s="173">
        <f>+#REF!</f>
        <v>1583.3088</v>
      </c>
      <c r="Z89" s="149">
        <f>+#REF!</f>
        <v>1939.9679999999998</v>
      </c>
      <c r="AA89" s="149">
        <f>+#REF!</f>
        <v>1881.1296000000002</v>
      </c>
      <c r="AB89" s="149">
        <f>_xlfn.IFNA(+#REF!,"N/A")</f>
        <v>6182.64</v>
      </c>
      <c r="AC89" s="151">
        <f>_xlfn.IFNA(+#REF!,"N/A")</f>
        <v>2003.4359999999999</v>
      </c>
      <c r="AD89" s="151">
        <f>_xlfn.IFNA(+#REF!,"N/A")</f>
        <v>2117.5972999999999</v>
      </c>
      <c r="AE89" s="151">
        <f>_xlfn.IFNA(+#REF!,"N/A")</f>
        <v>2789</v>
      </c>
      <c r="AF89" s="151">
        <v>3005.7195999999999</v>
      </c>
      <c r="AG89" s="151">
        <f>IFERROR(+#REF!,"N/A")</f>
        <v>2667.7824000000001</v>
      </c>
      <c r="AH89" s="152">
        <f>_xlfn.IFNA(+#REF!,"N/A")</f>
        <v>-0.15473032442029999</v>
      </c>
      <c r="AI89" s="174"/>
      <c r="AJ89" s="153">
        <f>IFERROR(+#REF!,"N/A")</f>
        <v>335.20319999999998</v>
      </c>
      <c r="AK89" s="154">
        <f>+#REF!</f>
        <v>0.29166666666666702</v>
      </c>
      <c r="AL89" s="149">
        <f>IFERROR(+#REF!,"N/A")</f>
        <v>264.00959999999998</v>
      </c>
      <c r="AM89" s="149">
        <f>IFERROR(+#REF!,"N/A")</f>
        <v>146.3424</v>
      </c>
      <c r="AN89" s="149">
        <f>IFERROR(+#REF!,"N/A")</f>
        <v>117.66719999999999</v>
      </c>
      <c r="AO89" s="149" t="str">
        <f>+#REF!</f>
        <v>EB</v>
      </c>
      <c r="AP89" s="155">
        <f>+#REF!</f>
        <v>0.63541666666666696</v>
      </c>
    </row>
    <row r="90" spans="1:42" x14ac:dyDescent="0.25">
      <c r="A90" s="143">
        <f>+#REF!</f>
        <v>237</v>
      </c>
      <c r="B90" s="144" t="str">
        <f>+#REF!</f>
        <v>C.R. 561A</v>
      </c>
      <c r="C90" s="145" t="str">
        <f>+#REF!</f>
        <v>0.18 Mi E OF C.R. 561</v>
      </c>
      <c r="D90" s="146" t="s">
        <v>37</v>
      </c>
      <c r="E90" s="147">
        <f>+#REF!</f>
        <v>30</v>
      </c>
      <c r="F90" s="147">
        <f>+#REF!</f>
        <v>21</v>
      </c>
      <c r="G90" s="148">
        <f>+#REF!</f>
        <v>26</v>
      </c>
      <c r="H90" s="149">
        <f>+#REF!</f>
        <v>881</v>
      </c>
      <c r="I90" s="149">
        <f>+#REF!</f>
        <v>1143</v>
      </c>
      <c r="J90" s="149">
        <f>+#REF!</f>
        <v>928</v>
      </c>
      <c r="K90" s="149">
        <f>+#REF!</f>
        <v>1109</v>
      </c>
      <c r="L90" s="149">
        <f>+#REF!</f>
        <v>1116</v>
      </c>
      <c r="M90" s="149">
        <f>+#REF!</f>
        <v>1225</v>
      </c>
      <c r="N90" s="149">
        <f>+#REF!</f>
        <v>1382</v>
      </c>
      <c r="O90" s="149">
        <f>+#REF!</f>
        <v>1333</v>
      </c>
      <c r="P90" s="149">
        <f>+#REF!</f>
        <v>1176</v>
      </c>
      <c r="Q90" s="149">
        <f>+#REF!</f>
        <v>1026</v>
      </c>
      <c r="R90" s="149">
        <f>+#REF!</f>
        <v>1113</v>
      </c>
      <c r="S90" s="149">
        <f>+#REF!</f>
        <v>1134</v>
      </c>
      <c r="T90" s="149">
        <f>+#REF!</f>
        <v>1099.1232</v>
      </c>
      <c r="U90" s="149">
        <f>+#REF!</f>
        <v>1214.2080000000001</v>
      </c>
      <c r="V90" s="149">
        <f>+#REF!</f>
        <v>1397.232</v>
      </c>
      <c r="W90" s="149">
        <f>+#REF!</f>
        <v>1544.4</v>
      </c>
      <c r="X90" s="149">
        <f>+#REF!</f>
        <v>1531.3727999999999</v>
      </c>
      <c r="Y90" s="149">
        <f>+#REF!</f>
        <v>1676.3904</v>
      </c>
      <c r="Z90" s="149">
        <f>+#REF!</f>
        <v>4669.1903999999995</v>
      </c>
      <c r="AA90" s="149">
        <f>+#REF!</f>
        <v>4880.9376000000002</v>
      </c>
      <c r="AB90" s="149">
        <f>_xlfn.IFNA(+#REF!,"N/A")</f>
        <v>6182.64</v>
      </c>
      <c r="AC90" s="151">
        <f>_xlfn.IFNA(+#REF!,"N/A")</f>
        <v>4690.9955</v>
      </c>
      <c r="AD90" s="151">
        <f>_xlfn.IFNA(+#REF!,"N/A")</f>
        <v>4705.6737000000003</v>
      </c>
      <c r="AE90" s="151">
        <f>_xlfn.IFNA(+#REF!,"N/A")</f>
        <v>6255.3651</v>
      </c>
      <c r="AF90" s="151">
        <v>4960.4928</v>
      </c>
      <c r="AG90" s="151">
        <f>IFERROR(+#REF!,"N/A")</f>
        <v>6757.4591999999993</v>
      </c>
      <c r="AH90" s="152">
        <f>_xlfn.IFNA(+#REF!,"N/A")</f>
        <v>1.7939330240620555E-2</v>
      </c>
      <c r="AI90" s="139"/>
      <c r="AJ90" s="153">
        <f>IFERROR(+#REF!,"N/A")</f>
        <v>577.45920000000001</v>
      </c>
      <c r="AK90" s="154">
        <f>+#REF!</f>
        <v>0.6875</v>
      </c>
      <c r="AL90" s="149">
        <f>IFERROR(+#REF!,"N/A")</f>
        <v>577.45920000000001</v>
      </c>
      <c r="AM90" s="149">
        <f>IFERROR(+#REF!,"N/A")</f>
        <v>344.10239999999999</v>
      </c>
      <c r="AN90" s="149">
        <f>IFERROR(+#REF!,"N/A")</f>
        <v>233.35680000000002</v>
      </c>
      <c r="AO90" s="149" t="str">
        <f>+#REF!</f>
        <v>WB</v>
      </c>
      <c r="AP90" s="155">
        <f>+#REF!</f>
        <v>0.6875</v>
      </c>
    </row>
    <row r="91" spans="1:42" x14ac:dyDescent="0.25">
      <c r="A91" s="143">
        <f>+#REF!</f>
        <v>238</v>
      </c>
      <c r="B91" s="144" t="str">
        <f>+#REF!</f>
        <v>C.R. 561</v>
      </c>
      <c r="C91" s="145" t="str">
        <f>+#REF!</f>
        <v>0.25 Mi N OF C.R. 561A</v>
      </c>
      <c r="D91" s="146" t="s">
        <v>37</v>
      </c>
      <c r="E91" s="147">
        <f>+#REF!</f>
        <v>30</v>
      </c>
      <c r="F91" s="147">
        <f>+#REF!</f>
        <v>21</v>
      </c>
      <c r="G91" s="148">
        <f>+#REF!</f>
        <v>26</v>
      </c>
      <c r="H91" s="149">
        <f>+#REF!</f>
        <v>4917</v>
      </c>
      <c r="I91" s="149">
        <f>+#REF!</f>
        <v>4951</v>
      </c>
      <c r="J91" s="149" t="str">
        <f>+#REF!</f>
        <v>U/C</v>
      </c>
      <c r="K91" s="149">
        <f>+#REF!</f>
        <v>5372</v>
      </c>
      <c r="L91" s="149">
        <f>+#REF!</f>
        <v>5804</v>
      </c>
      <c r="M91" s="149">
        <f>+#REF!</f>
        <v>6228</v>
      </c>
      <c r="N91" s="149">
        <f>+#REF!</f>
        <v>6164</v>
      </c>
      <c r="O91" s="149">
        <f>+#REF!</f>
        <v>5815</v>
      </c>
      <c r="P91" s="149">
        <f>+#REF!</f>
        <v>5644</v>
      </c>
      <c r="Q91" s="149">
        <f>+#REF!</f>
        <v>5177</v>
      </c>
      <c r="R91" s="149">
        <f>+#REF!</f>
        <v>5375</v>
      </c>
      <c r="S91" s="149">
        <f>+#REF!</f>
        <v>5675</v>
      </c>
      <c r="T91" s="149">
        <f>+#REF!</f>
        <v>5697.7535999999991</v>
      </c>
      <c r="U91" s="149">
        <f>+#REF!</f>
        <v>5601.4272000000001</v>
      </c>
      <c r="V91" s="149">
        <f>+#REF!</f>
        <v>6288.8832000000002</v>
      </c>
      <c r="W91" s="149">
        <f>+#REF!</f>
        <v>6581.5199999999995</v>
      </c>
      <c r="X91" s="149">
        <f>+#REF!</f>
        <v>6491.6159999999991</v>
      </c>
      <c r="Y91" s="149">
        <f>+#REF!</f>
        <v>7280.6841999999997</v>
      </c>
      <c r="Z91" s="149">
        <f>+#REF!</f>
        <v>10671.494399999998</v>
      </c>
      <c r="AA91" s="149">
        <f>+#REF!</f>
        <v>8301.2543999999998</v>
      </c>
      <c r="AB91" s="150">
        <f>_xlfn.IFNA(+#REF!,"N/A")</f>
        <v>6182.64</v>
      </c>
      <c r="AC91" s="151">
        <f>_xlfn.IFNA(+#REF!,"N/A")</f>
        <v>8697.8675000000003</v>
      </c>
      <c r="AD91" s="151">
        <f>_xlfn.IFNA(+#REF!,"N/A")</f>
        <v>7239.9053999999996</v>
      </c>
      <c r="AE91" s="151">
        <f>_xlfn.IFNA(+#REF!,"N/A")</f>
        <v>8338</v>
      </c>
      <c r="AF91" s="151">
        <v>8433.2576000000008</v>
      </c>
      <c r="AG91" s="151">
        <f>IFERROR(+#REF!,"N/A")</f>
        <v>8534.4480000000003</v>
      </c>
      <c r="AH91" s="152">
        <f>_xlfn.IFNA(+#REF!,"N/A")</f>
        <v>6.6596846846346924E-2</v>
      </c>
      <c r="AI91" s="139"/>
      <c r="AJ91" s="153">
        <f>IFERROR(+#REF!,"N/A")</f>
        <v>766.37759999999992</v>
      </c>
      <c r="AK91" s="154">
        <f>+#REF!</f>
        <v>0.6875</v>
      </c>
      <c r="AL91" s="149">
        <f>IFERROR(+#REF!,"N/A")</f>
        <v>766.37759999999992</v>
      </c>
      <c r="AM91" s="149">
        <f>IFERROR(+#REF!,"N/A")</f>
        <v>397.62239999999997</v>
      </c>
      <c r="AN91" s="149">
        <f>IFERROR(+#REF!,"N/A")</f>
        <v>368.75519999999995</v>
      </c>
      <c r="AO91" s="149" t="str">
        <f>+#REF!</f>
        <v>NB</v>
      </c>
      <c r="AP91" s="155">
        <f>+#REF!</f>
        <v>0.6875</v>
      </c>
    </row>
    <row r="92" spans="1:42" x14ac:dyDescent="0.25">
      <c r="A92" s="143">
        <f>+#REF!</f>
        <v>239</v>
      </c>
      <c r="B92" s="144" t="str">
        <f>+#REF!</f>
        <v>WILSON LAKE PARKWAY</v>
      </c>
      <c r="C92" s="145" t="str">
        <f>+#REF!</f>
        <v>0.17 Mi S OF U.S. 27</v>
      </c>
      <c r="D92" s="146" t="s">
        <v>37</v>
      </c>
      <c r="E92" s="147">
        <f>+#REF!</f>
        <v>26</v>
      </c>
      <c r="F92" s="147">
        <f>+#REF!</f>
        <v>21</v>
      </c>
      <c r="G92" s="148">
        <f>+#REF!</f>
        <v>25</v>
      </c>
      <c r="H92" s="149" t="str">
        <f>+#REF!</f>
        <v>*****</v>
      </c>
      <c r="I92" s="149" t="str">
        <f>+#REF!</f>
        <v>*****</v>
      </c>
      <c r="J92" s="149" t="str">
        <f>+#REF!</f>
        <v>*****</v>
      </c>
      <c r="K92" s="149" t="str">
        <f>+#REF!</f>
        <v>*****</v>
      </c>
      <c r="L92" s="149" t="str">
        <f>+#REF!</f>
        <v>*****</v>
      </c>
      <c r="M92" s="149">
        <f>+#REF!</f>
        <v>363</v>
      </c>
      <c r="N92" s="149">
        <f>+#REF!</f>
        <v>839</v>
      </c>
      <c r="O92" s="149">
        <f>+#REF!</f>
        <v>323</v>
      </c>
      <c r="P92" s="149">
        <f>+#REF!</f>
        <v>344</v>
      </c>
      <c r="Q92" s="149">
        <f>+#REF!</f>
        <v>481</v>
      </c>
      <c r="R92" s="149">
        <f>+#REF!</f>
        <v>306</v>
      </c>
      <c r="S92" s="149">
        <f>+#REF!</f>
        <v>682</v>
      </c>
      <c r="T92" s="149">
        <f>+#REF!</f>
        <v>349.74719999999996</v>
      </c>
      <c r="U92" s="149">
        <f>+#REF!</f>
        <v>950.83199999999999</v>
      </c>
      <c r="V92" s="149">
        <f>+#REF!</f>
        <v>1330.1375999999998</v>
      </c>
      <c r="W92" s="149">
        <f>+#REF!</f>
        <v>1950.2207999999998</v>
      </c>
      <c r="X92" s="149">
        <f>+#REF!</f>
        <v>2178.3935999999999</v>
      </c>
      <c r="Y92" s="149">
        <f>+#REF!</f>
        <v>2280.7415999999998</v>
      </c>
      <c r="Z92" s="149">
        <f>+#REF!</f>
        <v>2382.0095999999999</v>
      </c>
      <c r="AA92" s="149">
        <f>+#REF!</f>
        <v>2429.3087999999998</v>
      </c>
      <c r="AB92" s="150">
        <f>_xlfn.IFNA(+#REF!,"N/A")</f>
        <v>6182.64</v>
      </c>
      <c r="AC92" s="151">
        <f>_xlfn.IFNA(+#REF!,"N/A")</f>
        <v>2813.2539999999999</v>
      </c>
      <c r="AD92" s="151">
        <f>_xlfn.IFNA(+#REF!,"N/A")</f>
        <v>2442.4308999999998</v>
      </c>
      <c r="AE92" s="151">
        <f>_xlfn.IFNA(+#REF!,"N/A")</f>
        <v>3106.2213000000002</v>
      </c>
      <c r="AF92" s="151">
        <v>3345.433</v>
      </c>
      <c r="AG92" s="151">
        <f>IFERROR(+#REF!,"N/A")</f>
        <v>3572.5344</v>
      </c>
      <c r="AH92" s="152">
        <f>_xlfn.IFNA(+#REF!,"N/A")</f>
        <v>-0.10389171630070893</v>
      </c>
      <c r="AI92" s="139"/>
      <c r="AJ92" s="153">
        <f>IFERROR(+#REF!,"N/A")</f>
        <v>296.64</v>
      </c>
      <c r="AK92" s="154">
        <f>+#REF!</f>
        <v>0.3125</v>
      </c>
      <c r="AL92" s="149">
        <f>IFERROR(+#REF!,"N/A")</f>
        <v>269.94239999999996</v>
      </c>
      <c r="AM92" s="149">
        <f>IFERROR(+#REF!,"N/A")</f>
        <v>76.137600000000006</v>
      </c>
      <c r="AN92" s="149">
        <f>IFERROR(+#REF!,"N/A")</f>
        <v>193.8048</v>
      </c>
      <c r="AO92" s="149" t="str">
        <f>+#REF!</f>
        <v>SB</v>
      </c>
      <c r="AP92" s="155">
        <f>+#REF!</f>
        <v>0.70833333333333404</v>
      </c>
    </row>
    <row r="93" spans="1:42" x14ac:dyDescent="0.25">
      <c r="A93" s="143">
        <f>+#REF!</f>
        <v>240</v>
      </c>
      <c r="B93" s="144" t="str">
        <f>+#REF!</f>
        <v>U.S. 27/S.R. 25</v>
      </c>
      <c r="C93" s="145" t="str">
        <f>+#REF!</f>
        <v>0.53 Mi E OF C.R. 565</v>
      </c>
      <c r="D93" s="146" t="s">
        <v>37</v>
      </c>
      <c r="E93" s="147">
        <f>+#REF!</f>
        <v>20</v>
      </c>
      <c r="F93" s="147">
        <f>+#REF!</f>
        <v>21</v>
      </c>
      <c r="G93" s="148">
        <f>+#REF!</f>
        <v>25</v>
      </c>
      <c r="H93" s="149">
        <f>+#REF!</f>
        <v>16075</v>
      </c>
      <c r="I93" s="149">
        <f>+#REF!</f>
        <v>22736</v>
      </c>
      <c r="J93" s="149">
        <f>+#REF!</f>
        <v>18147</v>
      </c>
      <c r="K93" s="149">
        <f>+#REF!</f>
        <v>25499</v>
      </c>
      <c r="L93" s="149">
        <f>+#REF!</f>
        <v>21460</v>
      </c>
      <c r="M93" s="149">
        <f>+#REF!</f>
        <v>24049</v>
      </c>
      <c r="N93" s="149">
        <f>+#REF!</f>
        <v>22331</v>
      </c>
      <c r="O93" s="149">
        <f>+#REF!</f>
        <v>22529</v>
      </c>
      <c r="P93" s="149">
        <f>+#REF!</f>
        <v>21509</v>
      </c>
      <c r="Q93" s="149">
        <f>+#REF!</f>
        <v>19596</v>
      </c>
      <c r="R93" s="149">
        <f>+#REF!</f>
        <v>20701</v>
      </c>
      <c r="S93" s="149">
        <f>+#REF!</f>
        <v>19606</v>
      </c>
      <c r="T93" s="149">
        <f>+#REF!</f>
        <v>17427.992400000003</v>
      </c>
      <c r="U93" s="149">
        <f>+#REF!</f>
        <v>20279.0592</v>
      </c>
      <c r="V93" s="149">
        <f>+#REF!</f>
        <v>17028.374400000001</v>
      </c>
      <c r="W93" s="149">
        <f>+#REF!</f>
        <v>25159.939199999997</v>
      </c>
      <c r="X93" s="149">
        <f>+#REF!</f>
        <v>23286.431999999997</v>
      </c>
      <c r="Y93" s="149">
        <f>+#REF!</f>
        <v>22732.92</v>
      </c>
      <c r="Z93" s="149">
        <f>+#REF!</f>
        <v>24874.815799999997</v>
      </c>
      <c r="AA93" s="149">
        <f>+#REF!</f>
        <v>22314.283999999996</v>
      </c>
      <c r="AB93" s="150">
        <f>_xlfn.IFNA(+#REF!,"N/A")</f>
        <v>6182.64</v>
      </c>
      <c r="AC93" s="151">
        <f>_xlfn.IFNA(+#REF!,"N/A")</f>
        <v>30742.985999999997</v>
      </c>
      <c r="AD93" s="151">
        <f>_xlfn.IFNA(+#REF!,"N/A")</f>
        <v>21771.349600000001</v>
      </c>
      <c r="AE93" s="151">
        <f>_xlfn.IFNA(+#REF!,"N/A")</f>
        <v>27160.2245</v>
      </c>
      <c r="AF93" s="151">
        <v>25918.62</v>
      </c>
      <c r="AG93" s="151">
        <f>IFERROR(+#REF!,"N/A")</f>
        <v>22244.185499999996</v>
      </c>
      <c r="AH93" s="152">
        <f>_xlfn.IFNA(+#REF!,"N/A")</f>
        <v>0.29183935162243668</v>
      </c>
      <c r="AI93" s="139"/>
      <c r="AJ93" s="153">
        <f>IFERROR(+#REF!,"N/A")</f>
        <v>1634.1590000000001</v>
      </c>
      <c r="AK93" s="154">
        <f>+#REF!</f>
        <v>0.28125</v>
      </c>
      <c r="AL93" s="149">
        <f>IFERROR(+#REF!,"N/A")</f>
        <v>1623.4404999999999</v>
      </c>
      <c r="AM93" s="149">
        <f>IFERROR(+#REF!,"N/A")</f>
        <v>902.82749999999999</v>
      </c>
      <c r="AN93" s="149">
        <f>IFERROR(+#REF!,"N/A")</f>
        <v>720.61299999999994</v>
      </c>
      <c r="AO93" s="149" t="str">
        <f>+#REF!</f>
        <v>SB</v>
      </c>
      <c r="AP93" s="155">
        <f>+#REF!</f>
        <v>0.6875</v>
      </c>
    </row>
    <row r="94" spans="1:42" x14ac:dyDescent="0.25">
      <c r="A94" s="143">
        <f>+#REF!</f>
        <v>241</v>
      </c>
      <c r="B94" s="144" t="str">
        <f>+#REF!</f>
        <v>C.R. 565</v>
      </c>
      <c r="C94" s="145" t="str">
        <f>+#REF!</f>
        <v>0.25 Mi S OF U.S. 27</v>
      </c>
      <c r="D94" s="146" t="s">
        <v>37</v>
      </c>
      <c r="E94" s="147">
        <f>+#REF!</f>
        <v>18</v>
      </c>
      <c r="F94" s="147">
        <f>+#REF!</f>
        <v>21</v>
      </c>
      <c r="G94" s="148">
        <f>+#REF!</f>
        <v>25</v>
      </c>
      <c r="H94" s="149">
        <f>+#REF!</f>
        <v>1411</v>
      </c>
      <c r="I94" s="149">
        <f>+#REF!</f>
        <v>450</v>
      </c>
      <c r="J94" s="149">
        <f>+#REF!</f>
        <v>597</v>
      </c>
      <c r="K94" s="149">
        <f>+#REF!</f>
        <v>617</v>
      </c>
      <c r="L94" s="149">
        <f>+#REF!</f>
        <v>754</v>
      </c>
      <c r="M94" s="149">
        <f>+#REF!</f>
        <v>804</v>
      </c>
      <c r="N94" s="149" t="str">
        <f>+#REF!</f>
        <v>*****</v>
      </c>
      <c r="O94" s="149">
        <f>+#REF!</f>
        <v>892</v>
      </c>
      <c r="P94" s="149">
        <f>+#REF!</f>
        <v>872</v>
      </c>
      <c r="Q94" s="149">
        <f>+#REF!</f>
        <v>788</v>
      </c>
      <c r="R94" s="149">
        <f>+#REF!</f>
        <v>843</v>
      </c>
      <c r="S94" s="149">
        <f>+#REF!</f>
        <v>873</v>
      </c>
      <c r="T94" s="149">
        <f>+#REF!</f>
        <v>842.57279999999992</v>
      </c>
      <c r="U94" s="149">
        <f>+#REF!</f>
        <v>915.12</v>
      </c>
      <c r="V94" s="149">
        <f>+#REF!</f>
        <v>977.6160000000001</v>
      </c>
      <c r="W94" s="149">
        <f>+#REF!</f>
        <v>1188.9503999999999</v>
      </c>
      <c r="X94" s="149">
        <f>+#REF!</f>
        <v>1276.8959999999997</v>
      </c>
      <c r="Y94" s="149">
        <f>+#REF!</f>
        <v>1588.2391999999998</v>
      </c>
      <c r="Z94" s="149">
        <f>+#REF!</f>
        <v>1980.7679999999998</v>
      </c>
      <c r="AA94" s="149">
        <f>+#REF!</f>
        <v>2037.4365</v>
      </c>
      <c r="AB94" s="150">
        <f>_xlfn.IFNA(+#REF!,"N/A")</f>
        <v>6182.64</v>
      </c>
      <c r="AC94" s="151">
        <f>_xlfn.IFNA(+#REF!,"N/A")</f>
        <v>2522.5254999999997</v>
      </c>
      <c r="AD94" s="151">
        <f>_xlfn.IFNA(+#REF!,"N/A")</f>
        <v>2114.9492</v>
      </c>
      <c r="AE94" s="151">
        <f>_xlfn.IFNA(+#REF!,"N/A")</f>
        <v>3151</v>
      </c>
      <c r="AF94" s="151">
        <v>2548.9727999999996</v>
      </c>
      <c r="AG94" s="151">
        <f>IFERROR(+#REF!,"N/A")</f>
        <v>3140.4288000000001</v>
      </c>
      <c r="AH94" s="152">
        <f>_xlfn.IFNA(+#REF!,"N/A")</f>
        <v>-0.12670092845711423</v>
      </c>
      <c r="AI94" s="139"/>
      <c r="AJ94" s="153">
        <f>IFERROR(+#REF!,"N/A")</f>
        <v>310.48320000000001</v>
      </c>
      <c r="AK94" s="154">
        <f>+#REF!</f>
        <v>0.29166666666666702</v>
      </c>
      <c r="AL94" s="149">
        <f>IFERROR(+#REF!,"N/A")</f>
        <v>287.74079999999998</v>
      </c>
      <c r="AM94" s="149">
        <f>IFERROR(+#REF!,"N/A")</f>
        <v>215.55840000000001</v>
      </c>
      <c r="AN94" s="149">
        <f>IFERROR(+#REF!,"N/A")</f>
        <v>72.182400000000001</v>
      </c>
      <c r="AO94" s="149" t="str">
        <f>+#REF!</f>
        <v>SB</v>
      </c>
      <c r="AP94" s="155">
        <f>+#REF!</f>
        <v>0.70833333333333404</v>
      </c>
    </row>
    <row r="95" spans="1:42" x14ac:dyDescent="0.25">
      <c r="A95" s="143">
        <f>+#REF!</f>
        <v>242</v>
      </c>
      <c r="B95" s="144" t="str">
        <f>+#REF!</f>
        <v>C.R. 561</v>
      </c>
      <c r="C95" s="145" t="str">
        <f>+#REF!</f>
        <v>0.13 Mi S OF C.R. 455</v>
      </c>
      <c r="D95" s="146" t="s">
        <v>37</v>
      </c>
      <c r="E95" s="147">
        <f>+#REF!</f>
        <v>17</v>
      </c>
      <c r="F95" s="147">
        <f>+#REF!</f>
        <v>21</v>
      </c>
      <c r="G95" s="148">
        <f>+#REF!</f>
        <v>26</v>
      </c>
      <c r="H95" s="149">
        <f>+#REF!</f>
        <v>4329</v>
      </c>
      <c r="I95" s="149">
        <f>+#REF!</f>
        <v>4493</v>
      </c>
      <c r="J95" s="149">
        <f>+#REF!</f>
        <v>4194</v>
      </c>
      <c r="K95" s="149">
        <f>+#REF!</f>
        <v>5011</v>
      </c>
      <c r="L95" s="149">
        <f>+#REF!</f>
        <v>5194</v>
      </c>
      <c r="M95" s="149">
        <f>+#REF!</f>
        <v>5772</v>
      </c>
      <c r="N95" s="149">
        <f>+#REF!</f>
        <v>5554</v>
      </c>
      <c r="O95" s="149">
        <f>+#REF!</f>
        <v>5382</v>
      </c>
      <c r="P95" s="149">
        <f>+#REF!</f>
        <v>4878</v>
      </c>
      <c r="Q95" s="149">
        <f>+#REF!</f>
        <v>4670</v>
      </c>
      <c r="R95" s="149">
        <f>+#REF!</f>
        <v>5413</v>
      </c>
      <c r="S95" s="149">
        <f>+#REF!</f>
        <v>5021</v>
      </c>
      <c r="T95" s="149">
        <f>+#REF!</f>
        <v>4908.8255999999992</v>
      </c>
      <c r="U95" s="149">
        <f>+#REF!</f>
        <v>4978.2528000000002</v>
      </c>
      <c r="V95" s="149">
        <f>+#REF!</f>
        <v>6146.9279999999999</v>
      </c>
      <c r="W95" s="149">
        <f>+#REF!</f>
        <v>6212.7647999999999</v>
      </c>
      <c r="X95" s="149">
        <f>+#REF!</f>
        <v>5547.9551999999994</v>
      </c>
      <c r="Y95" s="149">
        <f>+#REF!</f>
        <v>6638.9903999999997</v>
      </c>
      <c r="Z95" s="149">
        <f>+#REF!</f>
        <v>7090.1567999999997</v>
      </c>
      <c r="AA95" s="149">
        <f>+#REF!</f>
        <v>7010.2656000000006</v>
      </c>
      <c r="AB95" s="149">
        <f>_xlfn.IFNA(+#REF!,"N/A")</f>
        <v>6182.64</v>
      </c>
      <c r="AC95" s="151">
        <f>_xlfn.IFNA(+#REF!,"N/A")</f>
        <v>6587.9269999999997</v>
      </c>
      <c r="AD95" s="151">
        <f>_xlfn.IFNA(+#REF!,"N/A")</f>
        <v>7004.2245000000003</v>
      </c>
      <c r="AE95" s="151">
        <f>_xlfn.IFNA(+#REF!,"N/A")</f>
        <v>7463.2285000000002</v>
      </c>
      <c r="AF95" s="151">
        <v>7154.2834999999995</v>
      </c>
      <c r="AG95" s="151">
        <f>IFERROR(+#REF!,"N/A")</f>
        <v>8104.8863999999994</v>
      </c>
      <c r="AH95" s="152">
        <f>_xlfn.IFNA(+#REF!,"N/A")</f>
        <v>5.5636977491527295E-2</v>
      </c>
      <c r="AI95" s="139"/>
      <c r="AJ95" s="153">
        <f>IFERROR(+#REF!,"N/A")</f>
        <v>759.19679999999994</v>
      </c>
      <c r="AK95" s="154">
        <f>+#REF!</f>
        <v>0.69791666666666696</v>
      </c>
      <c r="AL95" s="149">
        <f>IFERROR(+#REF!,"N/A")</f>
        <v>759.19680000000005</v>
      </c>
      <c r="AM95" s="149">
        <f>IFERROR(+#REF!,"N/A")</f>
        <v>350.99520000000001</v>
      </c>
      <c r="AN95" s="149">
        <f>IFERROR(+#REF!,"N/A")</f>
        <v>408.20159999999998</v>
      </c>
      <c r="AO95" s="149" t="str">
        <f>+#REF!</f>
        <v>NB</v>
      </c>
      <c r="AP95" s="155">
        <f>+#REF!</f>
        <v>0.69791666666666696</v>
      </c>
    </row>
    <row r="96" spans="1:42" x14ac:dyDescent="0.25">
      <c r="A96" s="143">
        <f>+#REF!</f>
        <v>243</v>
      </c>
      <c r="B96" s="144" t="str">
        <f>+#REF!</f>
        <v>C.R. 455</v>
      </c>
      <c r="C96" s="145" t="str">
        <f>+#REF!</f>
        <v>0.14 Mi E OF C.R. 561</v>
      </c>
      <c r="D96" s="146" t="s">
        <v>37</v>
      </c>
      <c r="E96" s="147">
        <f>+#REF!</f>
        <v>17</v>
      </c>
      <c r="F96" s="147">
        <f>+#REF!</f>
        <v>21</v>
      </c>
      <c r="G96" s="148">
        <f>+#REF!</f>
        <v>26</v>
      </c>
      <c r="H96" s="149" t="str">
        <f>+#REF!</f>
        <v>*****</v>
      </c>
      <c r="I96" s="149" t="str">
        <f>+#REF!</f>
        <v>*****</v>
      </c>
      <c r="J96" s="149" t="str">
        <f>+#REF!</f>
        <v>*****</v>
      </c>
      <c r="K96" s="149" t="str">
        <f>+#REF!</f>
        <v>*****</v>
      </c>
      <c r="L96" s="149">
        <f>+#REF!</f>
        <v>1564</v>
      </c>
      <c r="M96" s="149">
        <f>+#REF!</f>
        <v>1685</v>
      </c>
      <c r="N96" s="149">
        <f>+#REF!</f>
        <v>1659</v>
      </c>
      <c r="O96" s="149">
        <f>+#REF!</f>
        <v>1680</v>
      </c>
      <c r="P96" s="149">
        <f>+#REF!</f>
        <v>1675</v>
      </c>
      <c r="Q96" s="149">
        <f>+#REF!</f>
        <v>1343</v>
      </c>
      <c r="R96" s="149">
        <f>+#REF!</f>
        <v>1295</v>
      </c>
      <c r="S96" s="149">
        <f>+#REF!</f>
        <v>1374</v>
      </c>
      <c r="T96" s="149">
        <f>+#REF!</f>
        <v>1219.6992</v>
      </c>
      <c r="U96" s="149">
        <f>+#REF!</f>
        <v>1395.3024</v>
      </c>
      <c r="V96" s="149">
        <f>+#REF!</f>
        <v>1390.9823999999999</v>
      </c>
      <c r="W96" s="149">
        <f>+#REF!</f>
        <v>5744.2175999999999</v>
      </c>
      <c r="X96" s="149">
        <f>+#REF!</f>
        <v>1527.7631999999999</v>
      </c>
      <c r="Y96" s="149">
        <f>+#REF!</f>
        <v>1832.1407999999999</v>
      </c>
      <c r="Z96" s="149">
        <f>+#REF!</f>
        <v>1746</v>
      </c>
      <c r="AA96" s="149">
        <f>+#REF!</f>
        <v>1609.7184</v>
      </c>
      <c r="AB96" s="149">
        <f>_xlfn.IFNA(+#REF!,"N/A")</f>
        <v>6182.64</v>
      </c>
      <c r="AC96" s="151">
        <f>_xlfn.IFNA(+#REF!,"N/A")</f>
        <v>1952.5825</v>
      </c>
      <c r="AD96" s="151">
        <f>_xlfn.IFNA(+#REF!,"N/A")</f>
        <v>1835.1333</v>
      </c>
      <c r="AE96" s="151">
        <f>_xlfn.IFNA(+#REF!,"N/A")</f>
        <v>1817.4793</v>
      </c>
      <c r="AF96" s="151">
        <v>1802.4734000000001</v>
      </c>
      <c r="AG96" s="151">
        <f>IFERROR(+#REF!,"N/A")</f>
        <v>2448.1247999999996</v>
      </c>
      <c r="AH96" s="152">
        <f>_xlfn.IFNA(+#REF!,"N/A")</f>
        <v>-0.16913221825728686</v>
      </c>
      <c r="AI96" s="139"/>
      <c r="AJ96" s="153">
        <f>IFERROR(+#REF!,"N/A")</f>
        <v>271.91039999999998</v>
      </c>
      <c r="AK96" s="154">
        <f>+#REF!</f>
        <v>0.30208333333333398</v>
      </c>
      <c r="AL96" s="149">
        <f>IFERROR(+#REF!,"N/A")</f>
        <v>260.73599999999993</v>
      </c>
      <c r="AM96" s="149">
        <f>IFERROR(+#REF!,"N/A")</f>
        <v>134.09280000000001</v>
      </c>
      <c r="AN96" s="149">
        <f>IFERROR(+#REF!,"N/A")</f>
        <v>126.64319999999999</v>
      </c>
      <c r="AO96" s="149" t="str">
        <f>+#REF!</f>
        <v>EB</v>
      </c>
      <c r="AP96" s="155">
        <f>+#REF!</f>
        <v>0.70833333333333404</v>
      </c>
    </row>
    <row r="97" spans="1:42" x14ac:dyDescent="0.25">
      <c r="A97" s="143">
        <f>+#REF!</f>
        <v>244</v>
      </c>
      <c r="B97" s="144" t="str">
        <f>+#REF!</f>
        <v>YOUTH CAMP RD</v>
      </c>
      <c r="C97" s="145" t="str">
        <f>+#REF!</f>
        <v>0.48 Mi W OF AUSTIN MERRITT RD</v>
      </c>
      <c r="D97" s="146" t="s">
        <v>37</v>
      </c>
      <c r="E97" s="147">
        <f>+#REF!</f>
        <v>17</v>
      </c>
      <c r="F97" s="147">
        <f>+#REF!</f>
        <v>21</v>
      </c>
      <c r="G97" s="148">
        <f>+#REF!</f>
        <v>24</v>
      </c>
      <c r="H97" s="149">
        <f>+#REF!</f>
        <v>676</v>
      </c>
      <c r="I97" s="149">
        <f>+#REF!</f>
        <v>858</v>
      </c>
      <c r="J97" s="149">
        <f>+#REF!</f>
        <v>821</v>
      </c>
      <c r="K97" s="149">
        <f>+#REF!</f>
        <v>903</v>
      </c>
      <c r="L97" s="149">
        <f>+#REF!</f>
        <v>804</v>
      </c>
      <c r="M97" s="149">
        <f>+#REF!</f>
        <v>891</v>
      </c>
      <c r="N97" s="149" t="str">
        <f>+#REF!</f>
        <v>*****</v>
      </c>
      <c r="O97" s="149">
        <f>+#REF!</f>
        <v>807</v>
      </c>
      <c r="P97" s="149">
        <f>+#REF!</f>
        <v>774</v>
      </c>
      <c r="Q97" s="149">
        <f>+#REF!</f>
        <v>750</v>
      </c>
      <c r="R97" s="149">
        <f>+#REF!</f>
        <v>776</v>
      </c>
      <c r="S97" s="149">
        <f>+#REF!</f>
        <v>742</v>
      </c>
      <c r="T97" s="149">
        <f>+#REF!</f>
        <v>775.44960000000003</v>
      </c>
      <c r="U97" s="149">
        <f>+#REF!</f>
        <v>799.05599999999993</v>
      </c>
      <c r="V97" s="149">
        <f>+#REF!</f>
        <v>824.94720000000007</v>
      </c>
      <c r="W97" s="149">
        <f>+#REF!</f>
        <v>1155.6863999999998</v>
      </c>
      <c r="X97" s="149">
        <f>+#REF!</f>
        <v>1040.6399999999999</v>
      </c>
      <c r="Y97" s="149">
        <f>+#REF!</f>
        <v>1237.2835</v>
      </c>
      <c r="Z97" s="149">
        <f>+#REF!</f>
        <v>1216.4351999999999</v>
      </c>
      <c r="AA97" s="149">
        <f>+#REF!</f>
        <v>1177.6769999999999</v>
      </c>
      <c r="AB97" s="150">
        <f>_xlfn.IFNA(+#REF!,"N/A")</f>
        <v>6182.64</v>
      </c>
      <c r="AC97" s="151">
        <f>_xlfn.IFNA(+#REF!,"N/A")</f>
        <v>1178</v>
      </c>
      <c r="AD97" s="151">
        <f>_xlfn.IFNA(+#REF!,"N/A")</f>
        <v>1178</v>
      </c>
      <c r="AE97" s="151">
        <f>_xlfn.IFNA(+#REF!,"N/A")</f>
        <v>1178</v>
      </c>
      <c r="AF97" s="151">
        <v>1178</v>
      </c>
      <c r="AG97" s="150">
        <f>IFERROR(+#REF!,"N/A")</f>
        <v>1178</v>
      </c>
      <c r="AH97" s="152">
        <f>_xlfn.IFNA(+#REF!,"N/A")</f>
        <v>-0.2822151853499778</v>
      </c>
      <c r="AI97" s="139"/>
      <c r="AJ97" s="153" t="str">
        <f>IFERROR(+#REF!,"N/A")</f>
        <v>N/A</v>
      </c>
      <c r="AK97" s="154">
        <f>+#REF!</f>
        <v>1</v>
      </c>
      <c r="AL97" s="149" t="str">
        <f>IFERROR(+#REF!,"N/A")</f>
        <v>N/A</v>
      </c>
      <c r="AM97" s="149" t="str">
        <f>IFERROR(+#REF!,"N/A")</f>
        <v>N/A</v>
      </c>
      <c r="AN97" s="149" t="str">
        <f>IFERROR(+#REF!,"N/A")</f>
        <v>N/A</v>
      </c>
      <c r="AO97" s="149" t="str">
        <f>+#REF!</f>
        <v>EB</v>
      </c>
      <c r="AP97" s="155">
        <f>+#REF!</f>
        <v>0.625</v>
      </c>
    </row>
    <row r="98" spans="1:42" x14ac:dyDescent="0.25">
      <c r="A98" s="143">
        <f>+#REF!</f>
        <v>245</v>
      </c>
      <c r="B98" s="144" t="str">
        <f>+#REF!</f>
        <v>C.R. 455</v>
      </c>
      <c r="C98" s="145" t="str">
        <f>+#REF!</f>
        <v>0.25 Mi E OF S.R. 19</v>
      </c>
      <c r="D98" s="146" t="s">
        <v>37</v>
      </c>
      <c r="E98" s="147">
        <f>+#REF!</f>
        <v>11</v>
      </c>
      <c r="F98" s="147">
        <f>+#REF!</f>
        <v>21</v>
      </c>
      <c r="G98" s="148">
        <f>+#REF!</f>
        <v>25</v>
      </c>
      <c r="H98" s="149">
        <f>+#REF!</f>
        <v>1582</v>
      </c>
      <c r="I98" s="149">
        <f>+#REF!</f>
        <v>2300</v>
      </c>
      <c r="J98" s="149">
        <f>+#REF!</f>
        <v>2423</v>
      </c>
      <c r="K98" s="149">
        <f>+#REF!</f>
        <v>2440</v>
      </c>
      <c r="L98" s="149">
        <f>+#REF!</f>
        <v>2487</v>
      </c>
      <c r="M98" s="149">
        <f>+#REF!</f>
        <v>2815</v>
      </c>
      <c r="N98" s="149">
        <f>+#REF!</f>
        <v>3002</v>
      </c>
      <c r="O98" s="149">
        <f>+#REF!</f>
        <v>2456</v>
      </c>
      <c r="P98" s="149">
        <f>+#REF!</f>
        <v>2573</v>
      </c>
      <c r="Q98" s="149">
        <f>+#REF!</f>
        <v>2374</v>
      </c>
      <c r="R98" s="149">
        <f>+#REF!</f>
        <v>2443</v>
      </c>
      <c r="S98" s="149">
        <f>+#REF!</f>
        <v>2244</v>
      </c>
      <c r="T98" s="149">
        <f>+#REF!</f>
        <v>2187.4943999999996</v>
      </c>
      <c r="U98" s="149">
        <f>+#REF!</f>
        <v>2139.0335999999998</v>
      </c>
      <c r="V98" s="149">
        <f>+#REF!</f>
        <v>2290.9248000000002</v>
      </c>
      <c r="W98" s="149">
        <f>+#REF!</f>
        <v>2433.9744000000001</v>
      </c>
      <c r="X98" s="149">
        <f>+#REF!</f>
        <v>2739.6095999999998</v>
      </c>
      <c r="Y98" s="149">
        <f>+#REF!</f>
        <v>2610.9974999999999</v>
      </c>
      <c r="Z98" s="149">
        <f>+#REF!</f>
        <v>3156.768</v>
      </c>
      <c r="AA98" s="149">
        <f>+#REF!</f>
        <v>3349.7856000000002</v>
      </c>
      <c r="AB98" s="150">
        <f>_xlfn.IFNA(+#REF!,"N/A")</f>
        <v>6182.64</v>
      </c>
      <c r="AC98" s="151">
        <f>_xlfn.IFNA(+#REF!,"N/A")</f>
        <v>3065.6025</v>
      </c>
      <c r="AD98" s="151">
        <f>_xlfn.IFNA(+#REF!,"N/A")</f>
        <v>3554.6329000000001</v>
      </c>
      <c r="AE98" s="151">
        <f>_xlfn.IFNA(+#REF!,"N/A")</f>
        <v>4008.3406999999997</v>
      </c>
      <c r="AF98" s="151">
        <v>3815.9120999999996</v>
      </c>
      <c r="AG98" s="149">
        <f>IFERROR(+#REF!,"N/A")</f>
        <v>4837.2096000000001</v>
      </c>
      <c r="AH98" s="152">
        <f>_xlfn.IFNA(+#REF!,"N/A")</f>
        <v>-4.7896439276375546E-2</v>
      </c>
      <c r="AI98" s="139"/>
      <c r="AJ98" s="153">
        <f>IFERROR(+#REF!,"N/A")</f>
        <v>493.41119999999995</v>
      </c>
      <c r="AK98" s="154">
        <f>+#REF!</f>
        <v>0.67708333333333404</v>
      </c>
      <c r="AL98" s="149">
        <f>IFERROR(+#REF!,"N/A")</f>
        <v>493.41120000000001</v>
      </c>
      <c r="AM98" s="149">
        <f>IFERROR(+#REF!,"N/A")</f>
        <v>244.23360000000002</v>
      </c>
      <c r="AN98" s="149">
        <f>IFERROR(+#REF!,"N/A")</f>
        <v>249.17759999999998</v>
      </c>
      <c r="AO98" s="149" t="str">
        <f>+#REF!</f>
        <v>EB</v>
      </c>
      <c r="AP98" s="155">
        <f>+#REF!</f>
        <v>0.67708333333333404</v>
      </c>
    </row>
    <row r="99" spans="1:42" x14ac:dyDescent="0.25">
      <c r="A99" s="143">
        <f>+#REF!</f>
        <v>246</v>
      </c>
      <c r="B99" s="144" t="str">
        <f>+#REF!</f>
        <v>AUSTIN MERRITT RD</v>
      </c>
      <c r="C99" s="145" t="str">
        <f>+#REF!</f>
        <v>0.19 Mi W OF C.R. 33</v>
      </c>
      <c r="D99" s="146" t="s">
        <v>37</v>
      </c>
      <c r="E99" s="147">
        <f>+#REF!</f>
        <v>10</v>
      </c>
      <c r="F99" s="147">
        <f>+#REF!</f>
        <v>21</v>
      </c>
      <c r="G99" s="148">
        <f>+#REF!</f>
        <v>24</v>
      </c>
      <c r="H99" s="149">
        <f>+#REF!</f>
        <v>1055</v>
      </c>
      <c r="I99" s="149">
        <f>+#REF!</f>
        <v>1303</v>
      </c>
      <c r="J99" s="149">
        <f>+#REF!</f>
        <v>1165</v>
      </c>
      <c r="K99" s="149">
        <f>+#REF!</f>
        <v>1241</v>
      </c>
      <c r="L99" s="149">
        <f>+#REF!</f>
        <v>1176</v>
      </c>
      <c r="M99" s="149">
        <f>+#REF!</f>
        <v>1241</v>
      </c>
      <c r="N99" s="149">
        <f>+#REF!</f>
        <v>991</v>
      </c>
      <c r="O99" s="149">
        <f>+#REF!</f>
        <v>1138</v>
      </c>
      <c r="P99" s="149">
        <f>+#REF!</f>
        <v>1064</v>
      </c>
      <c r="Q99" s="149">
        <f>+#REF!</f>
        <v>854</v>
      </c>
      <c r="R99" s="149">
        <f>+#REF!</f>
        <v>1062</v>
      </c>
      <c r="S99" s="149">
        <f>+#REF!</f>
        <v>1076</v>
      </c>
      <c r="T99" s="149">
        <f>+#REF!</f>
        <v>1037.76</v>
      </c>
      <c r="U99" s="149">
        <f>+#REF!</f>
        <v>1059.7536</v>
      </c>
      <c r="V99" s="149">
        <f>+#REF!</f>
        <v>1130.8415999999997</v>
      </c>
      <c r="W99" s="149">
        <f>+#REF!</f>
        <v>1008.3743999999999</v>
      </c>
      <c r="X99" s="149">
        <f>+#REF!</f>
        <v>1043.52</v>
      </c>
      <c r="Y99" s="149">
        <f>+#REF!</f>
        <v>1371.8322000000001</v>
      </c>
      <c r="Z99" s="149">
        <f>+#REF!</f>
        <v>1494.3743999999999</v>
      </c>
      <c r="AA99" s="149">
        <f>+#REF!</f>
        <v>1476.2429999999999</v>
      </c>
      <c r="AB99" s="149">
        <f>_xlfn.IFNA(+#REF!,"N/A")</f>
        <v>6182.64</v>
      </c>
      <c r="AC99" s="151">
        <f>_xlfn.IFNA(+#REF!,"N/A")</f>
        <v>1690.6389999999999</v>
      </c>
      <c r="AD99" s="151">
        <f>_xlfn.IFNA(+#REF!,"N/A")</f>
        <v>1432.6221</v>
      </c>
      <c r="AE99" s="151">
        <f>_xlfn.IFNA(+#REF!,"N/A")</f>
        <v>2218</v>
      </c>
      <c r="AF99" s="151">
        <v>2243.8944000000001</v>
      </c>
      <c r="AG99" s="149">
        <f>IFERROR(+#REF!,"N/A")</f>
        <v>2227.4303999999997</v>
      </c>
      <c r="AH99" s="152">
        <f>_xlfn.IFNA(+#REF!,"N/A")</f>
        <v>-0.18468386571677298</v>
      </c>
      <c r="AI99" s="139"/>
      <c r="AJ99" s="153">
        <f>IFERROR(+#REF!,"N/A")</f>
        <v>203.0016</v>
      </c>
      <c r="AK99" s="154">
        <f>+#REF!</f>
        <v>0.6875</v>
      </c>
      <c r="AL99" s="149">
        <f>IFERROR(+#REF!,"N/A")</f>
        <v>203.0016</v>
      </c>
      <c r="AM99" s="149">
        <f>IFERROR(+#REF!,"N/A")</f>
        <v>139.68</v>
      </c>
      <c r="AN99" s="149">
        <f>IFERROR(+#REF!,"N/A")</f>
        <v>63.321599999999997</v>
      </c>
      <c r="AO99" s="149" t="str">
        <f>+#REF!</f>
        <v>WB</v>
      </c>
      <c r="AP99" s="155">
        <f>+#REF!</f>
        <v>0.6875</v>
      </c>
    </row>
    <row r="100" spans="1:42" x14ac:dyDescent="0.25">
      <c r="A100" s="143">
        <f>+#REF!</f>
        <v>247</v>
      </c>
      <c r="B100" s="144" t="str">
        <f>+#REF!</f>
        <v>BRIDGES RD</v>
      </c>
      <c r="C100" s="145" t="str">
        <f>+#REF!</f>
        <v>0.23 Mi E OF C.R. 33</v>
      </c>
      <c r="D100" s="146" t="s">
        <v>37</v>
      </c>
      <c r="E100" s="147">
        <f>+#REF!</f>
        <v>10</v>
      </c>
      <c r="F100" s="147">
        <f>+#REF!</f>
        <v>21</v>
      </c>
      <c r="G100" s="148">
        <f>+#REF!</f>
        <v>24</v>
      </c>
      <c r="H100" s="149">
        <f>+#REF!</f>
        <v>798</v>
      </c>
      <c r="I100" s="149">
        <f>+#REF!</f>
        <v>1007</v>
      </c>
      <c r="J100" s="149">
        <f>+#REF!</f>
        <v>844</v>
      </c>
      <c r="K100" s="149">
        <f>+#REF!</f>
        <v>908</v>
      </c>
      <c r="L100" s="149">
        <f>+#REF!</f>
        <v>1016</v>
      </c>
      <c r="M100" s="149">
        <f>+#REF!</f>
        <v>1098</v>
      </c>
      <c r="N100" s="149" t="str">
        <f>+#REF!</f>
        <v>*****</v>
      </c>
      <c r="O100" s="149">
        <f>+#REF!</f>
        <v>903</v>
      </c>
      <c r="P100" s="149">
        <f>+#REF!</f>
        <v>894</v>
      </c>
      <c r="Q100" s="149">
        <f>+#REF!</f>
        <v>789</v>
      </c>
      <c r="R100" s="149">
        <f>+#REF!</f>
        <v>810</v>
      </c>
      <c r="S100" s="149">
        <f>+#REF!</f>
        <v>658</v>
      </c>
      <c r="T100" s="149">
        <f>+#REF!</f>
        <v>786.048</v>
      </c>
      <c r="U100" s="149">
        <f>+#REF!</f>
        <v>836.55360000000007</v>
      </c>
      <c r="V100" s="149">
        <f>+#REF!</f>
        <v>788.69759999999997</v>
      </c>
      <c r="W100" s="149">
        <f>+#REF!</f>
        <v>1201.3056000000001</v>
      </c>
      <c r="X100" s="149">
        <f>+#REF!</f>
        <v>1224.96</v>
      </c>
      <c r="Y100" s="149">
        <f>+#REF!</f>
        <v>1471.7951999999998</v>
      </c>
      <c r="Z100" s="149">
        <f>+#REF!</f>
        <v>1394.2079999999999</v>
      </c>
      <c r="AA100" s="149">
        <f>+#REF!</f>
        <v>1484.5364999999997</v>
      </c>
      <c r="AB100" s="149">
        <f>_xlfn.IFNA(+#REF!,"N/A")</f>
        <v>6182.64</v>
      </c>
      <c r="AC100" s="151">
        <f>_xlfn.IFNA(+#REF!,"N/A")</f>
        <v>1958.3394999999998</v>
      </c>
      <c r="AD100" s="151">
        <f>_xlfn.IFNA(+#REF!,"N/A")</f>
        <v>1591.5081</v>
      </c>
      <c r="AE100" s="151">
        <f>_xlfn.IFNA(+#REF!,"N/A")</f>
        <v>2657</v>
      </c>
      <c r="AF100" s="151">
        <v>2310.4223999999999</v>
      </c>
      <c r="AG100" s="149">
        <f>IFERROR(+#REF!,"N/A")</f>
        <v>2260.3968</v>
      </c>
      <c r="AH100" s="152">
        <f>_xlfn.IFNA(+#REF!,"N/A")</f>
        <v>-0.18228466022169643</v>
      </c>
      <c r="AI100" s="139"/>
      <c r="AJ100" s="153">
        <f>IFERROR(+#REF!,"N/A")</f>
        <v>212.59200000000001</v>
      </c>
      <c r="AK100" s="154">
        <f>+#REF!</f>
        <v>0.67708333333333404</v>
      </c>
      <c r="AL100" s="149">
        <f>IFERROR(+#REF!,"N/A")</f>
        <v>212.59200000000001</v>
      </c>
      <c r="AM100" s="149">
        <f>IFERROR(+#REF!,"N/A")</f>
        <v>132.4992</v>
      </c>
      <c r="AN100" s="149">
        <f>IFERROR(+#REF!,"N/A")</f>
        <v>80.092799999999997</v>
      </c>
      <c r="AO100" s="149" t="str">
        <f>+#REF!</f>
        <v>WB</v>
      </c>
      <c r="AP100" s="155">
        <f>+#REF!</f>
        <v>0.67708333333333404</v>
      </c>
    </row>
    <row r="101" spans="1:42" x14ac:dyDescent="0.25">
      <c r="A101" s="143">
        <f>+#REF!</f>
        <v>248</v>
      </c>
      <c r="B101" s="144" t="str">
        <f>+#REF!</f>
        <v>CR 48</v>
      </c>
      <c r="C101" s="145" t="str">
        <f>+#REF!</f>
        <v>AT SUMTER COUNTY LINE</v>
      </c>
      <c r="D101" s="146" t="s">
        <v>37</v>
      </c>
      <c r="E101" s="147">
        <f>+#REF!</f>
        <v>7</v>
      </c>
      <c r="F101" s="147">
        <f>+#REF!</f>
        <v>21</v>
      </c>
      <c r="G101" s="148">
        <f>+#REF!</f>
        <v>24</v>
      </c>
      <c r="H101" s="149" t="str">
        <f>+#REF!</f>
        <v>*****</v>
      </c>
      <c r="I101" s="149" t="str">
        <f>+#REF!</f>
        <v>*****</v>
      </c>
      <c r="J101" s="149" t="str">
        <f>+#REF!</f>
        <v>*****</v>
      </c>
      <c r="K101" s="149" t="str">
        <f>+#REF!</f>
        <v>*****</v>
      </c>
      <c r="L101" s="149" t="str">
        <f>+#REF!</f>
        <v>*****</v>
      </c>
      <c r="M101" s="149" t="str">
        <f>+#REF!</f>
        <v>*****</v>
      </c>
      <c r="N101" s="149" t="str">
        <f>+#REF!</f>
        <v>*****</v>
      </c>
      <c r="O101" s="149" t="str">
        <f>+#REF!</f>
        <v>*****</v>
      </c>
      <c r="P101" s="149" t="str">
        <f>+#REF!</f>
        <v>*****</v>
      </c>
      <c r="Q101" s="149" t="str">
        <f>+#REF!</f>
        <v>*****</v>
      </c>
      <c r="R101" s="149" t="str">
        <f>+#REF!</f>
        <v>*****</v>
      </c>
      <c r="S101" s="149" t="str">
        <f>+#REF!</f>
        <v>*****</v>
      </c>
      <c r="T101" s="149">
        <f>+#REF!</f>
        <v>2043.3504</v>
      </c>
      <c r="U101" s="149">
        <f>+#REF!</f>
        <v>2002.5503999999999</v>
      </c>
      <c r="V101" s="149">
        <f>+#REF!</f>
        <v>2217.7152000000001</v>
      </c>
      <c r="W101" s="149">
        <f>+#REF!</f>
        <v>1429.4015999999999</v>
      </c>
      <c r="X101" s="149">
        <f>+#REF!</f>
        <v>2778.24</v>
      </c>
      <c r="Y101" s="149">
        <f>+#REF!</f>
        <v>2912.0855000000001</v>
      </c>
      <c r="Z101" s="149">
        <f>+#REF!</f>
        <v>2848.8767999999995</v>
      </c>
      <c r="AA101" s="149">
        <f>+#REF!</f>
        <v>2730.4045000000001</v>
      </c>
      <c r="AB101" s="150">
        <f>_xlfn.IFNA(+#REF!,"N/A")</f>
        <v>6182.64</v>
      </c>
      <c r="AC101" s="151">
        <f>_xlfn.IFNA(+#REF!,"N/A")</f>
        <v>2833.4034999999999</v>
      </c>
      <c r="AD101" s="151">
        <f>_xlfn.IFNA(+#REF!,"N/A")</f>
        <v>2968.5201000000002</v>
      </c>
      <c r="AE101" s="151">
        <f>_xlfn.IFNA(+#REF!,"N/A")</f>
        <v>3180</v>
      </c>
      <c r="AF101" s="151">
        <v>4941.5423999999994</v>
      </c>
      <c r="AG101" s="149">
        <f>IFERROR(+#REF!,"N/A")</f>
        <v>4641.4272000000001</v>
      </c>
      <c r="AH101" s="152">
        <f>_xlfn.IFNA(+#REF!,"N/A")</f>
        <v>-5.5731468462505984E-2</v>
      </c>
      <c r="AI101" s="139"/>
      <c r="AJ101" s="153">
        <f>IFERROR(+#REF!,"N/A")</f>
        <v>393.54239999999999</v>
      </c>
      <c r="AK101" s="154">
        <f>+#REF!</f>
        <v>0.67708333333333404</v>
      </c>
      <c r="AL101" s="149">
        <f>IFERROR(+#REF!,"N/A")</f>
        <v>393.54239999999999</v>
      </c>
      <c r="AM101" s="149">
        <f>IFERROR(+#REF!,"N/A")</f>
        <v>141.39840000000001</v>
      </c>
      <c r="AN101" s="149">
        <f>IFERROR(+#REF!,"N/A")</f>
        <v>252.14399999999998</v>
      </c>
      <c r="AO101" s="149" t="str">
        <f>+#REF!</f>
        <v>SB</v>
      </c>
      <c r="AP101" s="155">
        <f>+#REF!</f>
        <v>0.67708333333333404</v>
      </c>
    </row>
    <row r="102" spans="1:42" x14ac:dyDescent="0.25">
      <c r="A102" s="143">
        <f>+#REF!</f>
        <v>249</v>
      </c>
      <c r="B102" s="144" t="str">
        <f>+#REF!</f>
        <v>C.R. 33</v>
      </c>
      <c r="C102" s="145" t="str">
        <f>+#REF!</f>
        <v>0.25 Mi N OF AUSTIN MERRITT RD</v>
      </c>
      <c r="D102" s="146" t="s">
        <v>37</v>
      </c>
      <c r="E102" s="147">
        <f>+#REF!</f>
        <v>10</v>
      </c>
      <c r="F102" s="147">
        <f>+#REF!</f>
        <v>21</v>
      </c>
      <c r="G102" s="148">
        <f>+#REF!</f>
        <v>24</v>
      </c>
      <c r="H102" s="149">
        <f>+#REF!</f>
        <v>2856</v>
      </c>
      <c r="I102" s="149">
        <f>+#REF!</f>
        <v>2921</v>
      </c>
      <c r="J102" s="149">
        <f>+#REF!</f>
        <v>2939</v>
      </c>
      <c r="K102" s="149">
        <f>+#REF!</f>
        <v>3348</v>
      </c>
      <c r="L102" s="149">
        <f>+#REF!</f>
        <v>3119</v>
      </c>
      <c r="M102" s="149">
        <f>+#REF!</f>
        <v>3686</v>
      </c>
      <c r="N102" s="149">
        <f>+#REF!</f>
        <v>3688</v>
      </c>
      <c r="O102" s="149">
        <f>+#REF!</f>
        <v>3438</v>
      </c>
      <c r="P102" s="149">
        <f>+#REF!</f>
        <v>3405</v>
      </c>
      <c r="Q102" s="149">
        <f>+#REF!</f>
        <v>4238</v>
      </c>
      <c r="R102" s="149">
        <f>+#REF!</f>
        <v>3928</v>
      </c>
      <c r="S102" s="149">
        <f>+#REF!</f>
        <v>3352</v>
      </c>
      <c r="T102" s="149">
        <f>+#REF!</f>
        <v>3355.2768000000001</v>
      </c>
      <c r="U102" s="149">
        <f>+#REF!</f>
        <v>3443.5295999999998</v>
      </c>
      <c r="V102" s="149">
        <f>+#REF!</f>
        <v>3258.7200000000003</v>
      </c>
      <c r="W102" s="149">
        <f>+#REF!</f>
        <v>2765.6639999999998</v>
      </c>
      <c r="X102" s="149">
        <f>+#REF!</f>
        <v>4144.32</v>
      </c>
      <c r="Y102" s="149">
        <f>+#REF!</f>
        <v>3669.5099999999998</v>
      </c>
      <c r="Z102" s="149">
        <f>+#REF!</f>
        <v>4696.8768</v>
      </c>
      <c r="AA102" s="149">
        <f>+#REF!</f>
        <v>4200.1970000000001</v>
      </c>
      <c r="AB102" s="149">
        <f>_xlfn.IFNA(+#REF!,"N/A")</f>
        <v>6182.64</v>
      </c>
      <c r="AC102" s="151">
        <f>_xlfn.IFNA(+#REF!,"N/A")</f>
        <v>4900.1664999999994</v>
      </c>
      <c r="AD102" s="151">
        <f>_xlfn.IFNA(+#REF!,"N/A")</f>
        <v>4618.2864</v>
      </c>
      <c r="AE102" s="151">
        <f>_xlfn.IFNA(+#REF!,"N/A")</f>
        <v>5431</v>
      </c>
      <c r="AF102" s="151">
        <v>4790.9663999999993</v>
      </c>
      <c r="AG102" s="149">
        <f>IFERROR(+#REF!,"N/A")</f>
        <v>4942.0223999999998</v>
      </c>
      <c r="AH102" s="152">
        <f>_xlfn.IFNA(+#REF!,"N/A")</f>
        <v>-4.3805700968573058E-2</v>
      </c>
      <c r="AI102" s="139"/>
      <c r="AJ102" s="153">
        <f>IFERROR(+#REF!,"N/A")</f>
        <v>453.85919999999999</v>
      </c>
      <c r="AK102" s="154">
        <f>+#REF!</f>
        <v>0.29166666666666702</v>
      </c>
      <c r="AL102" s="149">
        <f>IFERROR(+#REF!,"N/A")</f>
        <v>444.96</v>
      </c>
      <c r="AM102" s="149">
        <f>IFERROR(+#REF!,"N/A")</f>
        <v>296.64</v>
      </c>
      <c r="AN102" s="149">
        <f>IFERROR(+#REF!,"N/A")</f>
        <v>148.32</v>
      </c>
      <c r="AO102" s="149" t="str">
        <f>+#REF!</f>
        <v>SB</v>
      </c>
      <c r="AP102" s="155">
        <f>+#REF!</f>
        <v>0.6875</v>
      </c>
    </row>
    <row r="103" spans="1:42" x14ac:dyDescent="0.25">
      <c r="A103" s="143">
        <f>+#REF!</f>
        <v>250</v>
      </c>
      <c r="B103" s="144" t="str">
        <f>+#REF!</f>
        <v>E. DEWEY ROBBINS RD</v>
      </c>
      <c r="C103" s="145" t="str">
        <f>+#REF!</f>
        <v>WEST OF SR19</v>
      </c>
      <c r="D103" s="146" t="s">
        <v>37</v>
      </c>
      <c r="E103" s="147">
        <f>+#REF!</f>
        <v>2</v>
      </c>
      <c r="F103" s="147">
        <f>+#REF!</f>
        <v>21</v>
      </c>
      <c r="G103" s="148">
        <f>+#REF!</f>
        <v>25</v>
      </c>
      <c r="H103" s="149" t="str">
        <f>+#REF!</f>
        <v>*****</v>
      </c>
      <c r="I103" s="149" t="str">
        <f>+#REF!</f>
        <v>*****</v>
      </c>
      <c r="J103" s="149" t="str">
        <f>+#REF!</f>
        <v>*****</v>
      </c>
      <c r="K103" s="149" t="str">
        <f>+#REF!</f>
        <v>*****</v>
      </c>
      <c r="L103" s="149" t="str">
        <f>+#REF!</f>
        <v>*****</v>
      </c>
      <c r="M103" s="149" t="str">
        <f>+#REF!</f>
        <v>*****</v>
      </c>
      <c r="N103" s="149" t="str">
        <f>+#REF!</f>
        <v>*****</v>
      </c>
      <c r="O103" s="149" t="str">
        <f>+#REF!</f>
        <v>*****</v>
      </c>
      <c r="P103" s="149" t="str">
        <f>+#REF!</f>
        <v>*****</v>
      </c>
      <c r="Q103" s="149" t="str">
        <f>+#REF!</f>
        <v>*****</v>
      </c>
      <c r="R103" s="149" t="str">
        <f>+#REF!</f>
        <v>*****</v>
      </c>
      <c r="S103" s="149" t="str">
        <f>+#REF!</f>
        <v>*****</v>
      </c>
      <c r="T103" s="149" t="str">
        <f>+#REF!</f>
        <v>*****</v>
      </c>
      <c r="U103" s="149" t="str">
        <f>+#REF!</f>
        <v>*****</v>
      </c>
      <c r="V103" s="149" t="str">
        <f>+#REF!</f>
        <v>*****</v>
      </c>
      <c r="W103" s="149">
        <f>+#REF!</f>
        <v>599.70240000000001</v>
      </c>
      <c r="X103" s="149">
        <f>+#REF!</f>
        <v>584.75519999999995</v>
      </c>
      <c r="Y103" s="149">
        <f>+#REF!</f>
        <v>557.95370000000003</v>
      </c>
      <c r="Z103" s="149">
        <f>+#REF!</f>
        <v>673.25759999999991</v>
      </c>
      <c r="AA103" s="149">
        <f>+#REF!</f>
        <v>630.31680000000006</v>
      </c>
      <c r="AB103" s="150">
        <f>_xlfn.IFNA(+#REF!,"N/A")</f>
        <v>6182.64</v>
      </c>
      <c r="AC103" s="151">
        <f>_xlfn.IFNA(+#REF!,"N/A")</f>
        <v>630</v>
      </c>
      <c r="AD103" s="151">
        <f>_xlfn.IFNA(+#REF!,"N/A")</f>
        <v>630</v>
      </c>
      <c r="AE103" s="151">
        <f>_xlfn.IFNA(+#REF!,"N/A")</f>
        <v>630</v>
      </c>
      <c r="AF103" s="151">
        <v>630</v>
      </c>
      <c r="AG103" s="150">
        <f>IFERROR(+#REF!,"N/A")</f>
        <v>630</v>
      </c>
      <c r="AH103" s="152">
        <f>_xlfn.IFNA(+#REF!,"N/A")</f>
        <v>-0.36666524949767854</v>
      </c>
      <c r="AI103" s="139"/>
      <c r="AJ103" s="153" t="str">
        <f>IFERROR(+#REF!,"N/A")</f>
        <v>N/A</v>
      </c>
      <c r="AK103" s="154">
        <f>+#REF!</f>
        <v>1</v>
      </c>
      <c r="AL103" s="149" t="str">
        <f>IFERROR(+#REF!,"N/A")</f>
        <v>N/A</v>
      </c>
      <c r="AM103" s="149" t="str">
        <f>IFERROR(+#REF!,"N/A")</f>
        <v>N/A</v>
      </c>
      <c r="AN103" s="149" t="str">
        <f>IFERROR(+#REF!,"N/A")</f>
        <v>N/A</v>
      </c>
      <c r="AO103" s="149" t="str">
        <f>+#REF!</f>
        <v>EB</v>
      </c>
      <c r="AP103" s="155">
        <f>+#REF!</f>
        <v>0.625</v>
      </c>
    </row>
    <row r="104" spans="1:42" x14ac:dyDescent="0.25">
      <c r="A104" s="143">
        <f>+#REF!</f>
        <v>251</v>
      </c>
      <c r="B104" s="144" t="str">
        <f>+#REF!</f>
        <v>DEWEY ROBBINS RD</v>
      </c>
      <c r="C104" s="145" t="str">
        <f>+#REF!</f>
        <v>0.25 Mi EAST OF US 27</v>
      </c>
      <c r="D104" s="146" t="s">
        <v>37</v>
      </c>
      <c r="E104" s="147">
        <f>+#REF!</f>
        <v>31</v>
      </c>
      <c r="F104" s="147">
        <f>+#REF!</f>
        <v>20</v>
      </c>
      <c r="G104" s="148">
        <f>+#REF!</f>
        <v>25</v>
      </c>
      <c r="H104" s="149" t="str">
        <f>+#REF!</f>
        <v>*****</v>
      </c>
      <c r="I104" s="149" t="str">
        <f>+#REF!</f>
        <v>*****</v>
      </c>
      <c r="J104" s="149" t="str">
        <f>+#REF!</f>
        <v>*****</v>
      </c>
      <c r="K104" s="149" t="str">
        <f>+#REF!</f>
        <v>*****</v>
      </c>
      <c r="L104" s="149" t="str">
        <f>+#REF!</f>
        <v>*****</v>
      </c>
      <c r="M104" s="149" t="str">
        <f>+#REF!</f>
        <v>*****</v>
      </c>
      <c r="N104" s="149" t="str">
        <f>+#REF!</f>
        <v>*****</v>
      </c>
      <c r="O104" s="149" t="str">
        <f>+#REF!</f>
        <v>*****</v>
      </c>
      <c r="P104" s="149" t="str">
        <f>+#REF!</f>
        <v>*****</v>
      </c>
      <c r="Q104" s="149" t="str">
        <f>+#REF!</f>
        <v>*****</v>
      </c>
      <c r="R104" s="149" t="str">
        <f>+#REF!</f>
        <v>*****</v>
      </c>
      <c r="S104" s="149" t="str">
        <f>+#REF!</f>
        <v>*****</v>
      </c>
      <c r="T104" s="149" t="str">
        <f>+#REF!</f>
        <v>*****</v>
      </c>
      <c r="U104" s="149" t="str">
        <f>+#REF!</f>
        <v>*****</v>
      </c>
      <c r="V104" s="149" t="str">
        <f>+#REF!</f>
        <v>*****</v>
      </c>
      <c r="W104" s="149">
        <f>+#REF!</f>
        <v>380.15999999999997</v>
      </c>
      <c r="X104" s="149">
        <f>+#REF!</f>
        <v>447.59039999999993</v>
      </c>
      <c r="Y104" s="149">
        <f>+#REF!</f>
        <v>500.01559999999995</v>
      </c>
      <c r="Z104" s="149">
        <f>+#REF!</f>
        <v>609.17759999999987</v>
      </c>
      <c r="AA104" s="149">
        <f>+#REF!</f>
        <v>571.39200000000005</v>
      </c>
      <c r="AB104" s="149">
        <f>_xlfn.IFNA(+#REF!,"N/A")</f>
        <v>6182.64</v>
      </c>
      <c r="AC104" s="151">
        <f>_xlfn.IFNA(+#REF!,"N/A")</f>
        <v>610</v>
      </c>
      <c r="AD104" s="151">
        <f>_xlfn.IFNA(+#REF!,"N/A")</f>
        <v>530.5027</v>
      </c>
      <c r="AE104" s="151">
        <f>_xlfn.IFNA(+#REF!,"N/A")</f>
        <v>894</v>
      </c>
      <c r="AF104" s="151">
        <v>836.30399999999986</v>
      </c>
      <c r="AG104" s="149">
        <f>IFERROR(+#REF!,"N/A")</f>
        <v>1016.4864</v>
      </c>
      <c r="AH104" s="152">
        <f>_xlfn.IFNA(+#REF!,"N/A")</f>
        <v>-0.3030758362845849</v>
      </c>
      <c r="AI104" s="139"/>
      <c r="AJ104" s="153">
        <f>IFERROR(+#REF!,"N/A")</f>
        <v>114.7008</v>
      </c>
      <c r="AK104" s="154">
        <f>+#REF!</f>
        <v>0.6875</v>
      </c>
      <c r="AL104" s="149">
        <f>IFERROR(+#REF!,"N/A")</f>
        <v>114.7008</v>
      </c>
      <c r="AM104" s="149">
        <f>IFERROR(+#REF!,"N/A")</f>
        <v>74.16</v>
      </c>
      <c r="AN104" s="149">
        <f>IFERROR(+#REF!,"N/A")</f>
        <v>40.540799999999997</v>
      </c>
      <c r="AO104" s="149" t="str">
        <f>+#REF!</f>
        <v>EB</v>
      </c>
      <c r="AP104" s="155">
        <f>+#REF!</f>
        <v>0.6875</v>
      </c>
    </row>
    <row r="105" spans="1:42" x14ac:dyDescent="0.25">
      <c r="A105" s="143">
        <f>+#REF!</f>
        <v>252</v>
      </c>
      <c r="B105" s="144" t="str">
        <f>+#REF!</f>
        <v>C.R. 561</v>
      </c>
      <c r="C105" s="145" t="str">
        <f>+#REF!</f>
        <v>0.55 Mi S OF C.R. 48</v>
      </c>
      <c r="D105" s="146" t="s">
        <v>37</v>
      </c>
      <c r="E105" s="147">
        <f>+#REF!</f>
        <v>32</v>
      </c>
      <c r="F105" s="147">
        <f>+#REF!</f>
        <v>20</v>
      </c>
      <c r="G105" s="148">
        <f>+#REF!</f>
        <v>26</v>
      </c>
      <c r="H105" s="149">
        <f>+#REF!</f>
        <v>6612</v>
      </c>
      <c r="I105" s="149">
        <f>+#REF!</f>
        <v>7207</v>
      </c>
      <c r="J105" s="149">
        <f>+#REF!</f>
        <v>8000</v>
      </c>
      <c r="K105" s="149">
        <f>+#REF!</f>
        <v>8264</v>
      </c>
      <c r="L105" s="149">
        <f>+#REF!</f>
        <v>8171</v>
      </c>
      <c r="M105" s="149">
        <f>+#REF!</f>
        <v>9373</v>
      </c>
      <c r="N105" s="149">
        <f>+#REF!</f>
        <v>8637</v>
      </c>
      <c r="O105" s="149">
        <f>+#REF!</f>
        <v>8287</v>
      </c>
      <c r="P105" s="149">
        <f>+#REF!</f>
        <v>7370</v>
      </c>
      <c r="Q105" s="149">
        <f>+#REF!</f>
        <v>7542</v>
      </c>
      <c r="R105" s="149">
        <f>+#REF!</f>
        <v>7044</v>
      </c>
      <c r="S105" s="149">
        <f>+#REF!</f>
        <v>7765</v>
      </c>
      <c r="T105" s="149">
        <f>+#REF!</f>
        <v>7350.9503999999997</v>
      </c>
      <c r="U105" s="149">
        <f>+#REF!</f>
        <v>8011.4687999999987</v>
      </c>
      <c r="V105" s="149">
        <f>+#REF!</f>
        <v>8771.76</v>
      </c>
      <c r="W105" s="149">
        <f>+#REF!</f>
        <v>9150.4511999999995</v>
      </c>
      <c r="X105" s="149">
        <f>+#REF!</f>
        <v>9403.9103999999988</v>
      </c>
      <c r="Y105" s="149">
        <f>+#REF!</f>
        <v>10141.020199999999</v>
      </c>
      <c r="Z105" s="149">
        <f>+#REF!</f>
        <v>10798.1952</v>
      </c>
      <c r="AA105" s="149">
        <f>+#REF!</f>
        <v>10623.4272</v>
      </c>
      <c r="AB105" s="149">
        <f>_xlfn.IFNA(+#REF!,"N/A")</f>
        <v>6182.64</v>
      </c>
      <c r="AC105" s="151">
        <f>_xlfn.IFNA(+#REF!,"N/A")</f>
        <v>10209.08</v>
      </c>
      <c r="AD105" s="151">
        <f>_xlfn.IFNA(+#REF!,"N/A")</f>
        <v>10871.333200000001</v>
      </c>
      <c r="AE105" s="151">
        <f>_xlfn.IFNA(+#REF!,"N/A")</f>
        <v>11087.5947</v>
      </c>
      <c r="AF105" s="151">
        <v>11217.3516</v>
      </c>
      <c r="AG105" s="149">
        <f>IFERROR(+#REF!,"N/A")</f>
        <v>12992.64</v>
      </c>
      <c r="AH105" s="152">
        <f>_xlfn.IFNA(+#REF!,"N/A")</f>
        <v>0.1601247421980645</v>
      </c>
      <c r="AI105" s="139"/>
      <c r="AJ105" s="153">
        <f>IFERROR(+#REF!,"N/A")</f>
        <v>1281.8111999999999</v>
      </c>
      <c r="AK105" s="154">
        <f>+#REF!</f>
        <v>0.6875</v>
      </c>
      <c r="AL105" s="149">
        <f>IFERROR(+#REF!,"N/A")</f>
        <v>1281.8111999999999</v>
      </c>
      <c r="AM105" s="149">
        <f>IFERROR(+#REF!,"N/A")</f>
        <v>626.36159999999995</v>
      </c>
      <c r="AN105" s="149">
        <f>IFERROR(+#REF!,"N/A")</f>
        <v>655.44959999999992</v>
      </c>
      <c r="AO105" s="149" t="str">
        <f>+#REF!</f>
        <v>SB</v>
      </c>
      <c r="AP105" s="155">
        <f>+#REF!</f>
        <v>0.6875</v>
      </c>
    </row>
    <row r="106" spans="1:42" x14ac:dyDescent="0.25">
      <c r="A106" s="143">
        <f>+#REF!</f>
        <v>253</v>
      </c>
      <c r="B106" s="144" t="str">
        <f>+#REF!</f>
        <v>C.R. 48</v>
      </c>
      <c r="C106" s="145" t="str">
        <f>+#REF!</f>
        <v>0.19 Mi E OF C.R. 561</v>
      </c>
      <c r="D106" s="146" t="s">
        <v>37</v>
      </c>
      <c r="E106" s="147">
        <f>+#REF!</f>
        <v>32</v>
      </c>
      <c r="F106" s="147">
        <f>+#REF!</f>
        <v>20</v>
      </c>
      <c r="G106" s="148">
        <f>+#REF!</f>
        <v>26</v>
      </c>
      <c r="H106" s="149">
        <f>+#REF!</f>
        <v>4505</v>
      </c>
      <c r="I106" s="149">
        <f>+#REF!</f>
        <v>5174</v>
      </c>
      <c r="J106" s="149">
        <f>+#REF!</f>
        <v>5390</v>
      </c>
      <c r="K106" s="149">
        <f>+#REF!</f>
        <v>5463</v>
      </c>
      <c r="L106" s="149">
        <f>+#REF!</f>
        <v>5246</v>
      </c>
      <c r="M106" s="149">
        <f>+#REF!</f>
        <v>6014</v>
      </c>
      <c r="N106" s="149">
        <f>+#REF!</f>
        <v>6001</v>
      </c>
      <c r="O106" s="149">
        <f>+#REF!</f>
        <v>4643</v>
      </c>
      <c r="P106" s="149">
        <f>+#REF!</f>
        <v>5119</v>
      </c>
      <c r="Q106" s="149">
        <f>+#REF!</f>
        <v>4517</v>
      </c>
      <c r="R106" s="149">
        <f>+#REF!</f>
        <v>4671</v>
      </c>
      <c r="S106" s="149">
        <f>+#REF!</f>
        <v>4263</v>
      </c>
      <c r="T106" s="149">
        <f>+#REF!</f>
        <v>4582.0415999999996</v>
      </c>
      <c r="U106" s="149">
        <f>+#REF!</f>
        <v>4693.7087999999994</v>
      </c>
      <c r="V106" s="149">
        <f>+#REF!</f>
        <v>5447.8656000000001</v>
      </c>
      <c r="W106" s="149">
        <f>+#REF!</f>
        <v>7855.0559999999996</v>
      </c>
      <c r="X106" s="149">
        <f>+#REF!</f>
        <v>5856.5759999999991</v>
      </c>
      <c r="Y106" s="149">
        <f>+#REF!</f>
        <v>5976.5967999999993</v>
      </c>
      <c r="Z106" s="149">
        <f>+#REF!</f>
        <v>6305.0687999999991</v>
      </c>
      <c r="AA106" s="149">
        <f>+#REF!</f>
        <v>5763.9168000000009</v>
      </c>
      <c r="AB106" s="149">
        <f>_xlfn.IFNA(+#REF!,"N/A")</f>
        <v>6182.64</v>
      </c>
      <c r="AC106" s="151">
        <f>_xlfn.IFNA(+#REF!,"N/A")</f>
        <v>5839.5169999999998</v>
      </c>
      <c r="AD106" s="151">
        <f>_xlfn.IFNA(+#REF!,"N/A")</f>
        <v>5928.2132000000001</v>
      </c>
      <c r="AE106" s="151">
        <f>_xlfn.IFNA(+#REF!,"N/A")</f>
        <v>6599.0652</v>
      </c>
      <c r="AF106" s="151">
        <v>6622.8981000000003</v>
      </c>
      <c r="AG106" s="149">
        <f>IFERROR(+#REF!,"N/A")</f>
        <v>7498.8863999999994</v>
      </c>
      <c r="AH106" s="152">
        <f>_xlfn.IFNA(+#REF!,"N/A")</f>
        <v>3.9356563724446847E-2</v>
      </c>
      <c r="AI106" s="139"/>
      <c r="AJ106" s="153">
        <f>IFERROR(+#REF!,"N/A")</f>
        <v>758.22720000000004</v>
      </c>
      <c r="AK106" s="154">
        <f>+#REF!</f>
        <v>0.3125</v>
      </c>
      <c r="AL106" s="149">
        <f>IFERROR(+#REF!,"N/A")</f>
        <v>689.38559999999995</v>
      </c>
      <c r="AM106" s="149">
        <f>IFERROR(+#REF!,"N/A")</f>
        <v>348.08639999999997</v>
      </c>
      <c r="AN106" s="149">
        <f>IFERROR(+#REF!,"N/A")</f>
        <v>341.29919999999998</v>
      </c>
      <c r="AO106" s="149" t="str">
        <f>+#REF!</f>
        <v>WB</v>
      </c>
      <c r="AP106" s="155">
        <f>+#REF!</f>
        <v>0.67708333333333404</v>
      </c>
    </row>
    <row r="107" spans="1:42" x14ac:dyDescent="0.25">
      <c r="A107" s="143">
        <f>+#REF!</f>
        <v>254</v>
      </c>
      <c r="B107" s="144" t="str">
        <f>+#REF!</f>
        <v>C.R. 448A</v>
      </c>
      <c r="C107" s="145" t="str">
        <f>+#REF!</f>
        <v>0.2 Mi S OF C.R. 48</v>
      </c>
      <c r="D107" s="146" t="s">
        <v>37</v>
      </c>
      <c r="E107" s="147">
        <f>+#REF!</f>
        <v>25</v>
      </c>
      <c r="F107" s="147">
        <f>+#REF!</f>
        <v>20</v>
      </c>
      <c r="G107" s="148">
        <f>+#REF!</f>
        <v>26</v>
      </c>
      <c r="H107" s="149" t="str">
        <f>+#REF!</f>
        <v>*****</v>
      </c>
      <c r="I107" s="149" t="str">
        <f>+#REF!</f>
        <v>*****</v>
      </c>
      <c r="J107" s="149" t="str">
        <f>+#REF!</f>
        <v>*****</v>
      </c>
      <c r="K107" s="149" t="str">
        <f>+#REF!</f>
        <v>*****</v>
      </c>
      <c r="L107" s="149" t="str">
        <f>+#REF!</f>
        <v>*****</v>
      </c>
      <c r="M107" s="149" t="str">
        <f>+#REF!</f>
        <v>*****</v>
      </c>
      <c r="N107" s="149" t="str">
        <f>+#REF!</f>
        <v>*****</v>
      </c>
      <c r="O107" s="149">
        <f>+#REF!</f>
        <v>243</v>
      </c>
      <c r="P107" s="149">
        <f>+#REF!</f>
        <v>231</v>
      </c>
      <c r="Q107" s="149">
        <f>+#REF!</f>
        <v>239</v>
      </c>
      <c r="R107" s="149">
        <f>+#REF!</f>
        <v>191</v>
      </c>
      <c r="S107" s="149">
        <f>+#REF!</f>
        <v>171</v>
      </c>
      <c r="T107" s="149">
        <f>+#REF!</f>
        <v>203.55840000000001</v>
      </c>
      <c r="U107" s="149">
        <f>+#REF!</f>
        <v>243.30239999999998</v>
      </c>
      <c r="V107" s="149">
        <f>+#REF!</f>
        <v>339.26400000000001</v>
      </c>
      <c r="W107" s="149">
        <f>+#REF!</f>
        <v>162.51839999999999</v>
      </c>
      <c r="X107" s="149">
        <f>+#REF!</f>
        <v>309.80160000000001</v>
      </c>
      <c r="Y107" s="149">
        <f>+#REF!</f>
        <v>355.66019999999997</v>
      </c>
      <c r="Z107" s="149">
        <f>+#REF!</f>
        <v>374.34239999999994</v>
      </c>
      <c r="AA107" s="149">
        <f>+#REF!</f>
        <v>290.16000000000003</v>
      </c>
      <c r="AB107" s="150">
        <f>_xlfn.IFNA(+#REF!,"N/A")</f>
        <v>6182.64</v>
      </c>
      <c r="AC107" s="151">
        <f>_xlfn.IFNA(+#REF!,"N/A")</f>
        <v>290</v>
      </c>
      <c r="AD107" s="151">
        <f>_xlfn.IFNA(+#REF!,"N/A")</f>
        <v>290</v>
      </c>
      <c r="AE107" s="151">
        <f>_xlfn.IFNA(+#REF!,"N/A")</f>
        <v>290</v>
      </c>
      <c r="AF107" s="151">
        <v>290</v>
      </c>
      <c r="AG107" s="150">
        <f>IFERROR(+#REF!,"N/A")</f>
        <v>290</v>
      </c>
      <c r="AH107" s="152">
        <f>_xlfn.IFNA(+#REF!,"N/A")</f>
        <v>-0.45769350266958464</v>
      </c>
      <c r="AI107" s="139"/>
      <c r="AJ107" s="153" t="str">
        <f>IFERROR(+#REF!,"N/A")</f>
        <v>N/A</v>
      </c>
      <c r="AK107" s="154">
        <f>+#REF!</f>
        <v>1</v>
      </c>
      <c r="AL107" s="149" t="str">
        <f>IFERROR(+#REF!,"N/A")</f>
        <v>N/A</v>
      </c>
      <c r="AM107" s="149" t="str">
        <f>IFERROR(+#REF!,"N/A")</f>
        <v>N/A</v>
      </c>
      <c r="AN107" s="149" t="str">
        <f>IFERROR(+#REF!,"N/A")</f>
        <v>N/A</v>
      </c>
      <c r="AO107" s="149" t="str">
        <f>+#REF!</f>
        <v>NB</v>
      </c>
      <c r="AP107" s="155">
        <f>+#REF!</f>
        <v>0.625</v>
      </c>
    </row>
    <row r="108" spans="1:42" x14ac:dyDescent="0.25">
      <c r="A108" s="143">
        <f>+#REF!</f>
        <v>255</v>
      </c>
      <c r="B108" s="144" t="str">
        <f>+#REF!</f>
        <v>C.R. 48</v>
      </c>
      <c r="C108" s="145" t="str">
        <f>+#REF!</f>
        <v>0.25 Mi W OF S.R. 19</v>
      </c>
      <c r="D108" s="146" t="s">
        <v>37</v>
      </c>
      <c r="E108" s="147">
        <f>+#REF!</f>
        <v>23</v>
      </c>
      <c r="F108" s="147">
        <f>+#REF!</f>
        <v>20</v>
      </c>
      <c r="G108" s="148">
        <f>+#REF!</f>
        <v>25</v>
      </c>
      <c r="H108" s="149">
        <f>+#REF!</f>
        <v>6133</v>
      </c>
      <c r="I108" s="149">
        <f>+#REF!</f>
        <v>7189</v>
      </c>
      <c r="J108" s="149">
        <f>+#REF!</f>
        <v>6785</v>
      </c>
      <c r="K108" s="149">
        <f>+#REF!</f>
        <v>7954</v>
      </c>
      <c r="L108" s="149">
        <f>+#REF!</f>
        <v>8339</v>
      </c>
      <c r="M108" s="149">
        <f>+#REF!</f>
        <v>9323</v>
      </c>
      <c r="N108" s="149">
        <f>+#REF!</f>
        <v>7246</v>
      </c>
      <c r="O108" s="149">
        <f>+#REF!</f>
        <v>7788</v>
      </c>
      <c r="P108" s="149">
        <f>+#REF!</f>
        <v>6822</v>
      </c>
      <c r="Q108" s="149">
        <f>+#REF!</f>
        <v>6339</v>
      </c>
      <c r="R108" s="149">
        <f>+#REF!</f>
        <v>6380</v>
      </c>
      <c r="S108" s="149">
        <f>+#REF!</f>
        <v>7321</v>
      </c>
      <c r="T108" s="149">
        <f>+#REF!</f>
        <v>6519.8399999999992</v>
      </c>
      <c r="U108" s="149">
        <f>+#REF!</f>
        <v>6810.6239999999998</v>
      </c>
      <c r="V108" s="149">
        <f>+#REF!</f>
        <v>7252.2144000000008</v>
      </c>
      <c r="W108" s="149">
        <f>+#REF!</f>
        <v>8181.0432000000001</v>
      </c>
      <c r="X108" s="149">
        <f>+#REF!</f>
        <v>8303.8847999999998</v>
      </c>
      <c r="Y108" s="149">
        <f>+#REF!</f>
        <v>9299.855599999999</v>
      </c>
      <c r="Z108" s="149">
        <f>+#REF!</f>
        <v>9303.6191999999992</v>
      </c>
      <c r="AA108" s="149">
        <f>+#REF!</f>
        <v>8571.7727999999988</v>
      </c>
      <c r="AB108" s="149">
        <f>_xlfn.IFNA(+#REF!,"N/A")</f>
        <v>6182.64</v>
      </c>
      <c r="AC108" s="151">
        <f>_xlfn.IFNA(+#REF!,"N/A")</f>
        <v>9241.9040000000005</v>
      </c>
      <c r="AD108" s="151">
        <f>_xlfn.IFNA(+#REF!,"N/A")</f>
        <v>9083.8657000000003</v>
      </c>
      <c r="AE108" s="151">
        <f>_xlfn.IFNA(+#REF!,"N/A")</f>
        <v>8425.3714999999993</v>
      </c>
      <c r="AF108" s="151">
        <v>8230.2948000000015</v>
      </c>
      <c r="AG108" s="149">
        <f>IFERROR(+#REF!,"N/A")</f>
        <v>9677.3856000000014</v>
      </c>
      <c r="AH108" s="152">
        <f>_xlfn.IFNA(+#REF!,"N/A")</f>
        <v>9.3746855254132511E-2</v>
      </c>
      <c r="AI108" s="139"/>
      <c r="AJ108" s="153">
        <f>IFERROR(+#REF!,"N/A")</f>
        <v>847.40159999999992</v>
      </c>
      <c r="AK108" s="154">
        <f>+#REF!</f>
        <v>0.6875</v>
      </c>
      <c r="AL108" s="149">
        <f>IFERROR(+#REF!,"N/A")</f>
        <v>847.40160000000003</v>
      </c>
      <c r="AM108" s="149">
        <f>IFERROR(+#REF!,"N/A")</f>
        <v>460.78079999999994</v>
      </c>
      <c r="AN108" s="149">
        <f>IFERROR(+#REF!,"N/A")</f>
        <v>386.62080000000003</v>
      </c>
      <c r="AO108" s="149" t="str">
        <f>+#REF!</f>
        <v>WB</v>
      </c>
      <c r="AP108" s="155">
        <f>+#REF!</f>
        <v>0.6875</v>
      </c>
    </row>
    <row r="109" spans="1:42" x14ac:dyDescent="0.25">
      <c r="A109" s="143">
        <f>+#REF!</f>
        <v>256</v>
      </c>
      <c r="B109" s="144" t="str">
        <f>+#REF!</f>
        <v>C.R. 448A</v>
      </c>
      <c r="C109" s="145" t="str">
        <f>+#REF!</f>
        <v>0.2 Mi N OF C.R. 48</v>
      </c>
      <c r="D109" s="146" t="s">
        <v>37</v>
      </c>
      <c r="E109" s="147">
        <f>+#REF!</f>
        <v>24</v>
      </c>
      <c r="F109" s="147">
        <f>+#REF!</f>
        <v>20</v>
      </c>
      <c r="G109" s="148">
        <f>+#REF!</f>
        <v>26</v>
      </c>
      <c r="H109" s="149" t="str">
        <f>+#REF!</f>
        <v>*****</v>
      </c>
      <c r="I109" s="149" t="str">
        <f>+#REF!</f>
        <v>*****</v>
      </c>
      <c r="J109" s="149" t="str">
        <f>+#REF!</f>
        <v>*****</v>
      </c>
      <c r="K109" s="149" t="str">
        <f>+#REF!</f>
        <v>*****</v>
      </c>
      <c r="L109" s="149" t="str">
        <f>+#REF!</f>
        <v>*****</v>
      </c>
      <c r="M109" s="149" t="str">
        <f>+#REF!</f>
        <v>*****</v>
      </c>
      <c r="N109" s="149" t="str">
        <f>+#REF!</f>
        <v>*****</v>
      </c>
      <c r="O109" s="149">
        <f>+#REF!</f>
        <v>5430</v>
      </c>
      <c r="P109" s="149">
        <f>+#REF!</f>
        <v>4138</v>
      </c>
      <c r="Q109" s="149">
        <f>+#REF!</f>
        <v>3616</v>
      </c>
      <c r="R109" s="149">
        <f>+#REF!</f>
        <v>3859</v>
      </c>
      <c r="S109" s="149">
        <f>+#REF!</f>
        <v>4149</v>
      </c>
      <c r="T109" s="149">
        <f>+#REF!</f>
        <v>3795.1104</v>
      </c>
      <c r="U109" s="149">
        <f>+#REF!</f>
        <v>3933.3887999999997</v>
      </c>
      <c r="V109" s="149">
        <f>+#REF!</f>
        <v>4512.2112000000006</v>
      </c>
      <c r="W109" s="149">
        <f>+#REF!</f>
        <v>6802.0127999999995</v>
      </c>
      <c r="X109" s="149">
        <f>+#REF!</f>
        <v>4829.1839999999993</v>
      </c>
      <c r="Y109" s="149">
        <f>+#REF!</f>
        <v>5338.6665999999996</v>
      </c>
      <c r="Z109" s="149">
        <f>+#REF!</f>
        <v>5575.094399999999</v>
      </c>
      <c r="AA109" s="149">
        <f>+#REF!</f>
        <v>4763.0879999999997</v>
      </c>
      <c r="AB109" s="149">
        <f>_xlfn.IFNA(+#REF!,"N/A")</f>
        <v>6182.64</v>
      </c>
      <c r="AC109" s="151">
        <f>_xlfn.IFNA(+#REF!,"N/A")</f>
        <v>5088.2284999999993</v>
      </c>
      <c r="AD109" s="151">
        <f>_xlfn.IFNA(+#REF!,"N/A")</f>
        <v>5329.7425999999996</v>
      </c>
      <c r="AE109" s="151">
        <f>_xlfn.IFNA(+#REF!,"N/A")</f>
        <v>5858.4798999999994</v>
      </c>
      <c r="AF109" s="151">
        <v>5805.5178999999998</v>
      </c>
      <c r="AG109" s="149">
        <f>IFERROR(+#REF!,"N/A")</f>
        <v>6812.4096</v>
      </c>
      <c r="AH109" s="152">
        <f>_xlfn.IFNA(+#REF!,"N/A")</f>
        <v>1.9589509972594676E-2</v>
      </c>
      <c r="AI109" s="139"/>
      <c r="AJ109" s="153">
        <f>IFERROR(+#REF!,"N/A")</f>
        <v>666.11519999999996</v>
      </c>
      <c r="AK109" s="154">
        <f>+#REF!</f>
        <v>0.6875</v>
      </c>
      <c r="AL109" s="149">
        <f>IFERROR(+#REF!,"N/A")</f>
        <v>666.11519999999996</v>
      </c>
      <c r="AM109" s="149">
        <f>IFERROR(+#REF!,"N/A")</f>
        <v>304.45440000000002</v>
      </c>
      <c r="AN109" s="149">
        <f>IFERROR(+#REF!,"N/A")</f>
        <v>361.66079999999999</v>
      </c>
      <c r="AO109" s="149" t="str">
        <f>+#REF!</f>
        <v>SB</v>
      </c>
      <c r="AP109" s="155">
        <f>+#REF!</f>
        <v>0.6875</v>
      </c>
    </row>
    <row r="110" spans="1:42" x14ac:dyDescent="0.25">
      <c r="A110" s="143">
        <f>+#REF!</f>
        <v>257</v>
      </c>
      <c r="B110" s="144" t="str">
        <f>+#REF!</f>
        <v>C.R. 561</v>
      </c>
      <c r="C110" s="145" t="str">
        <f>+#REF!</f>
        <v>0.07 Mi S OF WOODLAND DR</v>
      </c>
      <c r="D110" s="146" t="s">
        <v>37</v>
      </c>
      <c r="E110" s="147">
        <f>+#REF!</f>
        <v>20</v>
      </c>
      <c r="F110" s="147">
        <f>+#REF!</f>
        <v>20</v>
      </c>
      <c r="G110" s="148">
        <f>+#REF!</f>
        <v>26</v>
      </c>
      <c r="H110" s="149">
        <f>+#REF!</f>
        <v>6719</v>
      </c>
      <c r="I110" s="149">
        <f>+#REF!</f>
        <v>6896</v>
      </c>
      <c r="J110" s="149">
        <f>+#REF!</f>
        <v>7046</v>
      </c>
      <c r="K110" s="149">
        <f>+#REF!</f>
        <v>7797</v>
      </c>
      <c r="L110" s="149">
        <f>+#REF!</f>
        <v>7901</v>
      </c>
      <c r="M110" s="149">
        <f>+#REF!</f>
        <v>8855</v>
      </c>
      <c r="N110" s="149">
        <f>+#REF!</f>
        <v>8408</v>
      </c>
      <c r="O110" s="149">
        <f>+#REF!</f>
        <v>7735</v>
      </c>
      <c r="P110" s="149">
        <f>+#REF!</f>
        <v>7016</v>
      </c>
      <c r="Q110" s="149">
        <f>+#REF!</f>
        <v>6718</v>
      </c>
      <c r="R110" s="149">
        <f>+#REF!</f>
        <v>6785</v>
      </c>
      <c r="S110" s="149">
        <f>+#REF!</f>
        <v>6932</v>
      </c>
      <c r="T110" s="149">
        <f>+#REF!</f>
        <v>6693.5231999999996</v>
      </c>
      <c r="U110" s="149">
        <f>+#REF!</f>
        <v>6779.2895999999992</v>
      </c>
      <c r="V110" s="149">
        <f>+#REF!</f>
        <v>7393.2767999999996</v>
      </c>
      <c r="W110" s="149">
        <f>+#REF!</f>
        <v>8031.8303999999998</v>
      </c>
      <c r="X110" s="149">
        <f>+#REF!</f>
        <v>8016.9215999999988</v>
      </c>
      <c r="Y110" s="149">
        <f>+#REF!</f>
        <v>8599.8259999999991</v>
      </c>
      <c r="Z110" s="149">
        <f>+#REF!</f>
        <v>9244.9535999999989</v>
      </c>
      <c r="AA110" s="149" t="e">
        <f>+#REF!</f>
        <v>#N/A</v>
      </c>
      <c r="AB110" s="149">
        <f>_xlfn.IFNA(+#REF!,"N/A")</f>
        <v>6182.64</v>
      </c>
      <c r="AC110" s="151">
        <f>_xlfn.IFNA(+#REF!,"N/A")</f>
        <v>8472.3850000000002</v>
      </c>
      <c r="AD110" s="151">
        <f>_xlfn.IFNA(+#REF!,"N/A")</f>
        <v>9434.2976000000017</v>
      </c>
      <c r="AE110" s="151">
        <f>_xlfn.IFNA(+#REF!,"N/A")</f>
        <v>8688.4161000000004</v>
      </c>
      <c r="AF110" s="151">
        <v>8418.3099000000002</v>
      </c>
      <c r="AG110" s="149">
        <f>IFERROR(+#REF!,"N/A")</f>
        <v>9040.5503999999983</v>
      </c>
      <c r="AH110" s="152">
        <f>_xlfn.IFNA(+#REF!,"N/A")</f>
        <v>7.8957113064207718E-2</v>
      </c>
      <c r="AI110" s="139"/>
      <c r="AJ110" s="153">
        <f>IFERROR(+#REF!,"N/A")</f>
        <v>816.40319999999997</v>
      </c>
      <c r="AK110" s="154">
        <f>+#REF!</f>
        <v>0.6875</v>
      </c>
      <c r="AL110" s="149">
        <f>IFERROR(+#REF!,"N/A")</f>
        <v>816.40319999999997</v>
      </c>
      <c r="AM110" s="149">
        <f>IFERROR(+#REF!,"N/A")</f>
        <v>417.89760000000001</v>
      </c>
      <c r="AN110" s="149">
        <f>IFERROR(+#REF!,"N/A")</f>
        <v>398.50560000000002</v>
      </c>
      <c r="AO110" s="149" t="str">
        <f>+#REF!</f>
        <v>NB</v>
      </c>
      <c r="AP110" s="155">
        <f>+#REF!</f>
        <v>0.6875</v>
      </c>
    </row>
    <row r="111" spans="1:42" x14ac:dyDescent="0.25">
      <c r="A111" s="143">
        <f>+#REF!</f>
        <v>258</v>
      </c>
      <c r="B111" s="144" t="str">
        <f>+#REF!</f>
        <v>DUDA RD</v>
      </c>
      <c r="C111" s="145" t="str">
        <f>+#REF!</f>
        <v>0.16 Mi E OF C.R. 448A</v>
      </c>
      <c r="D111" s="146" t="s">
        <v>37</v>
      </c>
      <c r="E111" s="147">
        <f>+#REF!</f>
        <v>24</v>
      </c>
      <c r="F111" s="147">
        <f>+#REF!</f>
        <v>20</v>
      </c>
      <c r="G111" s="148">
        <f>+#REF!</f>
        <v>26</v>
      </c>
      <c r="H111" s="149">
        <f>+#REF!</f>
        <v>3979</v>
      </c>
      <c r="I111" s="149">
        <f>+#REF!</f>
        <v>4493</v>
      </c>
      <c r="J111" s="149">
        <f>+#REF!</f>
        <v>5125</v>
      </c>
      <c r="K111" s="149">
        <f>+#REF!</f>
        <v>5306</v>
      </c>
      <c r="L111" s="149">
        <f>+#REF!</f>
        <v>5745</v>
      </c>
      <c r="M111" s="149">
        <f>+#REF!</f>
        <v>5985</v>
      </c>
      <c r="N111" s="149">
        <f>+#REF!</f>
        <v>4549</v>
      </c>
      <c r="O111" s="149">
        <f>+#REF!</f>
        <v>4311</v>
      </c>
      <c r="P111" s="149">
        <f>+#REF!</f>
        <v>4951</v>
      </c>
      <c r="Q111" s="149">
        <f>+#REF!</f>
        <v>4178</v>
      </c>
      <c r="R111" s="149">
        <f>+#REF!</f>
        <v>4745</v>
      </c>
      <c r="S111" s="149">
        <f>+#REF!</f>
        <v>4427</v>
      </c>
      <c r="T111" s="149">
        <f>+#REF!</f>
        <v>4974.1823999999997</v>
      </c>
      <c r="U111" s="149">
        <f>+#REF!</f>
        <v>3851.3663999999994</v>
      </c>
      <c r="V111" s="149">
        <f>+#REF!</f>
        <v>4614.873599999999</v>
      </c>
      <c r="W111" s="149">
        <f>+#REF!</f>
        <v>8558.351999999999</v>
      </c>
      <c r="X111" s="149">
        <f>+#REF!</f>
        <v>5218.4160000000002</v>
      </c>
      <c r="Y111" s="149">
        <f>+#REF!</f>
        <v>4738.3724000000002</v>
      </c>
      <c r="Z111" s="149">
        <f>+#REF!</f>
        <v>6484.8767999999991</v>
      </c>
      <c r="AA111" s="149">
        <f>+#REF!</f>
        <v>6162.9984000000004</v>
      </c>
      <c r="AB111" s="149">
        <f>_xlfn.IFNA(+#REF!,"N/A")</f>
        <v>6182.64</v>
      </c>
      <c r="AC111" s="151">
        <f>_xlfn.IFNA(+#REF!,"N/A")</f>
        <v>6336.5379999999996</v>
      </c>
      <c r="AD111" s="151">
        <f>_xlfn.IFNA(+#REF!,"N/A")</f>
        <v>6597.2997999999998</v>
      </c>
      <c r="AE111" s="151">
        <f>_xlfn.IFNA(+#REF!,"N/A")</f>
        <v>6529.9199999999992</v>
      </c>
      <c r="AF111" s="151">
        <v>5351.6063999999997</v>
      </c>
      <c r="AG111" s="149">
        <f>IFERROR(+#REF!,"N/A")</f>
        <v>7622.0255999999999</v>
      </c>
      <c r="AH111" s="152">
        <f>_xlfn.IFNA(+#REF!,"N/A")</f>
        <v>4.2747815639500919E-2</v>
      </c>
      <c r="AI111" s="139"/>
      <c r="AJ111" s="153">
        <f>IFERROR(+#REF!,"N/A")</f>
        <v>722.35199999999998</v>
      </c>
      <c r="AK111" s="154">
        <f>+#REF!</f>
        <v>0.69791666666666696</v>
      </c>
      <c r="AL111" s="149">
        <f>IFERROR(+#REF!,"N/A")</f>
        <v>722.35199999999998</v>
      </c>
      <c r="AM111" s="149">
        <f>IFERROR(+#REF!,"N/A")</f>
        <v>328.69439999999997</v>
      </c>
      <c r="AN111" s="149">
        <f>IFERROR(+#REF!,"N/A")</f>
        <v>393.6576</v>
      </c>
      <c r="AO111" s="149" t="str">
        <f>+#REF!</f>
        <v>WB</v>
      </c>
      <c r="AP111" s="155">
        <f>+#REF!</f>
        <v>0.69791666666666696</v>
      </c>
    </row>
    <row r="112" spans="1:42" x14ac:dyDescent="0.25">
      <c r="A112" s="143">
        <f>+#REF!</f>
        <v>259</v>
      </c>
      <c r="B112" s="144" t="str">
        <f>+#REF!</f>
        <v>C.R. 48</v>
      </c>
      <c r="C112" s="145" t="str">
        <f>+#REF!</f>
        <v>0.12 Mi W OF C.R. 33</v>
      </c>
      <c r="D112" s="146" t="s">
        <v>37</v>
      </c>
      <c r="E112" s="147">
        <f>+#REF!</f>
        <v>22</v>
      </c>
      <c r="F112" s="147">
        <f>+#REF!</f>
        <v>20</v>
      </c>
      <c r="G112" s="148">
        <f>+#REF!</f>
        <v>24</v>
      </c>
      <c r="H112" s="149">
        <f>+#REF!</f>
        <v>2626</v>
      </c>
      <c r="I112" s="149">
        <f>+#REF!</f>
        <v>3320</v>
      </c>
      <c r="J112" s="149">
        <f>+#REF!</f>
        <v>3293</v>
      </c>
      <c r="K112" s="149">
        <f>+#REF!</f>
        <v>2856</v>
      </c>
      <c r="L112" s="149">
        <f>+#REF!</f>
        <v>2741</v>
      </c>
      <c r="M112" s="149">
        <f>+#REF!</f>
        <v>2977</v>
      </c>
      <c r="N112" s="149">
        <f>+#REF!</f>
        <v>2833</v>
      </c>
      <c r="O112" s="149">
        <f>+#REF!</f>
        <v>2193</v>
      </c>
      <c r="P112" s="149">
        <f>+#REF!</f>
        <v>2435</v>
      </c>
      <c r="Q112" s="149">
        <f>+#REF!</f>
        <v>2228</v>
      </c>
      <c r="R112" s="149">
        <f>+#REF!</f>
        <v>2314</v>
      </c>
      <c r="S112" s="149">
        <f>+#REF!</f>
        <v>2385</v>
      </c>
      <c r="T112" s="149">
        <f>+#REF!</f>
        <v>2204.4672</v>
      </c>
      <c r="U112" s="149">
        <f>+#REF!</f>
        <v>2241.8208</v>
      </c>
      <c r="V112" s="149">
        <f>+#REF!</f>
        <v>2221.2864</v>
      </c>
      <c r="W112" s="149">
        <f>+#REF!</f>
        <v>2018.6496</v>
      </c>
      <c r="X112" s="149">
        <f>+#REF!</f>
        <v>3558.72</v>
      </c>
      <c r="Y112" s="149">
        <f>+#REF!</f>
        <v>3520.0717999999997</v>
      </c>
      <c r="Z112" s="149">
        <f>+#REF!</f>
        <v>3144.8639999999996</v>
      </c>
      <c r="AA112" s="149">
        <f>+#REF!</f>
        <v>2848.9247999999998</v>
      </c>
      <c r="AB112" s="149">
        <f>_xlfn.IFNA(+#REF!,"N/A")</f>
        <v>6182.64</v>
      </c>
      <c r="AC112" s="151">
        <f>_xlfn.IFNA(+#REF!,"N/A")</f>
        <v>3600.0439999999999</v>
      </c>
      <c r="AD112" s="151">
        <f>_xlfn.IFNA(+#REF!,"N/A")</f>
        <v>3157.4179000000004</v>
      </c>
      <c r="AE112" s="151">
        <f>_xlfn.IFNA(+#REF!,"N/A")</f>
        <v>4854</v>
      </c>
      <c r="AF112" s="151">
        <v>5172.0767999999998</v>
      </c>
      <c r="AG112" s="149">
        <f>IFERROR(+#REF!,"N/A")</f>
        <v>4677.0240000000003</v>
      </c>
      <c r="AH112" s="152">
        <f>_xlfn.IFNA(+#REF!,"N/A")</f>
        <v>-5.4287503378968704E-2</v>
      </c>
      <c r="AI112" s="139"/>
      <c r="AJ112" s="153">
        <f>IFERROR(+#REF!,"N/A")</f>
        <v>429.13920000000002</v>
      </c>
      <c r="AK112" s="154">
        <f>+#REF!</f>
        <v>0.67708333333333404</v>
      </c>
      <c r="AL112" s="149">
        <f>IFERROR(+#REF!,"N/A")</f>
        <v>429.13920000000002</v>
      </c>
      <c r="AM112" s="149">
        <f>IFERROR(+#REF!,"N/A")</f>
        <v>164.14079999999998</v>
      </c>
      <c r="AN112" s="149">
        <f>IFERROR(+#REF!,"N/A")</f>
        <v>264.9984</v>
      </c>
      <c r="AO112" s="149" t="str">
        <f>+#REF!</f>
        <v>WB</v>
      </c>
      <c r="AP112" s="155">
        <f>+#REF!</f>
        <v>0.67708333333333404</v>
      </c>
    </row>
    <row r="113" spans="1:42" x14ac:dyDescent="0.25">
      <c r="A113" s="143">
        <f>+#REF!</f>
        <v>260</v>
      </c>
      <c r="B113" s="144" t="str">
        <f>+#REF!</f>
        <v>C.R. 33</v>
      </c>
      <c r="C113" s="145" t="str">
        <f>+#REF!</f>
        <v>0.28 Mi S OF C.R. 470/C.R. 48</v>
      </c>
      <c r="D113" s="146" t="s">
        <v>39</v>
      </c>
      <c r="E113" s="147">
        <f>+#REF!</f>
        <v>15</v>
      </c>
      <c r="F113" s="147">
        <f>+#REF!</f>
        <v>20</v>
      </c>
      <c r="G113" s="148">
        <f>+#REF!</f>
        <v>24</v>
      </c>
      <c r="H113" s="149">
        <f>+#REF!</f>
        <v>6647</v>
      </c>
      <c r="I113" s="149">
        <f>+#REF!</f>
        <v>6449</v>
      </c>
      <c r="J113" s="149">
        <f>+#REF!</f>
        <v>6458</v>
      </c>
      <c r="K113" s="149">
        <f>+#REF!</f>
        <v>6839</v>
      </c>
      <c r="L113" s="149">
        <f>+#REF!</f>
        <v>6635</v>
      </c>
      <c r="M113" s="149">
        <f>+#REF!</f>
        <v>7408</v>
      </c>
      <c r="N113" s="149">
        <f>+#REF!</f>
        <v>8969</v>
      </c>
      <c r="O113" s="149">
        <f>+#REF!</f>
        <v>7573</v>
      </c>
      <c r="P113" s="149">
        <f>+#REF!</f>
        <v>8131</v>
      </c>
      <c r="Q113" s="149">
        <f>+#REF!</f>
        <v>7623</v>
      </c>
      <c r="R113" s="149">
        <f>+#REF!</f>
        <v>8178</v>
      </c>
      <c r="S113" s="149">
        <f>+#REF!</f>
        <v>7873</v>
      </c>
      <c r="T113" s="149">
        <f>+#REF!</f>
        <v>7801.2479999999987</v>
      </c>
      <c r="U113" s="149">
        <f>+#REF!</f>
        <v>7154.8991999999998</v>
      </c>
      <c r="V113" s="149">
        <f>+#REF!</f>
        <v>7129.9008000000003</v>
      </c>
      <c r="W113" s="149">
        <f>+#REF!</f>
        <v>5056.1279999999997</v>
      </c>
      <c r="X113" s="149">
        <f>+#REF!</f>
        <v>7552.32</v>
      </c>
      <c r="Y113" s="149">
        <f>+#REF!</f>
        <v>10062.100999999999</v>
      </c>
      <c r="Z113" s="149">
        <f>+#REF!</f>
        <v>9251.4048000000003</v>
      </c>
      <c r="AA113" s="149">
        <f>+#REF!</f>
        <v>8936.0352000000003</v>
      </c>
      <c r="AB113" s="149">
        <f>_xlfn.IFNA(+#REF!,"N/A")</f>
        <v>6182.64</v>
      </c>
      <c r="AC113" s="151">
        <f>_xlfn.IFNA(+#REF!,"N/A")</f>
        <v>10210.039499999999</v>
      </c>
      <c r="AD113" s="151">
        <f>_xlfn.IFNA(+#REF!,"N/A")</f>
        <v>8811.1113999999998</v>
      </c>
      <c r="AE113" s="151">
        <f>_xlfn.IFNA(+#REF!,"N/A")</f>
        <v>11208.902900000001</v>
      </c>
      <c r="AF113" s="151">
        <v>10477.209599999998</v>
      </c>
      <c r="AG113" s="149">
        <f>IFERROR(+#REF!,"N/A")</f>
        <v>9859.3248000000003</v>
      </c>
      <c r="AH113" s="152">
        <f>_xlfn.IFNA(+#REF!,"N/A")</f>
        <v>9.7828858726851875E-2</v>
      </c>
      <c r="AI113" s="139"/>
      <c r="AJ113" s="153">
        <f>IFERROR(+#REF!,"N/A")</f>
        <v>853.33440000000007</v>
      </c>
      <c r="AK113" s="154">
        <f>+#REF!</f>
        <v>0.67708333333333404</v>
      </c>
      <c r="AL113" s="149">
        <f>IFERROR(+#REF!,"N/A")</f>
        <v>853.33439999999996</v>
      </c>
      <c r="AM113" s="149">
        <f>IFERROR(+#REF!,"N/A")</f>
        <v>302.57279999999997</v>
      </c>
      <c r="AN113" s="149">
        <f>IFERROR(+#REF!,"N/A")</f>
        <v>550.76160000000004</v>
      </c>
      <c r="AO113" s="149" t="str">
        <f>+#REF!</f>
        <v>SB</v>
      </c>
      <c r="AP113" s="155">
        <f>+#REF!</f>
        <v>0.67708333333333404</v>
      </c>
    </row>
    <row r="114" spans="1:42" x14ac:dyDescent="0.25">
      <c r="A114" s="143">
        <f>+#REF!</f>
        <v>261</v>
      </c>
      <c r="B114" s="144" t="str">
        <f>+#REF!</f>
        <v>C.R. 448</v>
      </c>
      <c r="C114" s="145" t="str">
        <f>+#REF!</f>
        <v>AT ORANGE CO LINE</v>
      </c>
      <c r="D114" s="146" t="s">
        <v>38</v>
      </c>
      <c r="E114" s="147">
        <f>+#REF!</f>
        <v>13</v>
      </c>
      <c r="F114" s="147">
        <f>+#REF!</f>
        <v>20</v>
      </c>
      <c r="G114" s="148">
        <f>+#REF!</f>
        <v>26</v>
      </c>
      <c r="H114" s="149">
        <f>+#REF!</f>
        <v>4066</v>
      </c>
      <c r="I114" s="149">
        <f>+#REF!</f>
        <v>4238</v>
      </c>
      <c r="J114" s="149">
        <f>+#REF!</f>
        <v>3808</v>
      </c>
      <c r="K114" s="149">
        <f>+#REF!</f>
        <v>4377</v>
      </c>
      <c r="L114" s="149">
        <f>+#REF!</f>
        <v>4593</v>
      </c>
      <c r="M114" s="149">
        <f>+#REF!</f>
        <v>5069</v>
      </c>
      <c r="N114" s="149">
        <f>+#REF!</f>
        <v>5406</v>
      </c>
      <c r="O114" s="149">
        <f>+#REF!</f>
        <v>5726</v>
      </c>
      <c r="P114" s="149">
        <f>+#REF!</f>
        <v>5289</v>
      </c>
      <c r="Q114" s="149">
        <f>+#REF!</f>
        <v>4805</v>
      </c>
      <c r="R114" s="149">
        <f>+#REF!</f>
        <v>5023</v>
      </c>
      <c r="S114" s="149">
        <f>+#REF!</f>
        <v>4822</v>
      </c>
      <c r="T114" s="149">
        <f>+#REF!</f>
        <v>4902.3648000000003</v>
      </c>
      <c r="U114" s="149">
        <f>+#REF!</f>
        <v>5076.1727999999994</v>
      </c>
      <c r="V114" s="149">
        <f>+#REF!</f>
        <v>5523.5903999999991</v>
      </c>
      <c r="W114" s="149">
        <f>+#REF!</f>
        <v>8141.1264000000001</v>
      </c>
      <c r="X114" s="149">
        <f>+#REF!</f>
        <v>6292.4544000000005</v>
      </c>
      <c r="Y114" s="149">
        <f>+#REF!</f>
        <v>7383.2422999999999</v>
      </c>
      <c r="Z114" s="149">
        <f>+#REF!</f>
        <v>7479.3983999999991</v>
      </c>
      <c r="AA114" s="149">
        <f>+#REF!</f>
        <v>7074.8159999999989</v>
      </c>
      <c r="AB114" s="149">
        <f>_xlfn.IFNA(+#REF!,"N/A")</f>
        <v>6182.64</v>
      </c>
      <c r="AC114" s="151">
        <f>_xlfn.IFNA(+#REF!,"N/A")</f>
        <v>7319.0659999999998</v>
      </c>
      <c r="AD114" s="151">
        <f>_xlfn.IFNA(+#REF!,"N/A")</f>
        <v>7921.3498000000009</v>
      </c>
      <c r="AE114" s="151">
        <f>_xlfn.IFNA(+#REF!,"N/A")</f>
        <v>8428.9022999999997</v>
      </c>
      <c r="AF114" s="151">
        <v>8782.8649999999998</v>
      </c>
      <c r="AG114" s="149">
        <f>IFERROR(+#REF!,"N/A")</f>
        <v>9834.652799999998</v>
      </c>
      <c r="AH114" s="152">
        <f>_xlfn.IFNA(+#REF!,"N/A")</f>
        <v>9.7278865971881512E-2</v>
      </c>
      <c r="AI114" s="139"/>
      <c r="AJ114" s="153">
        <f>IFERROR(+#REF!,"N/A")</f>
        <v>914.33280000000002</v>
      </c>
      <c r="AK114" s="154">
        <f>+#REF!</f>
        <v>0.6875</v>
      </c>
      <c r="AL114" s="149">
        <f>IFERROR(+#REF!,"N/A")</f>
        <v>914.33280000000002</v>
      </c>
      <c r="AM114" s="149">
        <f>IFERROR(+#REF!,"N/A")</f>
        <v>384.93119999999999</v>
      </c>
      <c r="AN114" s="149">
        <f>IFERROR(+#REF!,"N/A")</f>
        <v>529.40159999999992</v>
      </c>
      <c r="AO114" s="149" t="str">
        <f>+#REF!</f>
        <v>WB</v>
      </c>
      <c r="AP114" s="155">
        <f>+#REF!</f>
        <v>0.6875</v>
      </c>
    </row>
    <row r="115" spans="1:42" x14ac:dyDescent="0.25">
      <c r="A115" s="143">
        <f>+#REF!</f>
        <v>262</v>
      </c>
      <c r="B115" s="144" t="str">
        <f>+#REF!</f>
        <v>C.R. 48</v>
      </c>
      <c r="C115" s="145" t="str">
        <f>+#REF!</f>
        <v>0.12 Mi W OF U.S. 27</v>
      </c>
      <c r="D115" s="146" t="s">
        <v>38</v>
      </c>
      <c r="E115" s="147">
        <f>+#REF!</f>
        <v>14</v>
      </c>
      <c r="F115" s="147">
        <f>+#REF!</f>
        <v>20</v>
      </c>
      <c r="G115" s="148">
        <f>+#REF!</f>
        <v>24</v>
      </c>
      <c r="H115" s="149">
        <f>+#REF!</f>
        <v>7480</v>
      </c>
      <c r="I115" s="149">
        <f>+#REF!</f>
        <v>8108</v>
      </c>
      <c r="J115" s="149">
        <f>+#REF!</f>
        <v>8956</v>
      </c>
      <c r="K115" s="149">
        <f>+#REF!</f>
        <v>7504</v>
      </c>
      <c r="L115" s="149">
        <f>+#REF!</f>
        <v>8276</v>
      </c>
      <c r="M115" s="149">
        <f>+#REF!</f>
        <v>7449</v>
      </c>
      <c r="N115" s="149">
        <f>+#REF!</f>
        <v>9369</v>
      </c>
      <c r="O115" s="149">
        <f>+#REF!</f>
        <v>7106</v>
      </c>
      <c r="P115" s="149">
        <f>+#REF!</f>
        <v>7402</v>
      </c>
      <c r="Q115" s="149">
        <f>+#REF!</f>
        <v>7197</v>
      </c>
      <c r="R115" s="149">
        <f>+#REF!</f>
        <v>6840</v>
      </c>
      <c r="S115" s="149">
        <f>+#REF!</f>
        <v>7293</v>
      </c>
      <c r="T115" s="149">
        <f>+#REF!</f>
        <v>7164.5183999999999</v>
      </c>
      <c r="U115" s="149">
        <f>+#REF!</f>
        <v>7245.9647999999997</v>
      </c>
      <c r="V115" s="149">
        <f>+#REF!</f>
        <v>6733.4975999999997</v>
      </c>
      <c r="W115" s="149">
        <f>+#REF!</f>
        <v>8458.56</v>
      </c>
      <c r="X115" s="149">
        <f>+#REF!</f>
        <v>7698.24</v>
      </c>
      <c r="Y115" s="149">
        <f>+#REF!</f>
        <v>8996.4784</v>
      </c>
      <c r="Z115" s="149">
        <f>+#REF!</f>
        <v>9714.2783999999992</v>
      </c>
      <c r="AA115" s="149">
        <f>+#REF!</f>
        <v>9127.9871999999996</v>
      </c>
      <c r="AB115" s="149">
        <f>_xlfn.IFNA(+#REF!,"N/A")</f>
        <v>6182.64</v>
      </c>
      <c r="AC115" s="151">
        <f>_xlfn.IFNA(+#REF!,"N/A")</f>
        <v>9086.4650000000001</v>
      </c>
      <c r="AD115" s="151">
        <f>_xlfn.IFNA(+#REF!,"N/A")</f>
        <v>8174.6847000000007</v>
      </c>
      <c r="AE115" s="151">
        <f>_xlfn.IFNA(+#REF!,"N/A")</f>
        <v>10782</v>
      </c>
      <c r="AF115" s="151">
        <v>10193.990399999999</v>
      </c>
      <c r="AG115" s="149">
        <f>IFERROR(+#REF!,"N/A")</f>
        <v>10396.243200000001</v>
      </c>
      <c r="AH115" s="152">
        <f>_xlfn.IFNA(+#REF!,"N/A")</f>
        <v>0.10953369124406565</v>
      </c>
      <c r="AI115" s="139"/>
      <c r="AJ115" s="153">
        <f>IFERROR(+#REF!,"N/A")</f>
        <v>893.87519999999995</v>
      </c>
      <c r="AK115" s="154">
        <f>+#REF!</f>
        <v>0.65625</v>
      </c>
      <c r="AL115" s="149">
        <f>IFERROR(+#REF!,"N/A")</f>
        <v>893.87519999999995</v>
      </c>
      <c r="AM115" s="149">
        <f>IFERROR(+#REF!,"N/A")</f>
        <v>429.13920000000002</v>
      </c>
      <c r="AN115" s="149">
        <f>IFERROR(+#REF!,"N/A")</f>
        <v>464.73599999999999</v>
      </c>
      <c r="AO115" s="149" t="str">
        <f>+#REF!</f>
        <v>WB</v>
      </c>
      <c r="AP115" s="155">
        <f>+#REF!</f>
        <v>0.65625</v>
      </c>
    </row>
    <row r="116" spans="1:42" x14ac:dyDescent="0.25">
      <c r="A116" s="143">
        <f>+#REF!</f>
        <v>263</v>
      </c>
      <c r="B116" s="144" t="str">
        <f>+#REF!</f>
        <v>C.R. 48</v>
      </c>
      <c r="C116" s="145" t="str">
        <f>+#REF!</f>
        <v>0.18 Mi E OF C.R. 33</v>
      </c>
      <c r="D116" s="146" t="s">
        <v>37</v>
      </c>
      <c r="E116" s="147">
        <f>+#REF!</f>
        <v>15</v>
      </c>
      <c r="F116" s="147">
        <f>+#REF!</f>
        <v>20</v>
      </c>
      <c r="G116" s="148">
        <f>+#REF!</f>
        <v>24</v>
      </c>
      <c r="H116" s="149">
        <f>+#REF!</f>
        <v>6897</v>
      </c>
      <c r="I116" s="149">
        <f>+#REF!</f>
        <v>7874</v>
      </c>
      <c r="J116" s="149">
        <f>+#REF!</f>
        <v>8356</v>
      </c>
      <c r="K116" s="149">
        <f>+#REF!</f>
        <v>6783</v>
      </c>
      <c r="L116" s="149">
        <f>+#REF!</f>
        <v>7059</v>
      </c>
      <c r="M116" s="149">
        <f>+#REF!</f>
        <v>7526</v>
      </c>
      <c r="N116" s="149">
        <f>+#REF!</f>
        <v>8183</v>
      </c>
      <c r="O116" s="149">
        <f>+#REF!</f>
        <v>6526</v>
      </c>
      <c r="P116" s="149">
        <f>+#REF!</f>
        <v>6442</v>
      </c>
      <c r="Q116" s="149">
        <f>+#REF!</f>
        <v>5635</v>
      </c>
      <c r="R116" s="149">
        <f>+#REF!</f>
        <v>6159</v>
      </c>
      <c r="S116" s="149">
        <f>+#REF!</f>
        <v>6738</v>
      </c>
      <c r="T116" s="149">
        <f>+#REF!</f>
        <v>6086.1311999999998</v>
      </c>
      <c r="U116" s="149">
        <f>+#REF!</f>
        <v>6047.8272000000006</v>
      </c>
      <c r="V116" s="149">
        <f>+#REF!</f>
        <v>4977.6383999999998</v>
      </c>
      <c r="W116" s="149">
        <f>+#REF!</f>
        <v>6579.6192000000001</v>
      </c>
      <c r="X116" s="149">
        <f>+#REF!</f>
        <v>11042.88</v>
      </c>
      <c r="Y116" s="149">
        <f>+#REF!</f>
        <v>8307.2934000000005</v>
      </c>
      <c r="Z116" s="149">
        <f>+#REF!</f>
        <v>8866.982399999999</v>
      </c>
      <c r="AA116" s="149">
        <f>+#REF!</f>
        <v>7813.7856000000002</v>
      </c>
      <c r="AB116" s="150">
        <f>_xlfn.IFNA(+#REF!,"N/A")</f>
        <v>6182.64</v>
      </c>
      <c r="AC116" s="151">
        <f>_xlfn.IFNA(+#REF!,"N/A")</f>
        <v>7939.8625000000002</v>
      </c>
      <c r="AD116" s="151">
        <f>_xlfn.IFNA(+#REF!,"N/A")</f>
        <v>8554.2457000000013</v>
      </c>
      <c r="AE116" s="151">
        <f>_xlfn.IFNA(+#REF!,"N/A")</f>
        <v>8970</v>
      </c>
      <c r="AF116" s="151">
        <v>8704.7135999999991</v>
      </c>
      <c r="AG116" s="149">
        <f>IFERROR(+#REF!,"N/A")</f>
        <v>8546.1983999999993</v>
      </c>
      <c r="AH116" s="152">
        <f>_xlfn.IFNA(+#REF!,"N/A")</f>
        <v>6.6890387636426407E-2</v>
      </c>
      <c r="AI116" s="139"/>
      <c r="AJ116" s="153">
        <f>IFERROR(+#REF!,"N/A")</f>
        <v>730.72319999999991</v>
      </c>
      <c r="AK116" s="154">
        <f>+#REF!</f>
        <v>0.64583333333333404</v>
      </c>
      <c r="AL116" s="149">
        <f>IFERROR(+#REF!,"N/A")</f>
        <v>730.72320000000002</v>
      </c>
      <c r="AM116" s="149">
        <f>IFERROR(+#REF!,"N/A")</f>
        <v>362.88960000000003</v>
      </c>
      <c r="AN116" s="149">
        <f>IFERROR(+#REF!,"N/A")</f>
        <v>367.83359999999999</v>
      </c>
      <c r="AO116" s="149" t="str">
        <f>+#REF!</f>
        <v>WB</v>
      </c>
      <c r="AP116" s="155">
        <f>+#REF!</f>
        <v>0.64583333333333404</v>
      </c>
    </row>
    <row r="117" spans="1:42" x14ac:dyDescent="0.25">
      <c r="A117" s="143">
        <f>+#REF!</f>
        <v>264</v>
      </c>
      <c r="B117" s="144" t="str">
        <f>+#REF!</f>
        <v>C.R. 48</v>
      </c>
      <c r="C117" s="145" t="str">
        <f>+#REF!</f>
        <v>0.25 Mi E OF U.S. 27</v>
      </c>
      <c r="D117" s="146" t="s">
        <v>37</v>
      </c>
      <c r="E117" s="147">
        <f>+#REF!</f>
        <v>14</v>
      </c>
      <c r="F117" s="147">
        <f>+#REF!</f>
        <v>20</v>
      </c>
      <c r="G117" s="148">
        <f>+#REF!</f>
        <v>24</v>
      </c>
      <c r="H117" s="149">
        <f>+#REF!</f>
        <v>7797</v>
      </c>
      <c r="I117" s="149">
        <f>+#REF!</f>
        <v>8143</v>
      </c>
      <c r="J117" s="149">
        <f>+#REF!</f>
        <v>8575</v>
      </c>
      <c r="K117" s="149">
        <f>+#REF!</f>
        <v>9201</v>
      </c>
      <c r="L117" s="149">
        <f>+#REF!</f>
        <v>9145</v>
      </c>
      <c r="M117" s="149">
        <f>+#REF!</f>
        <v>10305</v>
      </c>
      <c r="N117" s="149">
        <f>+#REF!</f>
        <v>7808</v>
      </c>
      <c r="O117" s="149">
        <f>+#REF!</f>
        <v>8315</v>
      </c>
      <c r="P117" s="149">
        <f>+#REF!</f>
        <v>8389</v>
      </c>
      <c r="Q117" s="149">
        <f>+#REF!</f>
        <v>7998</v>
      </c>
      <c r="R117" s="149">
        <f>+#REF!</f>
        <v>8042</v>
      </c>
      <c r="S117" s="149">
        <f>+#REF!</f>
        <v>8445</v>
      </c>
      <c r="T117" s="149">
        <f>+#REF!</f>
        <v>7946.5343999999996</v>
      </c>
      <c r="U117" s="149">
        <f>+#REF!</f>
        <v>7973.6063999999988</v>
      </c>
      <c r="V117" s="149">
        <f>+#REF!</f>
        <v>8764.6175999999996</v>
      </c>
      <c r="W117" s="149">
        <f>+#REF!</f>
        <v>6895.152</v>
      </c>
      <c r="X117" s="149">
        <f>+#REF!</f>
        <v>9995.8847999999998</v>
      </c>
      <c r="Y117" s="149">
        <f>+#REF!</f>
        <v>10428.082</v>
      </c>
      <c r="Z117" s="149">
        <f>+#REF!</f>
        <v>10908.2112</v>
      </c>
      <c r="AA117" s="149">
        <f>+#REF!</f>
        <v>9624.0959999999995</v>
      </c>
      <c r="AB117" s="149">
        <f>_xlfn.IFNA(+#REF!,"N/A")</f>
        <v>6182.64</v>
      </c>
      <c r="AC117" s="151">
        <f>_xlfn.IFNA(+#REF!,"N/A")</f>
        <v>13118.284</v>
      </c>
      <c r="AD117" s="151">
        <f>_xlfn.IFNA(+#REF!,"N/A")</f>
        <v>8849.067500000001</v>
      </c>
      <c r="AE117" s="151">
        <f>_xlfn.IFNA(+#REF!,"N/A")</f>
        <v>10735</v>
      </c>
      <c r="AF117" s="151">
        <v>10616.735999999999</v>
      </c>
      <c r="AG117" s="149">
        <f>IFERROR(+#REF!,"N/A")</f>
        <v>10741.3344</v>
      </c>
      <c r="AH117" s="152">
        <f>_xlfn.IFNA(+#REF!,"N/A")</f>
        <v>0.11680372952068052</v>
      </c>
      <c r="AI117" s="139"/>
      <c r="AJ117" s="153">
        <f>IFERROR(+#REF!,"N/A")</f>
        <v>897.83039999999994</v>
      </c>
      <c r="AK117" s="154">
        <f>+#REF!</f>
        <v>0.6875</v>
      </c>
      <c r="AL117" s="149">
        <f>IFERROR(+#REF!,"N/A")</f>
        <v>897.83039999999994</v>
      </c>
      <c r="AM117" s="149">
        <f>IFERROR(+#REF!,"N/A")</f>
        <v>496.37759999999997</v>
      </c>
      <c r="AN117" s="149">
        <f>IFERROR(+#REF!,"N/A")</f>
        <v>401.45280000000002</v>
      </c>
      <c r="AO117" s="149" t="str">
        <f>+#REF!</f>
        <v>EB</v>
      </c>
      <c r="AP117" s="155">
        <f>+#REF!</f>
        <v>0.6875</v>
      </c>
    </row>
    <row r="118" spans="1:42" x14ac:dyDescent="0.25">
      <c r="A118" s="143">
        <f>+#REF!</f>
        <v>265</v>
      </c>
      <c r="B118" s="144" t="str">
        <f>+#REF!</f>
        <v>SHIRLEY SHORES RD</v>
      </c>
      <c r="C118" s="145" t="str">
        <f>+#REF!</f>
        <v>0.25 Mi N OF C.R. 448</v>
      </c>
      <c r="D118" s="146" t="s">
        <v>37</v>
      </c>
      <c r="E118" s="147">
        <f>+#REF!</f>
        <v>15</v>
      </c>
      <c r="F118" s="147">
        <f>+#REF!</f>
        <v>20</v>
      </c>
      <c r="G118" s="148">
        <f>+#REF!</f>
        <v>26</v>
      </c>
      <c r="H118" s="149" t="str">
        <f>+#REF!</f>
        <v>*****</v>
      </c>
      <c r="I118" s="149" t="str">
        <f>+#REF!</f>
        <v>*****</v>
      </c>
      <c r="J118" s="149" t="str">
        <f>+#REF!</f>
        <v>*****</v>
      </c>
      <c r="K118" s="149" t="str">
        <f>+#REF!</f>
        <v>*****</v>
      </c>
      <c r="L118" s="149" t="str">
        <f>+#REF!</f>
        <v>*****</v>
      </c>
      <c r="M118" s="149" t="str">
        <f>+#REF!</f>
        <v>*****</v>
      </c>
      <c r="N118" s="149">
        <f>+#REF!</f>
        <v>2363</v>
      </c>
      <c r="O118" s="149">
        <f>+#REF!</f>
        <v>2443</v>
      </c>
      <c r="P118" s="149">
        <f>+#REF!</f>
        <v>2130</v>
      </c>
      <c r="Q118" s="149">
        <f>+#REF!</f>
        <v>2127</v>
      </c>
      <c r="R118" s="149">
        <f>+#REF!</f>
        <v>2136</v>
      </c>
      <c r="S118" s="149">
        <f>+#REF!</f>
        <v>2214</v>
      </c>
      <c r="T118" s="149">
        <f>+#REF!</f>
        <v>2140.8768</v>
      </c>
      <c r="U118" s="149">
        <f>+#REF!</f>
        <v>1928.9087999999999</v>
      </c>
      <c r="V118" s="149">
        <f>+#REF!</f>
        <v>2140.4639999999999</v>
      </c>
      <c r="W118" s="149">
        <f>+#REF!</f>
        <v>3101.1552000000001</v>
      </c>
      <c r="X118" s="149">
        <f>+#REF!</f>
        <v>2548.0511999999999</v>
      </c>
      <c r="Y118" s="149">
        <f>+#REF!</f>
        <v>2424.6992999999998</v>
      </c>
      <c r="Z118" s="149">
        <f>+#REF!</f>
        <v>2683.7183999999997</v>
      </c>
      <c r="AA118" s="149">
        <f>+#REF!</f>
        <v>2409.6671999999999</v>
      </c>
      <c r="AB118" s="149">
        <f>_xlfn.IFNA(+#REF!,"N/A")</f>
        <v>6182.64</v>
      </c>
      <c r="AC118" s="151">
        <f>_xlfn.IFNA(+#REF!,"N/A")</f>
        <v>2789.2665000000002</v>
      </c>
      <c r="AD118" s="151">
        <f>_xlfn.IFNA(+#REF!,"N/A")</f>
        <v>2769.9126000000001</v>
      </c>
      <c r="AE118" s="151">
        <f>_xlfn.IFNA(+#REF!,"N/A")</f>
        <v>2901.4349000000002</v>
      </c>
      <c r="AF118" s="151">
        <v>2750.4931999999999</v>
      </c>
      <c r="AG118" s="149">
        <f>IFERROR(+#REF!,"N/A")</f>
        <v>3035.8175999999999</v>
      </c>
      <c r="AH118" s="152">
        <f>_xlfn.IFNA(+#REF!,"N/A")</f>
        <v>-0.13259815211279924</v>
      </c>
      <c r="AI118" s="139"/>
      <c r="AJ118" s="153">
        <f>IFERROR(+#REF!,"N/A")</f>
        <v>289.91039999999998</v>
      </c>
      <c r="AK118" s="154">
        <f>+#REF!</f>
        <v>0.69791666666666696</v>
      </c>
      <c r="AL118" s="149">
        <f>IFERROR(+#REF!,"N/A")</f>
        <v>289.91039999999998</v>
      </c>
      <c r="AM118" s="149">
        <f>IFERROR(+#REF!,"N/A")</f>
        <v>160.95359999999999</v>
      </c>
      <c r="AN118" s="149">
        <f>IFERROR(+#REF!,"N/A")</f>
        <v>128.95679999999999</v>
      </c>
      <c r="AO118" s="149" t="str">
        <f>+#REF!</f>
        <v>NB</v>
      </c>
      <c r="AP118" s="155">
        <f>+#REF!</f>
        <v>0.69791666666666696</v>
      </c>
    </row>
    <row r="119" spans="1:42" x14ac:dyDescent="0.25">
      <c r="A119" s="143">
        <f>+#REF!</f>
        <v>266</v>
      </c>
      <c r="B119" s="144" t="str">
        <f>+#REF!</f>
        <v>C.R. 470</v>
      </c>
      <c r="C119" s="145" t="str">
        <f>+#REF!</f>
        <v>0.536 Mi E OF TURNPIKE OVERPASS</v>
      </c>
      <c r="D119" s="146" t="s">
        <v>37</v>
      </c>
      <c r="E119" s="147">
        <f>+#REF!</f>
        <v>17</v>
      </c>
      <c r="F119" s="147">
        <f>+#REF!</f>
        <v>20</v>
      </c>
      <c r="G119" s="148">
        <f>+#REF!</f>
        <v>24</v>
      </c>
      <c r="H119" s="149" t="str">
        <f>+#REF!</f>
        <v>*****</v>
      </c>
      <c r="I119" s="149" t="str">
        <f>+#REF!</f>
        <v>*****</v>
      </c>
      <c r="J119" s="149" t="str">
        <f>+#REF!</f>
        <v>*****</v>
      </c>
      <c r="K119" s="149" t="str">
        <f>+#REF!</f>
        <v>*****</v>
      </c>
      <c r="L119" s="149" t="str">
        <f>+#REF!</f>
        <v>*****</v>
      </c>
      <c r="M119" s="149" t="str">
        <f>+#REF!</f>
        <v>*****</v>
      </c>
      <c r="N119" s="149">
        <f>+#REF!</f>
        <v>4707</v>
      </c>
      <c r="O119" s="149">
        <f>+#REF!</f>
        <v>5368</v>
      </c>
      <c r="P119" s="149">
        <f>+#REF!</f>
        <v>5248</v>
      </c>
      <c r="Q119" s="149">
        <f>+#REF!</f>
        <v>6450</v>
      </c>
      <c r="R119" s="149">
        <f>+#REF!</f>
        <v>5552</v>
      </c>
      <c r="S119" s="149">
        <f>+#REF!</f>
        <v>5404</v>
      </c>
      <c r="T119" s="149">
        <f>+#REF!</f>
        <v>5760.2304000000004</v>
      </c>
      <c r="U119" s="149">
        <f>+#REF!</f>
        <v>4988.0735999999997</v>
      </c>
      <c r="V119" s="149">
        <f>+#REF!</f>
        <v>4262.0351999999993</v>
      </c>
      <c r="W119" s="149">
        <f>+#REF!</f>
        <v>6525.4463999999998</v>
      </c>
      <c r="X119" s="149">
        <f>+#REF!</f>
        <v>7257.1007999999993</v>
      </c>
      <c r="Y119" s="149">
        <f>+#REF!</f>
        <v>7181.7829999999994</v>
      </c>
      <c r="Z119" s="149">
        <f>+#REF!</f>
        <v>9077.3375999999989</v>
      </c>
      <c r="AA119" s="149">
        <f>+#REF!</f>
        <v>7451.1167999999989</v>
      </c>
      <c r="AB119" s="150">
        <f>_xlfn.IFNA(+#REF!,"N/A")</f>
        <v>6182.64</v>
      </c>
      <c r="AC119" s="151">
        <f>_xlfn.IFNA(+#REF!,"N/A")</f>
        <v>11255.894499999999</v>
      </c>
      <c r="AD119" s="151">
        <f>_xlfn.IFNA(+#REF!,"N/A")</f>
        <v>7952.2443000000003</v>
      </c>
      <c r="AE119" s="151">
        <f>_xlfn.IFNA(+#REF!,"N/A")</f>
        <v>9497</v>
      </c>
      <c r="AF119" s="151">
        <v>8691.4079999999994</v>
      </c>
      <c r="AG119" s="149">
        <f>IFERROR(+#REF!,"N/A")</f>
        <v>9400.5216</v>
      </c>
      <c r="AH119" s="152">
        <f>_xlfn.IFNA(+#REF!,"N/A")</f>
        <v>8.7415698631235106E-2</v>
      </c>
      <c r="AI119" s="139"/>
      <c r="AJ119" s="153">
        <f>IFERROR(+#REF!,"N/A")</f>
        <v>787.08479999999997</v>
      </c>
      <c r="AK119" s="154">
        <f>+#REF!</f>
        <v>0.65625</v>
      </c>
      <c r="AL119" s="149">
        <f>IFERROR(+#REF!,"N/A")</f>
        <v>787.08479999999997</v>
      </c>
      <c r="AM119" s="149">
        <f>IFERROR(+#REF!,"N/A")</f>
        <v>485.50079999999997</v>
      </c>
      <c r="AN119" s="149">
        <f>IFERROR(+#REF!,"N/A")</f>
        <v>301.584</v>
      </c>
      <c r="AO119" s="149" t="str">
        <f>+#REF!</f>
        <v>EB</v>
      </c>
      <c r="AP119" s="155">
        <f>+#REF!</f>
        <v>0.65625</v>
      </c>
    </row>
    <row r="120" spans="1:42" x14ac:dyDescent="0.25">
      <c r="A120" s="143">
        <f>+#REF!</f>
        <v>267</v>
      </c>
      <c r="B120" s="144" t="str">
        <f>+#REF!</f>
        <v>C.R. 470</v>
      </c>
      <c r="C120" s="145" t="str">
        <f>+#REF!</f>
        <v>0.06 Mi E OF SUMTER CO LINE</v>
      </c>
      <c r="D120" s="146" t="s">
        <v>37</v>
      </c>
      <c r="E120" s="147">
        <f>+#REF!</f>
        <v>7</v>
      </c>
      <c r="F120" s="147">
        <f>+#REF!</f>
        <v>20</v>
      </c>
      <c r="G120" s="148">
        <f>+#REF!</f>
        <v>24</v>
      </c>
      <c r="H120" s="149">
        <f>+#REF!</f>
        <v>5821</v>
      </c>
      <c r="I120" s="149">
        <f>+#REF!</f>
        <v>6385</v>
      </c>
      <c r="J120" s="149">
        <f>+#REF!</f>
        <v>6862</v>
      </c>
      <c r="K120" s="149">
        <f>+#REF!</f>
        <v>6498</v>
      </c>
      <c r="L120" s="149">
        <f>+#REF!</f>
        <v>6139</v>
      </c>
      <c r="M120" s="149">
        <f>+#REF!</f>
        <v>7630</v>
      </c>
      <c r="N120" s="149">
        <f>+#REF!</f>
        <v>6257</v>
      </c>
      <c r="O120" s="149">
        <f>+#REF!</f>
        <v>5841</v>
      </c>
      <c r="P120" s="149">
        <f>+#REF!</f>
        <v>5779</v>
      </c>
      <c r="Q120" s="149">
        <f>+#REF!</f>
        <v>4885</v>
      </c>
      <c r="R120" s="149">
        <f>+#REF!</f>
        <v>5486</v>
      </c>
      <c r="S120" s="149">
        <f>+#REF!</f>
        <v>5233</v>
      </c>
      <c r="T120" s="149">
        <f>+#REF!</f>
        <v>5094.2975999999999</v>
      </c>
      <c r="U120" s="149">
        <f>+#REF!</f>
        <v>5464.8288000000002</v>
      </c>
      <c r="V120" s="149">
        <f>+#REF!</f>
        <v>5813.0208000000002</v>
      </c>
      <c r="W120" s="149">
        <f>+#REF!</f>
        <v>6770.6495999999997</v>
      </c>
      <c r="X120" s="149">
        <f>+#REF!</f>
        <v>6680.6399999999994</v>
      </c>
      <c r="Y120" s="149">
        <f>+#REF!</f>
        <v>8310.145199999999</v>
      </c>
      <c r="Z120" s="149">
        <f>+#REF!</f>
        <v>8986.0992000000006</v>
      </c>
      <c r="AA120" s="149">
        <f>+#REF!</f>
        <v>8815.5072</v>
      </c>
      <c r="AB120" s="149">
        <f>_xlfn.IFNA(+#REF!,"N/A")</f>
        <v>6182.64</v>
      </c>
      <c r="AC120" s="151">
        <f>_xlfn.IFNA(+#REF!,"N/A")</f>
        <v>13118.284</v>
      </c>
      <c r="AD120" s="151">
        <f>_xlfn.IFNA(+#REF!,"N/A")</f>
        <v>10183.7099</v>
      </c>
      <c r="AE120" s="151">
        <f>_xlfn.IFNA(+#REF!,"N/A")</f>
        <v>7107.5974000000006</v>
      </c>
      <c r="AF120" s="151">
        <v>8983.391999999998</v>
      </c>
      <c r="AG120" s="149">
        <f>IFERROR(+#REF!,"N/A")</f>
        <v>9154.3104000000003</v>
      </c>
      <c r="AH120" s="152">
        <f>_xlfn.IFNA(+#REF!,"N/A")</f>
        <v>8.1658917239042506E-2</v>
      </c>
      <c r="AI120" s="139"/>
      <c r="AJ120" s="153">
        <f>IFERROR(+#REF!,"N/A")</f>
        <v>852.34559999999999</v>
      </c>
      <c r="AK120" s="154">
        <f>+#REF!</f>
        <v>0.28125</v>
      </c>
      <c r="AL120" s="149">
        <f>IFERROR(+#REF!,"N/A")</f>
        <v>812.79359999999997</v>
      </c>
      <c r="AM120" s="149">
        <f>IFERROR(+#REF!,"N/A")</f>
        <v>595.25760000000002</v>
      </c>
      <c r="AN120" s="149">
        <f>IFERROR(+#REF!,"N/A")</f>
        <v>217.536</v>
      </c>
      <c r="AO120" s="149" t="str">
        <f>+#REF!</f>
        <v>EB</v>
      </c>
      <c r="AP120" s="155">
        <f>+#REF!</f>
        <v>0.64583333333333404</v>
      </c>
    </row>
    <row r="121" spans="1:42" x14ac:dyDescent="0.25">
      <c r="A121" s="143">
        <f>+#REF!</f>
        <v>268</v>
      </c>
      <c r="B121" s="144" t="str">
        <f>+#REF!</f>
        <v>C.R. 33</v>
      </c>
      <c r="C121" s="145" t="str">
        <f>+#REF!</f>
        <v>0.34 Mi W OF U.S. 27</v>
      </c>
      <c r="D121" s="146" t="s">
        <v>37</v>
      </c>
      <c r="E121" s="147">
        <f>+#REF!</f>
        <v>11</v>
      </c>
      <c r="F121" s="147">
        <f>+#REF!</f>
        <v>20</v>
      </c>
      <c r="G121" s="148">
        <f>+#REF!</f>
        <v>24</v>
      </c>
      <c r="H121" s="149">
        <f>+#REF!</f>
        <v>8583</v>
      </c>
      <c r="I121" s="149">
        <f>+#REF!</f>
        <v>9077</v>
      </c>
      <c r="J121" s="149">
        <f>+#REF!</f>
        <v>9047</v>
      </c>
      <c r="K121" s="149">
        <f>+#REF!</f>
        <v>9046</v>
      </c>
      <c r="L121" s="149">
        <f>+#REF!</f>
        <v>8728</v>
      </c>
      <c r="M121" s="149">
        <f>+#REF!</f>
        <v>8486</v>
      </c>
      <c r="N121" s="149">
        <f>+#REF!</f>
        <v>8574</v>
      </c>
      <c r="O121" s="149">
        <f>+#REF!</f>
        <v>8423</v>
      </c>
      <c r="P121" s="149">
        <f>+#REF!</f>
        <v>8017</v>
      </c>
      <c r="Q121" s="149">
        <f>+#REF!</f>
        <v>8151</v>
      </c>
      <c r="R121" s="149">
        <f>+#REF!</f>
        <v>8277</v>
      </c>
      <c r="S121" s="149">
        <f>+#REF!</f>
        <v>8552</v>
      </c>
      <c r="T121" s="149">
        <f>+#REF!</f>
        <v>7651.4495999999999</v>
      </c>
      <c r="U121" s="149">
        <f>+#REF!</f>
        <v>8243.2224000000006</v>
      </c>
      <c r="V121" s="149">
        <f>+#REF!</f>
        <v>7719.1487999999999</v>
      </c>
      <c r="W121" s="149">
        <f>+#REF!</f>
        <v>8443.3535999999986</v>
      </c>
      <c r="X121" s="149">
        <f>+#REF!</f>
        <v>8444.16</v>
      </c>
      <c r="Y121" s="149">
        <f>+#REF!</f>
        <v>9987.9541999999983</v>
      </c>
      <c r="Z121" s="149">
        <f>+#REF!</f>
        <v>9598.8287999999993</v>
      </c>
      <c r="AA121" s="149">
        <f>+#REF!</f>
        <v>9402.105599999999</v>
      </c>
      <c r="AB121" s="149">
        <f>_xlfn.IFNA(+#REF!,"N/A")</f>
        <v>6182.64</v>
      </c>
      <c r="AC121" s="151">
        <f>_xlfn.IFNA(+#REF!,"N/A")</f>
        <v>10254.1765</v>
      </c>
      <c r="AD121" s="151">
        <f>_xlfn.IFNA(+#REF!,"N/A")</f>
        <v>9161.5432999999994</v>
      </c>
      <c r="AE121" s="151">
        <f>_xlfn.IFNA(+#REF!,"N/A")</f>
        <v>10286</v>
      </c>
      <c r="AF121" s="151">
        <v>10824.105599999999</v>
      </c>
      <c r="AG121" s="149">
        <f>IFERROR(+#REF!,"N/A")</f>
        <v>10301.318399999998</v>
      </c>
      <c r="AH121" s="152">
        <f>_xlfn.IFNA(+#REF!,"N/A")</f>
        <v>0.10750009029231</v>
      </c>
      <c r="AI121" s="139"/>
      <c r="AJ121" s="153">
        <f>IFERROR(+#REF!,"N/A")</f>
        <v>855.31200000000001</v>
      </c>
      <c r="AK121" s="154">
        <f>+#REF!</f>
        <v>0.61458333333333404</v>
      </c>
      <c r="AL121" s="149">
        <f>IFERROR(+#REF!,"N/A")</f>
        <v>832.56959999999992</v>
      </c>
      <c r="AM121" s="149">
        <f>IFERROR(+#REF!,"N/A")</f>
        <v>391.56479999999999</v>
      </c>
      <c r="AN121" s="149">
        <f>IFERROR(+#REF!,"N/A")</f>
        <v>441.00479999999999</v>
      </c>
      <c r="AO121" s="149" t="str">
        <f>+#REF!</f>
        <v>EB</v>
      </c>
      <c r="AP121" s="155">
        <f>+#REF!</f>
        <v>0.625</v>
      </c>
    </row>
    <row r="122" spans="1:42" x14ac:dyDescent="0.25">
      <c r="A122" s="143">
        <f>+#REF!</f>
        <v>269</v>
      </c>
      <c r="B122" s="144" t="str">
        <f>+#REF!</f>
        <v>C.R. 448</v>
      </c>
      <c r="C122" s="145" t="str">
        <f>+#REF!</f>
        <v>0.45 Mi W OF C.R. 561</v>
      </c>
      <c r="D122" s="146" t="s">
        <v>37</v>
      </c>
      <c r="E122" s="147">
        <f>+#REF!</f>
        <v>7</v>
      </c>
      <c r="F122" s="147">
        <f>+#REF!</f>
        <v>20</v>
      </c>
      <c r="G122" s="148">
        <f>+#REF!</f>
        <v>26</v>
      </c>
      <c r="H122" s="149" t="str">
        <f>+#REF!</f>
        <v>*****</v>
      </c>
      <c r="I122" s="149" t="str">
        <f>+#REF!</f>
        <v>*****</v>
      </c>
      <c r="J122" s="149" t="str">
        <f>+#REF!</f>
        <v>*****</v>
      </c>
      <c r="K122" s="149">
        <f>+#REF!</f>
        <v>2463</v>
      </c>
      <c r="L122" s="149">
        <f>+#REF!</f>
        <v>3006</v>
      </c>
      <c r="M122" s="149">
        <f>+#REF!</f>
        <v>3608</v>
      </c>
      <c r="N122" s="149">
        <f>+#REF!</f>
        <v>3219</v>
      </c>
      <c r="O122" s="149">
        <f>+#REF!</f>
        <v>3189</v>
      </c>
      <c r="P122" s="149">
        <f>+#REF!</f>
        <v>3031</v>
      </c>
      <c r="Q122" s="149">
        <f>+#REF!</f>
        <v>2699</v>
      </c>
      <c r="R122" s="149">
        <f>+#REF!</f>
        <v>2401</v>
      </c>
      <c r="S122" s="149">
        <f>+#REF!</f>
        <v>2755</v>
      </c>
      <c r="T122" s="149">
        <f>+#REF!</f>
        <v>2013</v>
      </c>
      <c r="U122" s="149">
        <f>+#REF!</f>
        <v>3145.4207999999999</v>
      </c>
      <c r="V122" s="149">
        <f>+#REF!</f>
        <v>3009.0239999999999</v>
      </c>
      <c r="W122" s="149">
        <f>+#REF!</f>
        <v>3274.1279999999997</v>
      </c>
      <c r="X122" s="149">
        <f>+#REF!</f>
        <v>3721.4975999999997</v>
      </c>
      <c r="Y122" s="149">
        <f>+#REF!</f>
        <v>4137.9839999999995</v>
      </c>
      <c r="Z122" s="149">
        <f>+#REF!</f>
        <v>4946.5343999999996</v>
      </c>
      <c r="AA122" s="149">
        <f>+#REF!</f>
        <v>4395.5904</v>
      </c>
      <c r="AB122" s="150">
        <f>_xlfn.IFNA(+#REF!,"N/A")</f>
        <v>6182.64</v>
      </c>
      <c r="AC122" s="151">
        <f>_xlfn.IFNA(+#REF!,"N/A")</f>
        <v>5105.4994999999999</v>
      </c>
      <c r="AD122" s="151">
        <f>_xlfn.IFNA(+#REF!,"N/A")</f>
        <v>4891.9233999999997</v>
      </c>
      <c r="AE122" s="151">
        <f>_xlfn.IFNA(+#REF!,"N/A")</f>
        <v>4932.5275999999994</v>
      </c>
      <c r="AF122" s="151">
        <v>5086.1174000000001</v>
      </c>
      <c r="AG122" s="149">
        <f>IFERROR(+#REF!,"N/A")</f>
        <v>5763.3023999999996</v>
      </c>
      <c r="AH122" s="152">
        <f>_xlfn.IFNA(+#REF!,"N/A")</f>
        <v>-1.3948746205004414E-2</v>
      </c>
      <c r="AI122" s="139"/>
      <c r="AJ122" s="153">
        <f>IFERROR(+#REF!,"N/A")</f>
        <v>510.00959999999998</v>
      </c>
      <c r="AK122" s="154">
        <f>+#REF!</f>
        <v>0.67708333333333404</v>
      </c>
      <c r="AL122" s="149">
        <f>IFERROR(+#REF!,"N/A")</f>
        <v>510.00959999999998</v>
      </c>
      <c r="AM122" s="149">
        <f>IFERROR(+#REF!,"N/A")</f>
        <v>278.27519999999998</v>
      </c>
      <c r="AN122" s="149">
        <f>IFERROR(+#REF!,"N/A")</f>
        <v>231.73439999999999</v>
      </c>
      <c r="AO122" s="149" t="str">
        <f>+#REF!</f>
        <v>EB</v>
      </c>
      <c r="AP122" s="155">
        <f>+#REF!</f>
        <v>0.67708333333333404</v>
      </c>
    </row>
    <row r="123" spans="1:42" x14ac:dyDescent="0.25">
      <c r="A123" s="143">
        <f>+#REF!</f>
        <v>270</v>
      </c>
      <c r="B123" s="144" t="str">
        <f>+#REF!</f>
        <v>C.R. 448</v>
      </c>
      <c r="C123" s="145" t="str">
        <f>+#REF!</f>
        <v>0.21 Mi E OF C.R. 561</v>
      </c>
      <c r="D123" s="146" t="s">
        <v>37</v>
      </c>
      <c r="E123" s="147">
        <f>+#REF!</f>
        <v>8</v>
      </c>
      <c r="F123" s="147">
        <f>+#REF!</f>
        <v>20</v>
      </c>
      <c r="G123" s="148">
        <f>+#REF!</f>
        <v>26</v>
      </c>
      <c r="H123" s="149">
        <f>+#REF!</f>
        <v>4953</v>
      </c>
      <c r="I123" s="149">
        <f>+#REF!</f>
        <v>5241</v>
      </c>
      <c r="J123" s="149">
        <f>+#REF!</f>
        <v>5460</v>
      </c>
      <c r="K123" s="149">
        <f>+#REF!</f>
        <v>5911</v>
      </c>
      <c r="L123" s="149">
        <f>+#REF!</f>
        <v>6261</v>
      </c>
      <c r="M123" s="149">
        <f>+#REF!</f>
        <v>7407</v>
      </c>
      <c r="N123" s="149">
        <f>+#REF!</f>
        <v>7291</v>
      </c>
      <c r="O123" s="149">
        <f>+#REF!</f>
        <v>7284</v>
      </c>
      <c r="P123" s="149">
        <f>+#REF!</f>
        <v>7170</v>
      </c>
      <c r="Q123" s="149">
        <f>+#REF!</f>
        <v>6133</v>
      </c>
      <c r="R123" s="149">
        <f>+#REF!</f>
        <v>6512</v>
      </c>
      <c r="S123" s="149">
        <f>+#REF!</f>
        <v>6382</v>
      </c>
      <c r="T123" s="149">
        <f>+#REF!</f>
        <v>6641.6639999999998</v>
      </c>
      <c r="U123" s="149">
        <f>+#REF!</f>
        <v>7069.5935999999992</v>
      </c>
      <c r="V123" s="149">
        <f>+#REF!</f>
        <v>7625.3184000000001</v>
      </c>
      <c r="W123" s="149">
        <f>+#REF!</f>
        <v>8192.4479999999985</v>
      </c>
      <c r="X123" s="149">
        <f>+#REF!</f>
        <v>7111.8143999999993</v>
      </c>
      <c r="Y123" s="149">
        <f>+#REF!</f>
        <v>8233.8158999999996</v>
      </c>
      <c r="Z123" s="149">
        <f>+#REF!</f>
        <v>9952.6655999999984</v>
      </c>
      <c r="AA123" s="149">
        <f>+#REF!</f>
        <v>7615.4475999999995</v>
      </c>
      <c r="AB123" s="149">
        <f>_xlfn.IFNA(+#REF!,"N/A")</f>
        <v>6182.64</v>
      </c>
      <c r="AC123" s="151">
        <f>_xlfn.IFNA(+#REF!,"N/A")</f>
        <v>10484.608000000002</v>
      </c>
      <c r="AD123" s="151">
        <f>_xlfn.IFNA(+#REF!,"N/A")</f>
        <v>10986.976000000001</v>
      </c>
      <c r="AE123" s="151">
        <f>_xlfn.IFNA(+#REF!,"N/A")</f>
        <v>10209.3264</v>
      </c>
      <c r="AF123" s="151">
        <v>10305.859199999999</v>
      </c>
      <c r="AG123" s="149">
        <f>IFERROR(+#REF!,"N/A")</f>
        <v>12731.366399999999</v>
      </c>
      <c r="AH123" s="152">
        <f>_xlfn.IFNA(+#REF!,"N/A")</f>
        <v>0.15542087994543197</v>
      </c>
      <c r="AI123" s="139"/>
      <c r="AJ123" s="153">
        <f>IFERROR(+#REF!,"N/A")</f>
        <v>1087.6415999999999</v>
      </c>
      <c r="AK123" s="154">
        <f>+#REF!</f>
        <v>0.6875</v>
      </c>
      <c r="AL123" s="149">
        <f>IFERROR(+#REF!,"N/A")</f>
        <v>1087.6415999999999</v>
      </c>
      <c r="AM123" s="149">
        <f>IFERROR(+#REF!,"N/A")</f>
        <v>467.46239999999995</v>
      </c>
      <c r="AN123" s="149">
        <f>IFERROR(+#REF!,"N/A")</f>
        <v>620.17920000000004</v>
      </c>
      <c r="AO123" s="149" t="str">
        <f>+#REF!</f>
        <v>WB</v>
      </c>
      <c r="AP123" s="155">
        <f>+#REF!</f>
        <v>0.6875</v>
      </c>
    </row>
    <row r="124" spans="1:42" x14ac:dyDescent="0.25">
      <c r="A124" s="143">
        <f>+#REF!</f>
        <v>271</v>
      </c>
      <c r="B124" s="144" t="str">
        <f>+#REF!</f>
        <v>LANE PARK CUTOFF</v>
      </c>
      <c r="C124" s="145" t="str">
        <f>+#REF!</f>
        <v>0.1 Mi E OF S.R. 19</v>
      </c>
      <c r="D124" s="146" t="s">
        <v>37</v>
      </c>
      <c r="E124" s="147">
        <f>+#REF!</f>
        <v>6</v>
      </c>
      <c r="F124" s="147">
        <f>+#REF!</f>
        <v>20</v>
      </c>
      <c r="G124" s="148">
        <f>+#REF!</f>
        <v>26</v>
      </c>
      <c r="H124" s="149">
        <f>+#REF!</f>
        <v>2790</v>
      </c>
      <c r="I124" s="149">
        <f>+#REF!</f>
        <v>2678</v>
      </c>
      <c r="J124" s="149">
        <f>+#REF!</f>
        <v>3262</v>
      </c>
      <c r="K124" s="149">
        <f>+#REF!</f>
        <v>1390</v>
      </c>
      <c r="L124" s="149">
        <f>+#REF!</f>
        <v>1825</v>
      </c>
      <c r="M124" s="149">
        <f>+#REF!</f>
        <v>1643</v>
      </c>
      <c r="N124" s="149">
        <f>+#REF!</f>
        <v>1465</v>
      </c>
      <c r="O124" s="149">
        <f>+#REF!</f>
        <v>1640</v>
      </c>
      <c r="P124" s="149">
        <f>+#REF!</f>
        <v>1484</v>
      </c>
      <c r="Q124" s="149">
        <f>+#REF!</f>
        <v>1443</v>
      </c>
      <c r="R124" s="149">
        <f>+#REF!</f>
        <v>1498</v>
      </c>
      <c r="S124" s="149">
        <f>+#REF!</f>
        <v>1806</v>
      </c>
      <c r="T124" s="149">
        <f>+#REF!</f>
        <v>1483.7760000000001</v>
      </c>
      <c r="U124" s="149">
        <f>+#REF!</f>
        <v>1611.8783999999998</v>
      </c>
      <c r="V124" s="149">
        <f>+#REF!</f>
        <v>1597.1327999999999</v>
      </c>
      <c r="W124" s="149">
        <f>+#REF!</f>
        <v>1795.3055999999999</v>
      </c>
      <c r="X124" s="149">
        <f>+#REF!</f>
        <v>1720.4256</v>
      </c>
      <c r="Y124" s="149">
        <f>+#REF!</f>
        <v>2031.9074999999998</v>
      </c>
      <c r="Z124" s="149">
        <f>+#REF!</f>
        <v>1984.3871999999999</v>
      </c>
      <c r="AA124" s="149">
        <f>+#REF!</f>
        <v>2192.7167999999997</v>
      </c>
      <c r="AB124" s="149">
        <f>_xlfn.IFNA(+#REF!,"N/A")</f>
        <v>6182.64</v>
      </c>
      <c r="AC124" s="151">
        <f>_xlfn.IFNA(+#REF!,"N/A")</f>
        <v>1847.0374999999999</v>
      </c>
      <c r="AD124" s="151">
        <f>_xlfn.IFNA(+#REF!,"N/A")</f>
        <v>1923.4033000000002</v>
      </c>
      <c r="AE124" s="151">
        <f>_xlfn.IFNA(+#REF!,"N/A")</f>
        <v>1835</v>
      </c>
      <c r="AF124" s="151">
        <v>1768.3488</v>
      </c>
      <c r="AG124" s="149">
        <f>IFERROR(+#REF!,"N/A")</f>
        <v>1980.5183999999999</v>
      </c>
      <c r="AH124" s="152">
        <f>_xlfn.IFNA(+#REF!,"N/A")</f>
        <v>-0.20361882701399558</v>
      </c>
      <c r="AI124" s="139"/>
      <c r="AJ124" s="153">
        <f>IFERROR(+#REF!,"N/A")</f>
        <v>197.22239999999999</v>
      </c>
      <c r="AK124" s="154">
        <f>+#REF!</f>
        <v>0.53125</v>
      </c>
      <c r="AL124" s="149">
        <f>IFERROR(+#REF!,"N/A")</f>
        <v>181.55519999999999</v>
      </c>
      <c r="AM124" s="149">
        <f>IFERROR(+#REF!,"N/A")</f>
        <v>100.45439999999999</v>
      </c>
      <c r="AN124" s="149">
        <f>IFERROR(+#REF!,"N/A")</f>
        <v>81.100799999999992</v>
      </c>
      <c r="AO124" s="149" t="str">
        <f>+#REF!</f>
        <v>EB</v>
      </c>
      <c r="AP124" s="155">
        <f>+#REF!</f>
        <v>0.63541666666666696</v>
      </c>
    </row>
    <row r="125" spans="1:42" x14ac:dyDescent="0.25">
      <c r="A125" s="143">
        <f>+#REF!</f>
        <v>272</v>
      </c>
      <c r="B125" s="144" t="str">
        <f>+#REF!</f>
        <v>OBRIEN RD</v>
      </c>
      <c r="C125" s="145" t="str">
        <f>+#REF!</f>
        <v>1.24 Mi N OF S.R. 19</v>
      </c>
      <c r="D125" s="146" t="s">
        <v>37</v>
      </c>
      <c r="E125" s="147">
        <f>+#REF!</f>
        <v>16</v>
      </c>
      <c r="F125" s="147">
        <f>+#REF!</f>
        <v>21</v>
      </c>
      <c r="G125" s="148">
        <f>+#REF!</f>
        <v>25</v>
      </c>
      <c r="H125" s="149">
        <f>+#REF!</f>
        <v>0</v>
      </c>
      <c r="I125" s="149">
        <f>+#REF!</f>
        <v>0</v>
      </c>
      <c r="J125" s="149">
        <f>+#REF!</f>
        <v>0</v>
      </c>
      <c r="K125" s="149">
        <f>+#REF!</f>
        <v>0</v>
      </c>
      <c r="L125" s="149">
        <f>+#REF!</f>
        <v>0</v>
      </c>
      <c r="M125" s="149">
        <f>+#REF!</f>
        <v>0</v>
      </c>
      <c r="N125" s="149">
        <f>+#REF!</f>
        <v>0</v>
      </c>
      <c r="O125" s="149">
        <f>+#REF!</f>
        <v>0</v>
      </c>
      <c r="P125" s="149">
        <f>+#REF!</f>
        <v>0</v>
      </c>
      <c r="Q125" s="149">
        <f>+#REF!</f>
        <v>0</v>
      </c>
      <c r="R125" s="149">
        <f>+#REF!</f>
        <v>0</v>
      </c>
      <c r="S125" s="149">
        <f>+#REF!</f>
        <v>0</v>
      </c>
      <c r="T125" s="149">
        <f>+#REF!</f>
        <v>0</v>
      </c>
      <c r="U125" s="149">
        <f>+#REF!</f>
        <v>0</v>
      </c>
      <c r="V125" s="149">
        <f>+#REF!</f>
        <v>0</v>
      </c>
      <c r="W125" s="149">
        <f>+#REF!</f>
        <v>0</v>
      </c>
      <c r="X125" s="149">
        <f>+#REF!</f>
        <v>0</v>
      </c>
      <c r="Y125" s="149">
        <f>+#REF!</f>
        <v>0</v>
      </c>
      <c r="Z125" s="149" t="str">
        <f>+#REF!</f>
        <v>NA</v>
      </c>
      <c r="AA125" s="149" t="str">
        <f>+#REF!</f>
        <v>NA</v>
      </c>
      <c r="AB125" s="149">
        <f>_xlfn.IFNA(+#REF!,"N/A")</f>
        <v>6182.64</v>
      </c>
      <c r="AC125" s="151" t="str">
        <f>_xlfn.IFNA(+#REF!,"N/A")</f>
        <v>N/A</v>
      </c>
      <c r="AD125" s="151" t="str">
        <f>_xlfn.IFNA(+#REF!,"N/A")</f>
        <v>N/A</v>
      </c>
      <c r="AE125" s="151">
        <f>_xlfn.IFNA(+#REF!,"N/A")</f>
        <v>339</v>
      </c>
      <c r="AF125" s="151">
        <v>6301.152</v>
      </c>
      <c r="AG125" s="149">
        <f>IFERROR(+#REF!,"N/A")</f>
        <v>6302.3615999999993</v>
      </c>
      <c r="AH125" s="152">
        <f>_xlfn.IFNA(+#REF!,"N/A")</f>
        <v>3.8431772549496479E-3</v>
      </c>
      <c r="AI125" s="139"/>
      <c r="AJ125" s="153">
        <f>IFERROR(+#REF!,"N/A")</f>
        <v>518.67840000000001</v>
      </c>
      <c r="AK125" s="154">
        <f>+#REF!</f>
        <v>0.65625</v>
      </c>
      <c r="AL125" s="149">
        <f>IFERROR(+#REF!,"N/A")</f>
        <v>518.6783999999999</v>
      </c>
      <c r="AM125" s="149">
        <f>IFERROR(+#REF!,"N/A")</f>
        <v>285.87839999999994</v>
      </c>
      <c r="AN125" s="149">
        <f>IFERROR(+#REF!,"N/A")</f>
        <v>232.79999999999998</v>
      </c>
      <c r="AO125" s="149" t="str">
        <f>+#REF!</f>
        <v>SB</v>
      </c>
      <c r="AP125" s="155">
        <f>+#REF!</f>
        <v>0.65625</v>
      </c>
    </row>
    <row r="126" spans="1:42" x14ac:dyDescent="0.25">
      <c r="A126" s="143">
        <f>+#REF!</f>
        <v>273</v>
      </c>
      <c r="B126" s="144" t="str">
        <f>+#REF!</f>
        <v>CHERRY LAKE RD (C.R. 478)</v>
      </c>
      <c r="C126" s="145" t="str">
        <f>+#REF!</f>
        <v>0.25 Mi E OF CORALWOOD LN</v>
      </c>
      <c r="D126" s="146" t="s">
        <v>37</v>
      </c>
      <c r="E126" s="147">
        <f>+#REF!</f>
        <v>4</v>
      </c>
      <c r="F126" s="147">
        <f>+#REF!</f>
        <v>22</v>
      </c>
      <c r="G126" s="148">
        <f>+#REF!</f>
        <v>25</v>
      </c>
      <c r="H126" s="149">
        <f>+#REF!</f>
        <v>0</v>
      </c>
      <c r="I126" s="149">
        <f>+#REF!</f>
        <v>0</v>
      </c>
      <c r="J126" s="149">
        <f>+#REF!</f>
        <v>0</v>
      </c>
      <c r="K126" s="149">
        <f>+#REF!</f>
        <v>0</v>
      </c>
      <c r="L126" s="149">
        <f>+#REF!</f>
        <v>0</v>
      </c>
      <c r="M126" s="149">
        <f>+#REF!</f>
        <v>0</v>
      </c>
      <c r="N126" s="149">
        <f>+#REF!</f>
        <v>0</v>
      </c>
      <c r="O126" s="149">
        <f>+#REF!</f>
        <v>0</v>
      </c>
      <c r="P126" s="149">
        <f>+#REF!</f>
        <v>0</v>
      </c>
      <c r="Q126" s="149">
        <f>+#REF!</f>
        <v>0</v>
      </c>
      <c r="R126" s="149">
        <f>+#REF!</f>
        <v>0</v>
      </c>
      <c r="S126" s="149">
        <f>+#REF!</f>
        <v>0</v>
      </c>
      <c r="T126" s="149">
        <f>+#REF!</f>
        <v>0</v>
      </c>
      <c r="U126" s="149">
        <f>+#REF!</f>
        <v>0</v>
      </c>
      <c r="V126" s="149">
        <f>+#REF!</f>
        <v>0</v>
      </c>
      <c r="W126" s="149">
        <f>+#REF!</f>
        <v>0</v>
      </c>
      <c r="X126" s="149">
        <f>+#REF!</f>
        <v>0</v>
      </c>
      <c r="Y126" s="149">
        <f>+#REF!</f>
        <v>0</v>
      </c>
      <c r="Z126" s="149" t="str">
        <f>+#REF!</f>
        <v>NA</v>
      </c>
      <c r="AA126" s="149" t="str">
        <f>+#REF!</f>
        <v>NA</v>
      </c>
      <c r="AB126" s="149">
        <f>_xlfn.IFNA(+#REF!,"N/A")</f>
        <v>6182.64</v>
      </c>
      <c r="AC126" s="151" t="str">
        <f>_xlfn.IFNA(+#REF!,"N/A")</f>
        <v>N/A</v>
      </c>
      <c r="AD126" s="151" t="str">
        <f>_xlfn.IFNA(+#REF!,"N/A")</f>
        <v>N/A</v>
      </c>
      <c r="AE126" s="151">
        <f>_xlfn.IFNA(+#REF!,"N/A")</f>
        <v>1871</v>
      </c>
      <c r="AF126" s="151">
        <v>2386.7039999999997</v>
      </c>
      <c r="AG126" s="149">
        <f>IFERROR(+#REF!,"N/A")</f>
        <v>1994.6303999999996</v>
      </c>
      <c r="AH126" s="152">
        <f>_xlfn.IFNA(+#REF!,"N/A")</f>
        <v>-0.20248713990289735</v>
      </c>
      <c r="AI126" s="139"/>
      <c r="AJ126" s="153">
        <f>IFERROR(+#REF!,"N/A")</f>
        <v>249.56159999999997</v>
      </c>
      <c r="AK126" s="154">
        <f>+#REF!</f>
        <v>0.30208333333333398</v>
      </c>
      <c r="AL126" s="149">
        <f>IFERROR(+#REF!,"N/A")</f>
        <v>167.61599999999999</v>
      </c>
      <c r="AM126" s="149">
        <f>IFERROR(+#REF!,"N/A")</f>
        <v>82.876799999999989</v>
      </c>
      <c r="AN126" s="149">
        <f>IFERROR(+#REF!,"N/A")</f>
        <v>84.739199999999997</v>
      </c>
      <c r="AO126" s="149" t="str">
        <f>+#REF!</f>
        <v>NB</v>
      </c>
      <c r="AP126" s="155">
        <f>+#REF!</f>
        <v>0.6875</v>
      </c>
    </row>
    <row r="127" spans="1:42" x14ac:dyDescent="0.25">
      <c r="A127" s="143">
        <f>+#REF!</f>
        <v>274</v>
      </c>
      <c r="B127" s="144" t="str">
        <f>+#REF!</f>
        <v>S BUCKHILL RD</v>
      </c>
      <c r="C127" s="145" t="str">
        <f>+#REF!</f>
        <v>0.24 Mi S OF C.R. 455</v>
      </c>
      <c r="D127" s="146" t="s">
        <v>37</v>
      </c>
      <c r="E127" s="147">
        <f>+#REF!</f>
        <v>13</v>
      </c>
      <c r="F127" s="147">
        <f>+#REF!</f>
        <v>21</v>
      </c>
      <c r="G127" s="148">
        <f>+#REF!</f>
        <v>25</v>
      </c>
      <c r="H127" s="149">
        <f>+#REF!</f>
        <v>0</v>
      </c>
      <c r="I127" s="149">
        <f>+#REF!</f>
        <v>0</v>
      </c>
      <c r="J127" s="149">
        <f>+#REF!</f>
        <v>0</v>
      </c>
      <c r="K127" s="149">
        <f>+#REF!</f>
        <v>0</v>
      </c>
      <c r="L127" s="149">
        <f>+#REF!</f>
        <v>0</v>
      </c>
      <c r="M127" s="149">
        <f>+#REF!</f>
        <v>0</v>
      </c>
      <c r="N127" s="149">
        <f>+#REF!</f>
        <v>0</v>
      </c>
      <c r="O127" s="149">
        <f>+#REF!</f>
        <v>0</v>
      </c>
      <c r="P127" s="149">
        <f>+#REF!</f>
        <v>0</v>
      </c>
      <c r="Q127" s="149">
        <f>+#REF!</f>
        <v>0</v>
      </c>
      <c r="R127" s="149">
        <f>+#REF!</f>
        <v>0</v>
      </c>
      <c r="S127" s="149">
        <f>+#REF!</f>
        <v>0</v>
      </c>
      <c r="T127" s="149">
        <f>+#REF!</f>
        <v>0</v>
      </c>
      <c r="U127" s="149">
        <f>+#REF!</f>
        <v>0</v>
      </c>
      <c r="V127" s="149">
        <f>+#REF!</f>
        <v>0</v>
      </c>
      <c r="W127" s="149">
        <f>+#REF!</f>
        <v>0</v>
      </c>
      <c r="X127" s="149">
        <f>+#REF!</f>
        <v>0</v>
      </c>
      <c r="Y127" s="149">
        <f>+#REF!</f>
        <v>0</v>
      </c>
      <c r="Z127" s="149" t="str">
        <f>+#REF!</f>
        <v>NA</v>
      </c>
      <c r="AA127" s="149" t="str">
        <f>+#REF!</f>
        <v>NA</v>
      </c>
      <c r="AB127" s="149">
        <f>_xlfn.IFNA(+#REF!,"N/A")</f>
        <v>6182.64</v>
      </c>
      <c r="AC127" s="151" t="str">
        <f>_xlfn.IFNA(+#REF!,"N/A")</f>
        <v>N/A</v>
      </c>
      <c r="AD127" s="151" t="str">
        <f>_xlfn.IFNA(+#REF!,"N/A")</f>
        <v>N/A</v>
      </c>
      <c r="AE127" s="151">
        <f>_xlfn.IFNA(+#REF!,"N/A")</f>
        <v>1131</v>
      </c>
      <c r="AF127" s="151">
        <v>704.06399999999996</v>
      </c>
      <c r="AG127" s="149">
        <f>IFERROR(+#REF!,"N/A")</f>
        <v>1264.6751999999999</v>
      </c>
      <c r="AH127" s="152">
        <f>_xlfn.IFNA(+#REF!,"N/A")</f>
        <v>-0.27195033130260082</v>
      </c>
      <c r="AI127" s="139"/>
      <c r="AJ127" s="153">
        <f>IFERROR(+#REF!,"N/A")</f>
        <v>144.3648</v>
      </c>
      <c r="AK127" s="154">
        <f>+#REF!</f>
        <v>0.69791666666666696</v>
      </c>
      <c r="AL127" s="149">
        <f>IFERROR(+#REF!,"N/A")</f>
        <v>144.3648</v>
      </c>
      <c r="AM127" s="149">
        <f>IFERROR(+#REF!,"N/A")</f>
        <v>62.294399999999996</v>
      </c>
      <c r="AN127" s="149">
        <f>IFERROR(+#REF!,"N/A")</f>
        <v>82.070399999999992</v>
      </c>
      <c r="AO127" s="149" t="str">
        <f>+#REF!</f>
        <v>NB</v>
      </c>
      <c r="AP127" s="155">
        <f>+#REF!</f>
        <v>0.69791666666666696</v>
      </c>
    </row>
    <row r="128" spans="1:42" x14ac:dyDescent="0.25">
      <c r="A128" s="143">
        <f>+#REF!</f>
        <v>275</v>
      </c>
      <c r="B128" s="144" t="str">
        <f>+#REF!</f>
        <v>S BUCKHILL RD</v>
      </c>
      <c r="C128" s="145" t="str">
        <f>+#REF!</f>
        <v>0.18 Mi N OF TURNPIKE RD</v>
      </c>
      <c r="D128" s="146" t="s">
        <v>37</v>
      </c>
      <c r="E128" s="147">
        <f>+#REF!</f>
        <v>25</v>
      </c>
      <c r="F128" s="147">
        <f>+#REF!</f>
        <v>21</v>
      </c>
      <c r="G128" s="148">
        <f>+#REF!</f>
        <v>25</v>
      </c>
      <c r="H128" s="149">
        <f>+#REF!</f>
        <v>0</v>
      </c>
      <c r="I128" s="149">
        <f>+#REF!</f>
        <v>0</v>
      </c>
      <c r="J128" s="149">
        <f>+#REF!</f>
        <v>0</v>
      </c>
      <c r="K128" s="149">
        <f>+#REF!</f>
        <v>0</v>
      </c>
      <c r="L128" s="149">
        <f>+#REF!</f>
        <v>0</v>
      </c>
      <c r="M128" s="149">
        <f>+#REF!</f>
        <v>0</v>
      </c>
      <c r="N128" s="149">
        <f>+#REF!</f>
        <v>0</v>
      </c>
      <c r="O128" s="149">
        <f>+#REF!</f>
        <v>0</v>
      </c>
      <c r="P128" s="149">
        <f>+#REF!</f>
        <v>0</v>
      </c>
      <c r="Q128" s="149">
        <f>+#REF!</f>
        <v>0</v>
      </c>
      <c r="R128" s="149">
        <f>+#REF!</f>
        <v>0</v>
      </c>
      <c r="S128" s="149">
        <f>+#REF!</f>
        <v>0</v>
      </c>
      <c r="T128" s="149">
        <f>+#REF!</f>
        <v>0</v>
      </c>
      <c r="U128" s="149">
        <f>+#REF!</f>
        <v>0</v>
      </c>
      <c r="V128" s="149">
        <f>+#REF!</f>
        <v>0</v>
      </c>
      <c r="W128" s="149">
        <f>+#REF!</f>
        <v>0</v>
      </c>
      <c r="X128" s="149">
        <f>+#REF!</f>
        <v>0</v>
      </c>
      <c r="Y128" s="149">
        <f>+#REF!</f>
        <v>0</v>
      </c>
      <c r="Z128" s="149" t="str">
        <f>+#REF!</f>
        <v>NA</v>
      </c>
      <c r="AA128" s="149" t="str">
        <f>+#REF!</f>
        <v>NA</v>
      </c>
      <c r="AB128" s="149">
        <f>_xlfn.IFNA(+#REF!,"N/A")</f>
        <v>6182.64</v>
      </c>
      <c r="AC128" s="151" t="str">
        <f>_xlfn.IFNA(+#REF!,"N/A")</f>
        <v>N/A</v>
      </c>
      <c r="AD128" s="151" t="str">
        <f>_xlfn.IFNA(+#REF!,"N/A")</f>
        <v>N/A</v>
      </c>
      <c r="AE128" s="151">
        <f>_xlfn.IFNA(+#REF!,"N/A")</f>
        <v>2069.1360999999997</v>
      </c>
      <c r="AF128" s="151">
        <v>1724.4863999999998</v>
      </c>
      <c r="AG128" s="149">
        <f>IFERROR(+#REF!,"N/A")</f>
        <v>2185.248</v>
      </c>
      <c r="AH128" s="152">
        <f>_xlfn.IFNA(+#REF!,"N/A")</f>
        <v>-0.1877955690824149</v>
      </c>
      <c r="AI128" s="139"/>
      <c r="AJ128" s="153">
        <f>IFERROR(+#REF!,"N/A")</f>
        <v>202.70399999999998</v>
      </c>
      <c r="AK128" s="154">
        <f>+#REF!</f>
        <v>0.30208333333333398</v>
      </c>
      <c r="AL128" s="149">
        <f>IFERROR(+#REF!,"N/A")</f>
        <v>201.71520000000001</v>
      </c>
      <c r="AM128" s="149">
        <f>IFERROR(+#REF!,"N/A")</f>
        <v>64.272000000000006</v>
      </c>
      <c r="AN128" s="149">
        <f>IFERROR(+#REF!,"N/A")</f>
        <v>137.44319999999999</v>
      </c>
      <c r="AO128" s="149" t="str">
        <f>+#REF!</f>
        <v>NB</v>
      </c>
      <c r="AP128" s="155">
        <f>+#REF!</f>
        <v>0.63541666666666696</v>
      </c>
    </row>
    <row r="129" spans="1:42" x14ac:dyDescent="0.25">
      <c r="A129" s="143">
        <f>+#REF!</f>
        <v>276</v>
      </c>
      <c r="B129" s="144" t="str">
        <f>+#REF!</f>
        <v>LANE PARK RD</v>
      </c>
      <c r="C129" s="145" t="str">
        <f>+#REF!</f>
        <v>0.08 Mi E OF CROSBY RD</v>
      </c>
      <c r="D129" s="146" t="s">
        <v>37</v>
      </c>
      <c r="E129" s="147">
        <f>+#REF!</f>
        <v>6</v>
      </c>
      <c r="F129" s="147">
        <f>+#REF!</f>
        <v>20</v>
      </c>
      <c r="G129" s="148">
        <f>+#REF!</f>
        <v>26</v>
      </c>
      <c r="H129" s="149">
        <f>+#REF!</f>
        <v>0</v>
      </c>
      <c r="I129" s="149">
        <f>+#REF!</f>
        <v>0</v>
      </c>
      <c r="J129" s="149">
        <f>+#REF!</f>
        <v>0</v>
      </c>
      <c r="K129" s="149">
        <f>+#REF!</f>
        <v>0</v>
      </c>
      <c r="L129" s="149">
        <f>+#REF!</f>
        <v>0</v>
      </c>
      <c r="M129" s="149">
        <f>+#REF!</f>
        <v>0</v>
      </c>
      <c r="N129" s="149">
        <f>+#REF!</f>
        <v>0</v>
      </c>
      <c r="O129" s="149">
        <f>+#REF!</f>
        <v>0</v>
      </c>
      <c r="P129" s="149">
        <f>+#REF!</f>
        <v>0</v>
      </c>
      <c r="Q129" s="149">
        <f>+#REF!</f>
        <v>0</v>
      </c>
      <c r="R129" s="149">
        <f>+#REF!</f>
        <v>0</v>
      </c>
      <c r="S129" s="149">
        <f>+#REF!</f>
        <v>0</v>
      </c>
      <c r="T129" s="149">
        <f>+#REF!</f>
        <v>0</v>
      </c>
      <c r="U129" s="149">
        <f>+#REF!</f>
        <v>0</v>
      </c>
      <c r="V129" s="149">
        <f>+#REF!</f>
        <v>0</v>
      </c>
      <c r="W129" s="149">
        <f>+#REF!</f>
        <v>0</v>
      </c>
      <c r="X129" s="149">
        <f>+#REF!</f>
        <v>0</v>
      </c>
      <c r="Y129" s="149">
        <f>+#REF!</f>
        <v>0</v>
      </c>
      <c r="Z129" s="149" t="str">
        <f>+#REF!</f>
        <v>NA</v>
      </c>
      <c r="AA129" s="149" t="str">
        <f>+#REF!</f>
        <v>NA</v>
      </c>
      <c r="AB129" s="149">
        <f>_xlfn.IFNA(+#REF!,"N/A")</f>
        <v>6182.64</v>
      </c>
      <c r="AC129" s="151" t="str">
        <f>_xlfn.IFNA(+#REF!,"N/A")</f>
        <v>N/A</v>
      </c>
      <c r="AD129" s="151" t="str">
        <f>_xlfn.IFNA(+#REF!,"N/A")</f>
        <v>N/A</v>
      </c>
      <c r="AE129" s="151">
        <f>_xlfn.IFNA(+#REF!,"N/A")</f>
        <v>435</v>
      </c>
      <c r="AF129" s="151">
        <v>1053.3599999999999</v>
      </c>
      <c r="AG129" s="149">
        <f>IFERROR(+#REF!,"N/A")</f>
        <v>1258.9055999999998</v>
      </c>
      <c r="AH129" s="152">
        <f>_xlfn.IFNA(+#REF!,"N/A")</f>
        <v>-0.27261583684789881</v>
      </c>
      <c r="AI129" s="139"/>
      <c r="AJ129" s="153">
        <f>IFERROR(+#REF!,"N/A")</f>
        <v>123.49439999999998</v>
      </c>
      <c r="AK129" s="154">
        <f>+#REF!</f>
        <v>0.64583333333333404</v>
      </c>
      <c r="AL129" s="149">
        <f>IFERROR(+#REF!,"N/A")</f>
        <v>123.49439999999998</v>
      </c>
      <c r="AM129" s="149">
        <f>IFERROR(+#REF!,"N/A")</f>
        <v>63.590399999999995</v>
      </c>
      <c r="AN129" s="149">
        <f>IFERROR(+#REF!,"N/A")</f>
        <v>59.903999999999996</v>
      </c>
      <c r="AO129" s="149" t="str">
        <f>+#REF!</f>
        <v>WB</v>
      </c>
      <c r="AP129" s="155">
        <f>+#REF!</f>
        <v>0.64583333333333404</v>
      </c>
    </row>
    <row r="130" spans="1:42" x14ac:dyDescent="0.25">
      <c r="A130" s="143">
        <f>+#REF!</f>
        <v>277</v>
      </c>
      <c r="B130" s="144" t="str">
        <f>+#REF!</f>
        <v>NUMBER TWO RD</v>
      </c>
      <c r="C130" s="145" t="str">
        <f>+#REF!</f>
        <v>0.18 Mi S OF C.R. 48</v>
      </c>
      <c r="D130" s="146" t="s">
        <v>37</v>
      </c>
      <c r="E130" s="147">
        <f>+#REF!</f>
        <v>18</v>
      </c>
      <c r="F130" s="147">
        <f>+#REF!</f>
        <v>20</v>
      </c>
      <c r="G130" s="148">
        <f>+#REF!</f>
        <v>25</v>
      </c>
      <c r="H130" s="149">
        <f>+#REF!</f>
        <v>0</v>
      </c>
      <c r="I130" s="149">
        <f>+#REF!</f>
        <v>0</v>
      </c>
      <c r="J130" s="149">
        <f>+#REF!</f>
        <v>0</v>
      </c>
      <c r="K130" s="149">
        <f>+#REF!</f>
        <v>0</v>
      </c>
      <c r="L130" s="149">
        <f>+#REF!</f>
        <v>0</v>
      </c>
      <c r="M130" s="149">
        <f>+#REF!</f>
        <v>0</v>
      </c>
      <c r="N130" s="149">
        <f>+#REF!</f>
        <v>0</v>
      </c>
      <c r="O130" s="149">
        <f>+#REF!</f>
        <v>0</v>
      </c>
      <c r="P130" s="149">
        <f>+#REF!</f>
        <v>0</v>
      </c>
      <c r="Q130" s="149">
        <f>+#REF!</f>
        <v>0</v>
      </c>
      <c r="R130" s="149">
        <f>+#REF!</f>
        <v>0</v>
      </c>
      <c r="S130" s="149">
        <f>+#REF!</f>
        <v>0</v>
      </c>
      <c r="T130" s="149">
        <f>+#REF!</f>
        <v>0</v>
      </c>
      <c r="U130" s="149">
        <f>+#REF!</f>
        <v>0</v>
      </c>
      <c r="V130" s="149">
        <f>+#REF!</f>
        <v>0</v>
      </c>
      <c r="W130" s="149">
        <f>+#REF!</f>
        <v>0</v>
      </c>
      <c r="X130" s="149">
        <f>+#REF!</f>
        <v>0</v>
      </c>
      <c r="Y130" s="149">
        <f>+#REF!</f>
        <v>0</v>
      </c>
      <c r="Z130" s="149" t="str">
        <f>+#REF!</f>
        <v>NA</v>
      </c>
      <c r="AA130" s="149" t="str">
        <f>+#REF!</f>
        <v>NA</v>
      </c>
      <c r="AB130" s="149">
        <f>_xlfn.IFNA(+#REF!,"N/A")</f>
        <v>6182.64</v>
      </c>
      <c r="AC130" s="151" t="str">
        <f>_xlfn.IFNA(+#REF!,"N/A")</f>
        <v>N/A</v>
      </c>
      <c r="AD130" s="151" t="str">
        <f>_xlfn.IFNA(+#REF!,"N/A")</f>
        <v>N/A</v>
      </c>
      <c r="AE130" s="151">
        <f>_xlfn.IFNA(+#REF!,"N/A")</f>
        <v>547</v>
      </c>
      <c r="AF130" s="151">
        <v>1430.0159999999998</v>
      </c>
      <c r="AG130" s="149">
        <f>IFERROR(+#REF!,"N/A")</f>
        <v>1730.1695999999997</v>
      </c>
      <c r="AH130" s="152">
        <f>_xlfn.IFNA(+#REF!,"N/A")</f>
        <v>-0.2248550115584278</v>
      </c>
      <c r="AI130" s="139"/>
      <c r="AJ130" s="153">
        <f>IFERROR(+#REF!,"N/A")</f>
        <v>165.75359999999998</v>
      </c>
      <c r="AK130" s="154">
        <f>+#REF!</f>
        <v>0.64583333333333404</v>
      </c>
      <c r="AL130" s="149">
        <f>IFERROR(+#REF!,"N/A")</f>
        <v>165.75359999999998</v>
      </c>
      <c r="AM130" s="149">
        <f>IFERROR(+#REF!,"N/A")</f>
        <v>86.601600000000005</v>
      </c>
      <c r="AN130" s="149">
        <f>IFERROR(+#REF!,"N/A")</f>
        <v>79.151999999999987</v>
      </c>
      <c r="AO130" s="149" t="str">
        <f>+#REF!</f>
        <v>WB</v>
      </c>
      <c r="AP130" s="155">
        <f>+#REF!</f>
        <v>0.64583333333333404</v>
      </c>
    </row>
    <row r="131" spans="1:42" x14ac:dyDescent="0.25">
      <c r="A131" s="143">
        <f>+#REF!</f>
        <v>278</v>
      </c>
      <c r="B131" s="144" t="str">
        <f>+#REF!</f>
        <v>NUMBER TWO RD</v>
      </c>
      <c r="C131" s="145" t="str">
        <f>+#REF!</f>
        <v>0.5 Mi W OF S.R. 19</v>
      </c>
      <c r="D131" s="146" t="s">
        <v>37</v>
      </c>
      <c r="E131" s="147">
        <f>+#REF!</f>
        <v>26</v>
      </c>
      <c r="F131" s="147">
        <f>+#REF!</f>
        <v>20</v>
      </c>
      <c r="G131" s="148">
        <f>+#REF!</f>
        <v>25</v>
      </c>
      <c r="H131" s="149">
        <f>+#REF!</f>
        <v>0</v>
      </c>
      <c r="I131" s="149">
        <f>+#REF!</f>
        <v>0</v>
      </c>
      <c r="J131" s="149">
        <f>+#REF!</f>
        <v>0</v>
      </c>
      <c r="K131" s="149">
        <f>+#REF!</f>
        <v>0</v>
      </c>
      <c r="L131" s="149">
        <f>+#REF!</f>
        <v>0</v>
      </c>
      <c r="M131" s="149">
        <f>+#REF!</f>
        <v>0</v>
      </c>
      <c r="N131" s="149">
        <f>+#REF!</f>
        <v>0</v>
      </c>
      <c r="O131" s="149">
        <f>+#REF!</f>
        <v>0</v>
      </c>
      <c r="P131" s="149">
        <f>+#REF!</f>
        <v>0</v>
      </c>
      <c r="Q131" s="149">
        <f>+#REF!</f>
        <v>0</v>
      </c>
      <c r="R131" s="149">
        <f>+#REF!</f>
        <v>0</v>
      </c>
      <c r="S131" s="149">
        <f>+#REF!</f>
        <v>0</v>
      </c>
      <c r="T131" s="149">
        <f>+#REF!</f>
        <v>0</v>
      </c>
      <c r="U131" s="149">
        <f>+#REF!</f>
        <v>0</v>
      </c>
      <c r="V131" s="149">
        <f>+#REF!</f>
        <v>0</v>
      </c>
      <c r="W131" s="149">
        <f>+#REF!</f>
        <v>0</v>
      </c>
      <c r="X131" s="149">
        <f>+#REF!</f>
        <v>0</v>
      </c>
      <c r="Y131" s="149">
        <f>+#REF!</f>
        <v>0</v>
      </c>
      <c r="Z131" s="149" t="str">
        <f>+#REF!</f>
        <v>NA</v>
      </c>
      <c r="AA131" s="149" t="str">
        <f>+#REF!</f>
        <v>NA</v>
      </c>
      <c r="AB131" s="149">
        <f>_xlfn.IFNA(+#REF!,"N/A")</f>
        <v>6182.64</v>
      </c>
      <c r="AC131" s="151" t="str">
        <f>_xlfn.IFNA(+#REF!,"N/A")</f>
        <v>N/A</v>
      </c>
      <c r="AD131" s="151" t="str">
        <f>_xlfn.IFNA(+#REF!,"N/A")</f>
        <v>N/A</v>
      </c>
      <c r="AE131" s="151">
        <f>_xlfn.IFNA(+#REF!,"N/A")</f>
        <v>956</v>
      </c>
      <c r="AF131" s="151">
        <v>5682.4127999999992</v>
      </c>
      <c r="AG131" s="149">
        <f>IFERROR(+#REF!,"N/A")</f>
        <v>5861.9039999999995</v>
      </c>
      <c r="AH131" s="152">
        <f>_xlfn.IFNA(+#REF!,"N/A")</f>
        <v>-1.0597625097651164E-2</v>
      </c>
      <c r="AI131" s="139"/>
      <c r="AJ131" s="153">
        <f>IFERROR(+#REF!,"N/A")</f>
        <v>549.40800000000002</v>
      </c>
      <c r="AK131" s="154">
        <f>+#REF!</f>
        <v>0.69791666666666696</v>
      </c>
      <c r="AL131" s="149">
        <f>IFERROR(+#REF!,"N/A")</f>
        <v>549.4079999999999</v>
      </c>
      <c r="AM131" s="149">
        <f>IFERROR(+#REF!,"N/A")</f>
        <v>275.63519999999994</v>
      </c>
      <c r="AN131" s="149">
        <f>IFERROR(+#REF!,"N/A")</f>
        <v>273.77280000000002</v>
      </c>
      <c r="AO131" s="149" t="str">
        <f>+#REF!</f>
        <v>SB</v>
      </c>
      <c r="AP131" s="155">
        <f>+#REF!</f>
        <v>0.69791666666666696</v>
      </c>
    </row>
    <row r="132" spans="1:42" x14ac:dyDescent="0.25">
      <c r="A132" s="143">
        <f>+#REF!</f>
        <v>279</v>
      </c>
      <c r="B132" s="144" t="str">
        <f>+#REF!</f>
        <v>TURKEY LAKE RD</v>
      </c>
      <c r="C132" s="145" t="str">
        <f>+#REF!</f>
        <v>0.5 Mi S OF NUMBER TWO RD</v>
      </c>
      <c r="D132" s="146" t="s">
        <v>37</v>
      </c>
      <c r="E132" s="147">
        <f>+#REF!</f>
        <v>29</v>
      </c>
      <c r="F132" s="147">
        <f>+#REF!</f>
        <v>20</v>
      </c>
      <c r="G132" s="148">
        <f>+#REF!</f>
        <v>25</v>
      </c>
      <c r="H132" s="149">
        <f>+#REF!</f>
        <v>0</v>
      </c>
      <c r="I132" s="149">
        <f>+#REF!</f>
        <v>0</v>
      </c>
      <c r="J132" s="149">
        <f>+#REF!</f>
        <v>0</v>
      </c>
      <c r="K132" s="149">
        <f>+#REF!</f>
        <v>0</v>
      </c>
      <c r="L132" s="149">
        <f>+#REF!</f>
        <v>0</v>
      </c>
      <c r="M132" s="149">
        <f>+#REF!</f>
        <v>0</v>
      </c>
      <c r="N132" s="149">
        <f>+#REF!</f>
        <v>0</v>
      </c>
      <c r="O132" s="149">
        <f>+#REF!</f>
        <v>0</v>
      </c>
      <c r="P132" s="149">
        <f>+#REF!</f>
        <v>0</v>
      </c>
      <c r="Q132" s="149">
        <f>+#REF!</f>
        <v>0</v>
      </c>
      <c r="R132" s="149">
        <f>+#REF!</f>
        <v>0</v>
      </c>
      <c r="S132" s="149">
        <f>+#REF!</f>
        <v>0</v>
      </c>
      <c r="T132" s="149">
        <f>+#REF!</f>
        <v>0</v>
      </c>
      <c r="U132" s="149">
        <f>+#REF!</f>
        <v>0</v>
      </c>
      <c r="V132" s="149">
        <f>+#REF!</f>
        <v>0</v>
      </c>
      <c r="W132" s="149">
        <f>+#REF!</f>
        <v>0</v>
      </c>
      <c r="X132" s="149">
        <f>+#REF!</f>
        <v>0</v>
      </c>
      <c r="Y132" s="149">
        <f>+#REF!</f>
        <v>0</v>
      </c>
      <c r="Z132" s="149" t="str">
        <f>+#REF!</f>
        <v>NA</v>
      </c>
      <c r="AA132" s="149" t="str">
        <f>+#REF!</f>
        <v>NA</v>
      </c>
      <c r="AB132" s="149">
        <f>_xlfn.IFNA(+#REF!,"N/A")</f>
        <v>6182.64</v>
      </c>
      <c r="AC132" s="151" t="str">
        <f>_xlfn.IFNA(+#REF!,"N/A")</f>
        <v>N/A</v>
      </c>
      <c r="AD132" s="151" t="str">
        <f>_xlfn.IFNA(+#REF!,"N/A")</f>
        <v>N/A</v>
      </c>
      <c r="AE132" s="151">
        <f>_xlfn.IFNA(+#REF!,"N/A")</f>
        <v>229</v>
      </c>
      <c r="AF132" s="151">
        <v>2643.1295999999998</v>
      </c>
      <c r="AG132" s="149">
        <f>IFERROR(+#REF!,"N/A")</f>
        <v>3071.0976000000001</v>
      </c>
      <c r="AH132" s="152">
        <f>_xlfn.IFNA(+#REF!,"N/A")</f>
        <v>-0.13059139993067426</v>
      </c>
      <c r="AI132" s="139"/>
      <c r="AJ132" s="153">
        <f>IFERROR(+#REF!,"N/A")</f>
        <v>271.91039999999998</v>
      </c>
      <c r="AK132" s="154">
        <f>+#REF!</f>
        <v>0.64583333333333404</v>
      </c>
      <c r="AL132" s="149">
        <f>IFERROR(+#REF!,"N/A")</f>
        <v>271.91039999999998</v>
      </c>
      <c r="AM132" s="149">
        <f>IFERROR(+#REF!,"N/A")</f>
        <v>141.54239999999999</v>
      </c>
      <c r="AN132" s="149">
        <f>IFERROR(+#REF!,"N/A")</f>
        <v>130.36799999999999</v>
      </c>
      <c r="AO132" s="149" t="str">
        <f>+#REF!</f>
        <v>SB</v>
      </c>
      <c r="AP132" s="155">
        <f>+#REF!</f>
        <v>0.64583333333333404</v>
      </c>
    </row>
    <row r="133" spans="1:42" x14ac:dyDescent="0.25">
      <c r="A133" s="143">
        <f>+#REF!</f>
        <v>280</v>
      </c>
      <c r="B133" s="144" t="str">
        <f>+#REF!</f>
        <v>LAKE EMMA RD</v>
      </c>
      <c r="C133" s="145" t="str">
        <f>+#REF!</f>
        <v>0.18 Mi S OF ORANGE AVE</v>
      </c>
      <c r="D133" s="146" t="s">
        <v>37</v>
      </c>
      <c r="E133" s="147">
        <f>+#REF!</f>
        <v>31</v>
      </c>
      <c r="F133" s="147">
        <f>+#REF!</f>
        <v>21</v>
      </c>
      <c r="G133" s="148">
        <f>+#REF!</f>
        <v>25</v>
      </c>
      <c r="H133" s="149">
        <f>+#REF!</f>
        <v>0</v>
      </c>
      <c r="I133" s="149">
        <f>+#REF!</f>
        <v>0</v>
      </c>
      <c r="J133" s="149">
        <f>+#REF!</f>
        <v>0</v>
      </c>
      <c r="K133" s="149">
        <f>+#REF!</f>
        <v>0</v>
      </c>
      <c r="L133" s="149">
        <f>+#REF!</f>
        <v>0</v>
      </c>
      <c r="M133" s="149">
        <f>+#REF!</f>
        <v>0</v>
      </c>
      <c r="N133" s="149">
        <f>+#REF!</f>
        <v>0</v>
      </c>
      <c r="O133" s="149">
        <f>+#REF!</f>
        <v>0</v>
      </c>
      <c r="P133" s="149">
        <f>+#REF!</f>
        <v>0</v>
      </c>
      <c r="Q133" s="149">
        <f>+#REF!</f>
        <v>0</v>
      </c>
      <c r="R133" s="149">
        <f>+#REF!</f>
        <v>0</v>
      </c>
      <c r="S133" s="149">
        <f>+#REF!</f>
        <v>0</v>
      </c>
      <c r="T133" s="149">
        <f>+#REF!</f>
        <v>0</v>
      </c>
      <c r="U133" s="149">
        <f>+#REF!</f>
        <v>0</v>
      </c>
      <c r="V133" s="149">
        <f>+#REF!</f>
        <v>0</v>
      </c>
      <c r="W133" s="149">
        <f>+#REF!</f>
        <v>0</v>
      </c>
      <c r="X133" s="149">
        <f>+#REF!</f>
        <v>0</v>
      </c>
      <c r="Y133" s="149">
        <f>+#REF!</f>
        <v>0</v>
      </c>
      <c r="Z133" s="149" t="str">
        <f>+#REF!</f>
        <v>NA</v>
      </c>
      <c r="AA133" s="149" t="str">
        <f>+#REF!</f>
        <v>NA</v>
      </c>
      <c r="AB133" s="149">
        <f>_xlfn.IFNA(+#REF!,"N/A")</f>
        <v>6182.64</v>
      </c>
      <c r="AC133" s="151" t="str">
        <f>_xlfn.IFNA(+#REF!,"N/A")</f>
        <v>N/A</v>
      </c>
      <c r="AD133" s="151" t="str">
        <f>_xlfn.IFNA(+#REF!,"N/A")</f>
        <v>N/A</v>
      </c>
      <c r="AE133" s="151">
        <f>_xlfn.IFNA(+#REF!,"N/A")</f>
        <v>1668</v>
      </c>
      <c r="AF133" s="151">
        <v>2119.7375999999999</v>
      </c>
      <c r="AG133" s="149">
        <f>IFERROR(+#REF!,"N/A")</f>
        <v>2096.2559999999999</v>
      </c>
      <c r="AH133" s="152">
        <f>_xlfn.IFNA(+#REF!,"N/A")</f>
        <v>-0.19452127885208004</v>
      </c>
      <c r="AI133" s="139"/>
      <c r="AJ133" s="153">
        <f>IFERROR(+#REF!,"N/A")</f>
        <v>216.54719999999998</v>
      </c>
      <c r="AK133" s="154">
        <f>+#REF!</f>
        <v>0.29166666666666702</v>
      </c>
      <c r="AL133" s="149">
        <f>IFERROR(+#REF!,"N/A")</f>
        <v>198.74879999999999</v>
      </c>
      <c r="AM133" s="149">
        <f>IFERROR(+#REF!,"N/A")</f>
        <v>60.316799999999994</v>
      </c>
      <c r="AN133" s="149">
        <f>IFERROR(+#REF!,"N/A")</f>
        <v>138.43200000000002</v>
      </c>
      <c r="AO133" s="149" t="str">
        <f>+#REF!</f>
        <v>NB</v>
      </c>
      <c r="AP133" s="155">
        <f>+#REF!</f>
        <v>0.69791666666666696</v>
      </c>
    </row>
    <row r="134" spans="1:42" x14ac:dyDescent="0.25">
      <c r="A134" s="143">
        <f>+#REF!</f>
        <v>281</v>
      </c>
      <c r="B134" s="144" t="str">
        <f>+#REF!</f>
        <v>C.R. 48</v>
      </c>
      <c r="C134" s="145" t="str">
        <f>+#REF!</f>
        <v>0.13 Mi W OF BLOOMFIELD AVE</v>
      </c>
      <c r="D134" s="146" t="s">
        <v>37</v>
      </c>
      <c r="E134" s="147">
        <f>+#REF!</f>
        <v>16</v>
      </c>
      <c r="F134" s="147">
        <f>+#REF!</f>
        <v>20</v>
      </c>
      <c r="G134" s="148">
        <f>+#REF!</f>
        <v>25</v>
      </c>
      <c r="H134" s="149">
        <f>+#REF!</f>
        <v>0</v>
      </c>
      <c r="I134" s="149">
        <f>+#REF!</f>
        <v>0</v>
      </c>
      <c r="J134" s="149">
        <f>+#REF!</f>
        <v>0</v>
      </c>
      <c r="K134" s="149">
        <f>+#REF!</f>
        <v>0</v>
      </c>
      <c r="L134" s="149">
        <f>+#REF!</f>
        <v>0</v>
      </c>
      <c r="M134" s="149">
        <f>+#REF!</f>
        <v>0</v>
      </c>
      <c r="N134" s="149">
        <f>+#REF!</f>
        <v>0</v>
      </c>
      <c r="O134" s="149">
        <f>+#REF!</f>
        <v>0</v>
      </c>
      <c r="P134" s="149">
        <f>+#REF!</f>
        <v>0</v>
      </c>
      <c r="Q134" s="149">
        <f>+#REF!</f>
        <v>0</v>
      </c>
      <c r="R134" s="149">
        <f>+#REF!</f>
        <v>0</v>
      </c>
      <c r="S134" s="149">
        <f>+#REF!</f>
        <v>0</v>
      </c>
      <c r="T134" s="149">
        <f>+#REF!</f>
        <v>0</v>
      </c>
      <c r="U134" s="149">
        <f>+#REF!</f>
        <v>0</v>
      </c>
      <c r="V134" s="149">
        <f>+#REF!</f>
        <v>0</v>
      </c>
      <c r="W134" s="149">
        <f>+#REF!</f>
        <v>0</v>
      </c>
      <c r="X134" s="149">
        <f>+#REF!</f>
        <v>0</v>
      </c>
      <c r="Y134" s="149">
        <f>+#REF!</f>
        <v>0</v>
      </c>
      <c r="Z134" s="149" t="str">
        <f>+#REF!</f>
        <v>NA</v>
      </c>
      <c r="AA134" s="149" t="str">
        <f>+#REF!</f>
        <v>NA</v>
      </c>
      <c r="AB134" s="149">
        <f>_xlfn.IFNA(+#REF!,"N/A")</f>
        <v>6182.64</v>
      </c>
      <c r="AC134" s="151" t="str">
        <f>_xlfn.IFNA(+#REF!,"N/A")</f>
        <v>N/A</v>
      </c>
      <c r="AD134" s="151" t="str">
        <f>_xlfn.IFNA(+#REF!,"N/A")</f>
        <v>N/A</v>
      </c>
      <c r="AE134" s="151">
        <f>_xlfn.IFNA(+#REF!,"N/A")</f>
        <v>9136</v>
      </c>
      <c r="AF134" s="151">
        <v>8706.3552</v>
      </c>
      <c r="AG134" s="149">
        <f>IFERROR(+#REF!,"N/A")</f>
        <v>8499.7248</v>
      </c>
      <c r="AH134" s="152">
        <f>_xlfn.IFNA(+#REF!,"N/A")</f>
        <v>6.5727521111377696E-2</v>
      </c>
      <c r="AI134" s="139"/>
      <c r="AJ134" s="153">
        <f>IFERROR(+#REF!,"N/A")</f>
        <v>765.33119999999997</v>
      </c>
      <c r="AK134" s="154">
        <f>+#REF!</f>
        <v>0.67708333333333404</v>
      </c>
      <c r="AL134" s="149">
        <f>IFERROR(+#REF!,"N/A")</f>
        <v>765.33119999999997</v>
      </c>
      <c r="AM134" s="149">
        <f>IFERROR(+#REF!,"N/A")</f>
        <v>438.03839999999997</v>
      </c>
      <c r="AN134" s="149">
        <f>IFERROR(+#REF!,"N/A")</f>
        <v>327.2928</v>
      </c>
      <c r="AO134" s="149" t="str">
        <f>+#REF!</f>
        <v>WB</v>
      </c>
      <c r="AP134" s="155">
        <f>+#REF!</f>
        <v>0.67708333333333404</v>
      </c>
    </row>
    <row r="135" spans="1:42" x14ac:dyDescent="0.25">
      <c r="A135" s="143">
        <f>+#REF!</f>
        <v>282</v>
      </c>
      <c r="B135" s="144" t="str">
        <f>+#REF!</f>
        <v>FOSTGATE RD</v>
      </c>
      <c r="C135" s="145" t="str">
        <f>+#REF!</f>
        <v>0.13 Mi N OF RIDGEWOOD AVE</v>
      </c>
      <c r="D135" s="146" t="s">
        <v>37</v>
      </c>
      <c r="E135" s="147">
        <f>+#REF!</f>
        <v>10</v>
      </c>
      <c r="F135" s="147">
        <f>+#REF!</f>
        <v>22</v>
      </c>
      <c r="G135" s="148">
        <f>+#REF!</f>
        <v>26</v>
      </c>
      <c r="H135" s="149">
        <f>+#REF!</f>
        <v>0</v>
      </c>
      <c r="I135" s="149">
        <f>+#REF!</f>
        <v>0</v>
      </c>
      <c r="J135" s="149">
        <f>+#REF!</f>
        <v>0</v>
      </c>
      <c r="K135" s="149">
        <f>+#REF!</f>
        <v>0</v>
      </c>
      <c r="L135" s="149">
        <f>+#REF!</f>
        <v>0</v>
      </c>
      <c r="M135" s="149">
        <f>+#REF!</f>
        <v>0</v>
      </c>
      <c r="N135" s="149">
        <f>+#REF!</f>
        <v>0</v>
      </c>
      <c r="O135" s="149">
        <f>+#REF!</f>
        <v>0</v>
      </c>
      <c r="P135" s="149">
        <f>+#REF!</f>
        <v>0</v>
      </c>
      <c r="Q135" s="149">
        <f>+#REF!</f>
        <v>0</v>
      </c>
      <c r="R135" s="149">
        <f>+#REF!</f>
        <v>0</v>
      </c>
      <c r="S135" s="149">
        <f>+#REF!</f>
        <v>0</v>
      </c>
      <c r="T135" s="149">
        <f>+#REF!</f>
        <v>0</v>
      </c>
      <c r="U135" s="149">
        <f>+#REF!</f>
        <v>0</v>
      </c>
      <c r="V135" s="149">
        <f>+#REF!</f>
        <v>0</v>
      </c>
      <c r="W135" s="149">
        <f>+#REF!</f>
        <v>0</v>
      </c>
      <c r="X135" s="149">
        <f>+#REF!</f>
        <v>0</v>
      </c>
      <c r="Y135" s="149">
        <f>+#REF!</f>
        <v>0</v>
      </c>
      <c r="Z135" s="149" t="str">
        <f>+#REF!</f>
        <v>NA</v>
      </c>
      <c r="AA135" s="149" t="str">
        <f>+#REF!</f>
        <v>NA</v>
      </c>
      <c r="AB135" s="149">
        <f>_xlfn.IFNA(+#REF!,"N/A")</f>
        <v>6182.64</v>
      </c>
      <c r="AC135" s="151" t="str">
        <f>_xlfn.IFNA(+#REF!,"N/A")</f>
        <v>N/A</v>
      </c>
      <c r="AD135" s="151" t="str">
        <f>_xlfn.IFNA(+#REF!,"N/A")</f>
        <v>N/A</v>
      </c>
      <c r="AE135" s="151">
        <f>_xlfn.IFNA(+#REF!,"N/A")</f>
        <v>2100</v>
      </c>
      <c r="AF135" s="151">
        <v>1781.0946000000001</v>
      </c>
      <c r="AG135" s="149">
        <f>IFERROR(+#REF!,"N/A")</f>
        <v>1990.9056</v>
      </c>
      <c r="AH135" s="152">
        <f>_xlfn.IFNA(+#REF!,"N/A")</f>
        <v>-0.20278521991895437</v>
      </c>
      <c r="AI135" s="139"/>
      <c r="AJ135" s="153">
        <f>IFERROR(+#REF!,"N/A")</f>
        <v>226.2816</v>
      </c>
      <c r="AK135" s="154">
        <f>+#REF!</f>
        <v>0.29166666666666702</v>
      </c>
      <c r="AL135" s="149">
        <f>IFERROR(+#REF!,"N/A")</f>
        <v>170.40959999999998</v>
      </c>
      <c r="AM135" s="149">
        <f>IFERROR(+#REF!,"N/A")</f>
        <v>77.289599999999993</v>
      </c>
      <c r="AN135" s="149">
        <f>IFERROR(+#REF!,"N/A")</f>
        <v>93.12</v>
      </c>
      <c r="AO135" s="149" t="str">
        <f>+#REF!</f>
        <v>NB</v>
      </c>
      <c r="AP135" s="155">
        <f>+#REF!</f>
        <v>0.625</v>
      </c>
    </row>
    <row r="136" spans="1:42" x14ac:dyDescent="0.25">
      <c r="A136" s="143">
        <f>+#REF!</f>
        <v>283</v>
      </c>
      <c r="B136" s="144" t="str">
        <f>+#REF!</f>
        <v>C.R. 455</v>
      </c>
      <c r="C136" s="145" t="str">
        <f>+#REF!</f>
        <v>0.25 Mi S OF RIDGEWOOD AVE</v>
      </c>
      <c r="D136" s="146" t="s">
        <v>37</v>
      </c>
      <c r="E136" s="147">
        <f>+#REF!</f>
        <v>11</v>
      </c>
      <c r="F136" s="147">
        <f>+#REF!</f>
        <v>22</v>
      </c>
      <c r="G136" s="148">
        <f>+#REF!</f>
        <v>26</v>
      </c>
      <c r="H136" s="149">
        <f>+#REF!</f>
        <v>0</v>
      </c>
      <c r="I136" s="149">
        <f>+#REF!</f>
        <v>0</v>
      </c>
      <c r="J136" s="149">
        <f>+#REF!</f>
        <v>0</v>
      </c>
      <c r="K136" s="149">
        <f>+#REF!</f>
        <v>0</v>
      </c>
      <c r="L136" s="149">
        <f>+#REF!</f>
        <v>0</v>
      </c>
      <c r="M136" s="149">
        <f>+#REF!</f>
        <v>0</v>
      </c>
      <c r="N136" s="149">
        <f>+#REF!</f>
        <v>0</v>
      </c>
      <c r="O136" s="149">
        <f>+#REF!</f>
        <v>0</v>
      </c>
      <c r="P136" s="149">
        <f>+#REF!</f>
        <v>0</v>
      </c>
      <c r="Q136" s="149">
        <f>+#REF!</f>
        <v>0</v>
      </c>
      <c r="R136" s="149">
        <f>+#REF!</f>
        <v>0</v>
      </c>
      <c r="S136" s="149">
        <f>+#REF!</f>
        <v>0</v>
      </c>
      <c r="T136" s="149">
        <f>+#REF!</f>
        <v>0</v>
      </c>
      <c r="U136" s="149">
        <f>+#REF!</f>
        <v>0</v>
      </c>
      <c r="V136" s="149">
        <f>+#REF!</f>
        <v>0</v>
      </c>
      <c r="W136" s="149">
        <f>+#REF!</f>
        <v>0</v>
      </c>
      <c r="X136" s="149">
        <f>+#REF!</f>
        <v>0</v>
      </c>
      <c r="Y136" s="149">
        <f>+#REF!</f>
        <v>0</v>
      </c>
      <c r="Z136" s="149" t="str">
        <f>+#REF!</f>
        <v>NA</v>
      </c>
      <c r="AA136" s="149" t="str">
        <f>+#REF!</f>
        <v>NA</v>
      </c>
      <c r="AB136" s="149">
        <f>_xlfn.IFNA(+#REF!,"N/A")</f>
        <v>6182.64</v>
      </c>
      <c r="AC136" s="151" t="str">
        <f>_xlfn.IFNA(+#REF!,"N/A")</f>
        <v>N/A</v>
      </c>
      <c r="AD136" s="151" t="str">
        <f>_xlfn.IFNA(+#REF!,"N/A")</f>
        <v>N/A</v>
      </c>
      <c r="AE136" s="151">
        <f>_xlfn.IFNA(+#REF!,"N/A")</f>
        <v>5829</v>
      </c>
      <c r="AF136" s="151">
        <v>5833.1338000000005</v>
      </c>
      <c r="AG136" s="149">
        <f>IFERROR(+#REF!,"N/A")</f>
        <v>5722.1855999999998</v>
      </c>
      <c r="AH136" s="152">
        <f>_xlfn.IFNA(+#REF!,"N/A")</f>
        <v>-1.5359724332864699E-2</v>
      </c>
      <c r="AI136" s="139"/>
      <c r="AJ136" s="153">
        <f>IFERROR(+#REF!,"N/A")</f>
        <v>693.14879999999994</v>
      </c>
      <c r="AK136" s="154">
        <f>+#REF!</f>
        <v>0.29166666666666702</v>
      </c>
      <c r="AL136" s="149">
        <f>IFERROR(+#REF!,"N/A")</f>
        <v>665.4624</v>
      </c>
      <c r="AM136" s="149">
        <f>IFERROR(+#REF!,"N/A")</f>
        <v>336.19200000000001</v>
      </c>
      <c r="AN136" s="149">
        <f>IFERROR(+#REF!,"N/A")</f>
        <v>329.2704</v>
      </c>
      <c r="AO136" s="149" t="str">
        <f>+#REF!</f>
        <v>SB</v>
      </c>
      <c r="AP136" s="155">
        <f>+#REF!</f>
        <v>0.63541666666666696</v>
      </c>
    </row>
    <row r="137" spans="1:42" x14ac:dyDescent="0.25">
      <c r="A137" s="143">
        <f>+#REF!</f>
        <v>401</v>
      </c>
      <c r="B137" s="144" t="str">
        <f>+#REF!</f>
        <v>C.R. 561</v>
      </c>
      <c r="C137" s="145" t="str">
        <f>+#REF!</f>
        <v>0.26 Mi S OF S.R. 19</v>
      </c>
      <c r="D137" s="146" t="s">
        <v>38</v>
      </c>
      <c r="E137" s="147">
        <f>+#REF!</f>
        <v>6</v>
      </c>
      <c r="F137" s="147">
        <f>+#REF!</f>
        <v>20</v>
      </c>
      <c r="G137" s="148">
        <f>+#REF!</f>
        <v>26</v>
      </c>
      <c r="H137" s="149">
        <f>+#REF!</f>
        <v>10121</v>
      </c>
      <c r="I137" s="149">
        <f>+#REF!</f>
        <v>12202</v>
      </c>
      <c r="J137" s="149">
        <f>+#REF!</f>
        <v>11679</v>
      </c>
      <c r="K137" s="149">
        <f>+#REF!</f>
        <v>11151</v>
      </c>
      <c r="L137" s="149">
        <f>+#REF!</f>
        <v>12087</v>
      </c>
      <c r="M137" s="149">
        <f>+#REF!</f>
        <v>13325</v>
      </c>
      <c r="N137" s="149">
        <f>+#REF!</f>
        <v>12913</v>
      </c>
      <c r="O137" s="149">
        <f>+#REF!</f>
        <v>11977</v>
      </c>
      <c r="P137" s="149">
        <f>+#REF!</f>
        <v>11323</v>
      </c>
      <c r="Q137" s="149">
        <f>+#REF!</f>
        <v>10942</v>
      </c>
      <c r="R137" s="149">
        <f>+#REF!</f>
        <v>11324</v>
      </c>
      <c r="S137" s="149">
        <f>+#REF!</f>
        <v>11447</v>
      </c>
      <c r="T137" s="149">
        <f>+#REF!</f>
        <v>11745.676799999999</v>
      </c>
      <c r="U137" s="149">
        <f>+#REF!</f>
        <v>11446.271999999999</v>
      </c>
      <c r="V137" s="149">
        <f>+#REF!</f>
        <v>10379.980799999999</v>
      </c>
      <c r="W137" s="149">
        <f>+#REF!</f>
        <v>10584.604800000001</v>
      </c>
      <c r="X137" s="149">
        <f>+#REF!</f>
        <v>12229.92</v>
      </c>
      <c r="Y137" s="149">
        <f>+#REF!</f>
        <v>13334.105</v>
      </c>
      <c r="Z137" s="149">
        <f>+#REF!</f>
        <v>14039.7024</v>
      </c>
      <c r="AA137" s="149">
        <f>+#REF!</f>
        <v>13620.5568</v>
      </c>
      <c r="AB137" s="149">
        <f>_xlfn.IFNA(+#REF!,"N/A")</f>
        <v>6182.64</v>
      </c>
      <c r="AC137" s="151">
        <f>_xlfn.IFNA(+#REF!,"N/A")</f>
        <v>16416.085500000001</v>
      </c>
      <c r="AD137" s="151">
        <f>_xlfn.IFNA(+#REF!,"N/A")</f>
        <v>15090.6392</v>
      </c>
      <c r="AE137" s="151">
        <f>_xlfn.IFNA(+#REF!,"N/A")</f>
        <v>16480.154500000001</v>
      </c>
      <c r="AF137" s="151">
        <v>15443.020799999998</v>
      </c>
      <c r="AG137" s="149">
        <f>IFERROR(+#REF!,"N/A")</f>
        <v>15833.567999999999</v>
      </c>
      <c r="AH137" s="152">
        <f>_xlfn.IFNA(+#REF!,"N/A")</f>
        <v>0.20692689857379598</v>
      </c>
      <c r="AI137" s="139"/>
      <c r="AJ137" s="153">
        <f>IFERROR(+#REF!,"N/A")</f>
        <v>1374.8928000000001</v>
      </c>
      <c r="AK137" s="154">
        <f>+#REF!</f>
        <v>0.70833333333333404</v>
      </c>
      <c r="AL137" s="149">
        <f>IFERROR(+#REF!,"N/A")</f>
        <v>1374.8928000000001</v>
      </c>
      <c r="AM137" s="149">
        <f>IFERROR(+#REF!,"N/A")</f>
        <v>822.22079999999994</v>
      </c>
      <c r="AN137" s="149">
        <f>IFERROR(+#REF!,"N/A")</f>
        <v>552.67199999999991</v>
      </c>
      <c r="AO137" s="149" t="str">
        <f>+#REF!</f>
        <v>NB</v>
      </c>
      <c r="AP137" s="155">
        <f>+#REF!</f>
        <v>0.70833333333333404</v>
      </c>
    </row>
    <row r="138" spans="1:42" x14ac:dyDescent="0.25">
      <c r="A138" s="143">
        <f>+#REF!</f>
        <v>402</v>
      </c>
      <c r="B138" s="144" t="str">
        <f>+#REF!</f>
        <v>WOODLEA RD</v>
      </c>
      <c r="C138" s="145" t="str">
        <f>+#REF!</f>
        <v>0.1 Mi W OF S.R. 19</v>
      </c>
      <c r="D138" s="146" t="s">
        <v>38</v>
      </c>
      <c r="E138" s="147">
        <f>+#REF!</f>
        <v>31</v>
      </c>
      <c r="F138" s="147">
        <f>+#REF!</f>
        <v>19</v>
      </c>
      <c r="G138" s="148">
        <f>+#REF!</f>
        <v>26</v>
      </c>
      <c r="H138" s="149" t="str">
        <f>+#REF!</f>
        <v>*****</v>
      </c>
      <c r="I138" s="149" t="str">
        <f>+#REF!</f>
        <v>*****</v>
      </c>
      <c r="J138" s="149" t="str">
        <f>+#REF!</f>
        <v>*****</v>
      </c>
      <c r="K138" s="149" t="str">
        <f>+#REF!</f>
        <v>*****</v>
      </c>
      <c r="L138" s="149" t="str">
        <f>+#REF!</f>
        <v>*****</v>
      </c>
      <c r="M138" s="149" t="str">
        <f>+#REF!</f>
        <v>*****</v>
      </c>
      <c r="N138" s="149" t="str">
        <f>+#REF!</f>
        <v>*****</v>
      </c>
      <c r="O138" s="149">
        <f>+#REF!</f>
        <v>1996</v>
      </c>
      <c r="P138" s="149">
        <f>+#REF!</f>
        <v>2530</v>
      </c>
      <c r="Q138" s="149">
        <f>+#REF!</f>
        <v>2685</v>
      </c>
      <c r="R138" s="149">
        <f>+#REF!</f>
        <v>2744</v>
      </c>
      <c r="S138" s="149">
        <f>+#REF!</f>
        <v>2971</v>
      </c>
      <c r="T138" s="149">
        <f>+#REF!</f>
        <v>2524.9151999999999</v>
      </c>
      <c r="U138" s="149">
        <f>+#REF!</f>
        <v>2791.5263999999997</v>
      </c>
      <c r="V138" s="149">
        <f>+#REF!</f>
        <v>988.78079999999989</v>
      </c>
      <c r="W138" s="149">
        <f>+#REF!</f>
        <v>3781.6415999999995</v>
      </c>
      <c r="X138" s="149">
        <f>+#REF!</f>
        <v>2596.2624000000001</v>
      </c>
      <c r="Y138" s="149">
        <f>+#REF!</f>
        <v>2992.1104999999998</v>
      </c>
      <c r="Z138" s="149">
        <f>+#REF!</f>
        <v>3077.6159999999995</v>
      </c>
      <c r="AA138" s="149">
        <f>+#REF!</f>
        <v>3319.4303999999997</v>
      </c>
      <c r="AB138" s="149">
        <f>_xlfn.IFNA(+#REF!,"N/A")</f>
        <v>6182.64</v>
      </c>
      <c r="AC138" s="151">
        <f>_xlfn.IFNA(+#REF!,"N/A")</f>
        <v>3276.6925000000001</v>
      </c>
      <c r="AD138" s="151">
        <f>_xlfn.IFNA(+#REF!,"N/A")</f>
        <v>3288.0574999999999</v>
      </c>
      <c r="AE138" s="151">
        <f>_xlfn.IFNA(+#REF!,"N/A")</f>
        <v>3181</v>
      </c>
      <c r="AF138" s="151">
        <v>2528.5248000000001</v>
      </c>
      <c r="AG138" s="149">
        <f>IFERROR(+#REF!,"N/A")</f>
        <v>3570.0672</v>
      </c>
      <c r="AH138" s="152">
        <f>_xlfn.IFNA(+#REF!,"N/A")</f>
        <v>-0.10401552137005599</v>
      </c>
      <c r="AI138" s="139"/>
      <c r="AJ138" s="153">
        <f>IFERROR(+#REF!,"N/A")</f>
        <v>296.69759999999997</v>
      </c>
      <c r="AK138" s="154">
        <f>+#REF!</f>
        <v>0.65625</v>
      </c>
      <c r="AL138" s="149">
        <f>IFERROR(+#REF!,"N/A")</f>
        <v>296.69759999999997</v>
      </c>
      <c r="AM138" s="149">
        <f>IFERROR(+#REF!,"N/A")</f>
        <v>159.01439999999999</v>
      </c>
      <c r="AN138" s="149">
        <f>IFERROR(+#REF!,"N/A")</f>
        <v>137.6832</v>
      </c>
      <c r="AO138" s="149" t="str">
        <f>+#REF!</f>
        <v>WB</v>
      </c>
      <c r="AP138" s="155">
        <f>+#REF!</f>
        <v>0.65625</v>
      </c>
    </row>
    <row r="139" spans="1:42" x14ac:dyDescent="0.25">
      <c r="A139" s="143">
        <f>+#REF!</f>
        <v>403</v>
      </c>
      <c r="B139" s="144" t="str">
        <f>+#REF!</f>
        <v>C.R. 25A (LEESBURG)</v>
      </c>
      <c r="C139" s="145" t="str">
        <f>+#REF!</f>
        <v>0.16 Mi W OF U.S. 27</v>
      </c>
      <c r="D139" s="146" t="s">
        <v>38</v>
      </c>
      <c r="E139" s="147">
        <f>+#REF!</f>
        <v>34</v>
      </c>
      <c r="F139" s="147">
        <f>+#REF!</f>
        <v>19</v>
      </c>
      <c r="G139" s="148">
        <f>+#REF!</f>
        <v>24</v>
      </c>
      <c r="H139" s="149">
        <f>+#REF!</f>
        <v>278</v>
      </c>
      <c r="I139" s="149">
        <f>+#REF!</f>
        <v>280</v>
      </c>
      <c r="J139" s="149" t="str">
        <f>+#REF!</f>
        <v>*****</v>
      </c>
      <c r="K139" s="149" t="str">
        <f>+#REF!</f>
        <v>*****</v>
      </c>
      <c r="L139" s="149">
        <f>+#REF!</f>
        <v>262</v>
      </c>
      <c r="M139" s="149" t="str">
        <f>+#REF!</f>
        <v>*****</v>
      </c>
      <c r="N139" s="149" t="str">
        <f>+#REF!</f>
        <v>*****</v>
      </c>
      <c r="O139" s="149">
        <f>+#REF!</f>
        <v>368</v>
      </c>
      <c r="P139" s="149">
        <f>+#REF!</f>
        <v>412</v>
      </c>
      <c r="Q139" s="149">
        <f>+#REF!</f>
        <v>338</v>
      </c>
      <c r="R139" s="149">
        <f>+#REF!</f>
        <v>388</v>
      </c>
      <c r="S139" s="149">
        <f>+#REF!</f>
        <v>343</v>
      </c>
      <c r="T139" s="149">
        <f>+#REF!</f>
        <v>331.68959999999998</v>
      </c>
      <c r="U139" s="149">
        <f>+#REF!</f>
        <v>341.0496</v>
      </c>
      <c r="V139" s="149">
        <f>+#REF!</f>
        <v>239.13599999999997</v>
      </c>
      <c r="W139" s="149">
        <f>+#REF!</f>
        <v>323.13599999999997</v>
      </c>
      <c r="X139" s="149">
        <f>+#REF!</f>
        <v>602.88</v>
      </c>
      <c r="Y139" s="149">
        <f>+#REF!</f>
        <v>321.30279999999999</v>
      </c>
      <c r="Z139" s="149">
        <f>+#REF!</f>
        <v>319.44959999999998</v>
      </c>
      <c r="AA139" s="149">
        <f>+#REF!</f>
        <v>383.90400000000005</v>
      </c>
      <c r="AB139" s="150">
        <f>_xlfn.IFNA(+#REF!,"N/A")</f>
        <v>6182.64</v>
      </c>
      <c r="AC139" s="151">
        <f>_xlfn.IFNA(+#REF!,"N/A")</f>
        <v>384</v>
      </c>
      <c r="AD139" s="151">
        <f>_xlfn.IFNA(+#REF!,"N/A")</f>
        <v>384</v>
      </c>
      <c r="AE139" s="151">
        <f>_xlfn.IFNA(+#REF!,"N/A")</f>
        <v>508</v>
      </c>
      <c r="AF139" s="151">
        <v>387.59999999999997</v>
      </c>
      <c r="AG139" s="150">
        <f>IFERROR(+#REF!,"N/A")</f>
        <v>520.54079999999999</v>
      </c>
      <c r="AH139" s="152">
        <f>_xlfn.IFNA(+#REF!,"N/A")</f>
        <v>-0.39038427205637038</v>
      </c>
      <c r="AI139" s="139"/>
      <c r="AJ139" s="153">
        <f>IFERROR(+#REF!,"N/A")</f>
        <v>89.395199999999988</v>
      </c>
      <c r="AK139" s="154">
        <f>+#REF!</f>
        <v>0.32291666666666702</v>
      </c>
      <c r="AL139" s="149">
        <f>IFERROR(+#REF!,"N/A")</f>
        <v>50.284799999999997</v>
      </c>
      <c r="AM139" s="149">
        <f>IFERROR(+#REF!,"N/A")</f>
        <v>21.417599999999997</v>
      </c>
      <c r="AN139" s="149">
        <f>IFERROR(+#REF!,"N/A")</f>
        <v>28.867199999999997</v>
      </c>
      <c r="AO139" s="149" t="str">
        <f>+#REF!</f>
        <v>NB</v>
      </c>
      <c r="AP139" s="155">
        <f>+#REF!</f>
        <v>0.625</v>
      </c>
    </row>
    <row r="140" spans="1:42" x14ac:dyDescent="0.25">
      <c r="A140" s="143">
        <f>+#REF!</f>
        <v>404</v>
      </c>
      <c r="B140" s="144" t="str">
        <f>+#REF!</f>
        <v>C.R. 452 (LAKESHORE DR)</v>
      </c>
      <c r="C140" s="145" t="str">
        <f>+#REF!</f>
        <v>0.13 Mi E OF BAY RD</v>
      </c>
      <c r="D140" s="146" t="s">
        <v>38</v>
      </c>
      <c r="E140" s="147">
        <f>+#REF!</f>
        <v>35</v>
      </c>
      <c r="F140" s="147">
        <f>+#REF!</f>
        <v>19</v>
      </c>
      <c r="G140" s="148">
        <f>+#REF!</f>
        <v>26</v>
      </c>
      <c r="H140" s="149">
        <f>+#REF!</f>
        <v>1768</v>
      </c>
      <c r="I140" s="149">
        <f>+#REF!</f>
        <v>1671</v>
      </c>
      <c r="J140" s="149">
        <f>+#REF!</f>
        <v>1699</v>
      </c>
      <c r="K140" s="149">
        <f>+#REF!</f>
        <v>1796</v>
      </c>
      <c r="L140" s="149">
        <f>+#REF!</f>
        <v>1123</v>
      </c>
      <c r="M140" s="149">
        <f>+#REF!</f>
        <v>1653</v>
      </c>
      <c r="N140" s="149">
        <f>+#REF!</f>
        <v>1727</v>
      </c>
      <c r="O140" s="149">
        <f>+#REF!</f>
        <v>1709</v>
      </c>
      <c r="P140" s="149">
        <f>+#REF!</f>
        <v>1478</v>
      </c>
      <c r="Q140" s="149">
        <f>+#REF!</f>
        <v>1385</v>
      </c>
      <c r="R140" s="149">
        <f>+#REF!</f>
        <v>1515</v>
      </c>
      <c r="S140" s="149">
        <f>+#REF!</f>
        <v>1683</v>
      </c>
      <c r="T140" s="149">
        <f>+#REF!</f>
        <v>1628.6687999999999</v>
      </c>
      <c r="U140" s="149">
        <f>+#REF!</f>
        <v>1439.6351999999997</v>
      </c>
      <c r="V140" s="149">
        <f>+#REF!</f>
        <v>1480.8383999999999</v>
      </c>
      <c r="W140" s="149">
        <f>+#REF!</f>
        <v>1626.1343999999999</v>
      </c>
      <c r="X140" s="149">
        <f>+#REF!</f>
        <v>1524.0096000000001</v>
      </c>
      <c r="Y140" s="149">
        <f>+#REF!</f>
        <v>1613.5464999999999</v>
      </c>
      <c r="Z140" s="149">
        <f>+#REF!</f>
        <v>1503.1296</v>
      </c>
      <c r="AA140" s="149">
        <f>+#REF!</f>
        <v>1520.0093999999999</v>
      </c>
      <c r="AB140" s="149">
        <f>_xlfn.IFNA(+#REF!,"N/A")</f>
        <v>6182.64</v>
      </c>
      <c r="AC140" s="151">
        <f>_xlfn.IFNA(+#REF!,"N/A")</f>
        <v>1481</v>
      </c>
      <c r="AD140" s="151">
        <f>_xlfn.IFNA(+#REF!,"N/A")</f>
        <v>1357.5925999999999</v>
      </c>
      <c r="AE140" s="151">
        <f>_xlfn.IFNA(+#REF!,"N/A")</f>
        <v>1322</v>
      </c>
      <c r="AF140" s="151">
        <v>1563.8591999999996</v>
      </c>
      <c r="AG140" s="149">
        <f>IFERROR(+#REF!,"N/A")</f>
        <v>1371.0144</v>
      </c>
      <c r="AH140" s="152">
        <f>_xlfn.IFNA(+#REF!,"N/A")</f>
        <v>-0.26009900493118088</v>
      </c>
      <c r="AI140" s="139"/>
      <c r="AJ140" s="153">
        <f>IFERROR(+#REF!,"N/A")</f>
        <v>138.65280000000001</v>
      </c>
      <c r="AK140" s="154">
        <f>+#REF!</f>
        <v>0.69791666666666696</v>
      </c>
      <c r="AL140" s="149">
        <f>IFERROR(+#REF!,"N/A")</f>
        <v>138.65280000000001</v>
      </c>
      <c r="AM140" s="149">
        <f>IFERROR(+#REF!,"N/A")</f>
        <v>67.872</v>
      </c>
      <c r="AN140" s="149">
        <f>IFERROR(+#REF!,"N/A")</f>
        <v>70.780799999999999</v>
      </c>
      <c r="AO140" s="149" t="str">
        <f>+#REF!</f>
        <v>WB</v>
      </c>
      <c r="AP140" s="155">
        <f>+#REF!</f>
        <v>0.69791666666666696</v>
      </c>
    </row>
    <row r="141" spans="1:42" x14ac:dyDescent="0.25">
      <c r="A141" s="143">
        <f>+#REF!</f>
        <v>405</v>
      </c>
      <c r="B141" s="144" t="str">
        <f>+#REF!</f>
        <v>WELLS AV</v>
      </c>
      <c r="C141" s="145" t="str">
        <f>+#REF!</f>
        <v>0.12 Mi E OF S.R. 19</v>
      </c>
      <c r="D141" s="146" t="s">
        <v>38</v>
      </c>
      <c r="E141" s="147">
        <f>+#REF!</f>
        <v>32</v>
      </c>
      <c r="F141" s="147">
        <f>+#REF!</f>
        <v>19</v>
      </c>
      <c r="G141" s="148">
        <f>+#REF!</f>
        <v>26</v>
      </c>
      <c r="H141" s="149" t="str">
        <f>+#REF!</f>
        <v>*****</v>
      </c>
      <c r="I141" s="149" t="str">
        <f>+#REF!</f>
        <v>*****</v>
      </c>
      <c r="J141" s="149" t="str">
        <f>+#REF!</f>
        <v>*****</v>
      </c>
      <c r="K141" s="149" t="str">
        <f>+#REF!</f>
        <v>*****</v>
      </c>
      <c r="L141" s="149" t="str">
        <f>+#REF!</f>
        <v>*****</v>
      </c>
      <c r="M141" s="149" t="str">
        <f>+#REF!</f>
        <v>*****</v>
      </c>
      <c r="N141" s="149" t="str">
        <f>+#REF!</f>
        <v>*****</v>
      </c>
      <c r="O141" s="149">
        <f>+#REF!</f>
        <v>1966</v>
      </c>
      <c r="P141" s="149">
        <f>+#REF!</f>
        <v>1877</v>
      </c>
      <c r="Q141" s="149">
        <f>+#REF!</f>
        <v>1592</v>
      </c>
      <c r="R141" s="149">
        <f>+#REF!</f>
        <v>1659</v>
      </c>
      <c r="S141" s="149">
        <f>+#REF!</f>
        <v>1557</v>
      </c>
      <c r="T141" s="149">
        <f>+#REF!</f>
        <v>1475.0207999999998</v>
      </c>
      <c r="U141" s="149">
        <f>+#REF!</f>
        <v>1722.4703999999999</v>
      </c>
      <c r="V141" s="149">
        <f>+#REF!</f>
        <v>888.86399999999992</v>
      </c>
      <c r="W141" s="149">
        <f>+#REF!</f>
        <v>938.99519999999995</v>
      </c>
      <c r="X141" s="149">
        <f>+#REF!</f>
        <v>1034.2079999999999</v>
      </c>
      <c r="Y141" s="149">
        <f>+#REF!</f>
        <v>952.83100000000002</v>
      </c>
      <c r="Z141" s="149">
        <f>+#REF!</f>
        <v>960.99839999999983</v>
      </c>
      <c r="AA141" s="149">
        <f>+#REF!</f>
        <v>1766.8991999999998</v>
      </c>
      <c r="AB141" s="150">
        <f>_xlfn.IFNA(+#REF!,"N/A")</f>
        <v>6182.64</v>
      </c>
      <c r="AC141" s="151">
        <f>_xlfn.IFNA(+#REF!,"N/A")</f>
        <v>1767</v>
      </c>
      <c r="AD141" s="151">
        <f>_xlfn.IFNA(+#REF!,"N/A")</f>
        <v>1767</v>
      </c>
      <c r="AE141" s="151">
        <f>_xlfn.IFNA(+#REF!,"N/A")</f>
        <v>1767</v>
      </c>
      <c r="AF141" s="151">
        <v>1767</v>
      </c>
      <c r="AG141" s="150">
        <f>IFERROR(+#REF!,"N/A")</f>
        <v>1767</v>
      </c>
      <c r="AH141" s="152">
        <f>_xlfn.IFNA(+#REF!,"N/A")</f>
        <v>-0.22158263071767859</v>
      </c>
      <c r="AI141" s="139"/>
      <c r="AJ141" s="153" t="str">
        <f>IFERROR(+#REF!,"N/A")</f>
        <v>N/A</v>
      </c>
      <c r="AK141" s="154">
        <f>+#REF!</f>
        <v>0.625</v>
      </c>
      <c r="AL141" s="149" t="str">
        <f>IFERROR(+#REF!,"N/A")</f>
        <v>N/A</v>
      </c>
      <c r="AM141" s="149" t="str">
        <f>IFERROR(+#REF!,"N/A")</f>
        <v>N/A</v>
      </c>
      <c r="AN141" s="149" t="str">
        <f>IFERROR(+#REF!,"N/A")</f>
        <v>N/A</v>
      </c>
      <c r="AO141" s="149" t="str">
        <f>+#REF!</f>
        <v>EB</v>
      </c>
      <c r="AP141" s="155">
        <f>+#REF!</f>
        <v>0.625</v>
      </c>
    </row>
    <row r="142" spans="1:42" x14ac:dyDescent="0.25">
      <c r="A142" s="143">
        <f>+#REF!</f>
        <v>406</v>
      </c>
      <c r="B142" s="144" t="str">
        <f>+#REF!</f>
        <v>DEAD RIVER RD</v>
      </c>
      <c r="C142" s="145" t="str">
        <f>+#REF!</f>
        <v>0.2 Mi W OF S.R. 19</v>
      </c>
      <c r="D142" s="146" t="s">
        <v>38</v>
      </c>
      <c r="E142" s="147">
        <f>+#REF!</f>
        <v>31</v>
      </c>
      <c r="F142" s="147">
        <f>+#REF!</f>
        <v>19</v>
      </c>
      <c r="G142" s="148">
        <f>+#REF!</f>
        <v>26</v>
      </c>
      <c r="H142" s="149" t="str">
        <f>+#REF!</f>
        <v>*****</v>
      </c>
      <c r="I142" s="149" t="str">
        <f>+#REF!</f>
        <v>*****</v>
      </c>
      <c r="J142" s="149" t="str">
        <f>+#REF!</f>
        <v>*****</v>
      </c>
      <c r="K142" s="149" t="str">
        <f>+#REF!</f>
        <v>*****</v>
      </c>
      <c r="L142" s="149" t="str">
        <f>+#REF!</f>
        <v>*****</v>
      </c>
      <c r="M142" s="149" t="str">
        <f>+#REF!</f>
        <v>*****</v>
      </c>
      <c r="N142" s="149" t="str">
        <f>+#REF!</f>
        <v>*****</v>
      </c>
      <c r="O142" s="149">
        <f>+#REF!</f>
        <v>6095</v>
      </c>
      <c r="P142" s="149">
        <f>+#REF!</f>
        <v>5939</v>
      </c>
      <c r="Q142" s="149">
        <f>+#REF!</f>
        <v>5463</v>
      </c>
      <c r="R142" s="149">
        <f>+#REF!</f>
        <v>6241</v>
      </c>
      <c r="S142" s="149">
        <f>+#REF!</f>
        <v>6377</v>
      </c>
      <c r="T142" s="149">
        <f>+#REF!</f>
        <v>6273.3311999999987</v>
      </c>
      <c r="U142" s="149">
        <f>+#REF!</f>
        <v>5853.8687999999993</v>
      </c>
      <c r="V142" s="149">
        <f>+#REF!</f>
        <v>6284.3903999999993</v>
      </c>
      <c r="W142" s="149">
        <f>+#REF!</f>
        <v>6821.0208000000002</v>
      </c>
      <c r="X142" s="149">
        <f>+#REF!</f>
        <v>7204.7999999999993</v>
      </c>
      <c r="Y142" s="149">
        <f>+#REF!</f>
        <v>7484.4229999999998</v>
      </c>
      <c r="Z142" s="149">
        <f>+#REF!</f>
        <v>6829.9775999999993</v>
      </c>
      <c r="AA142" s="149">
        <f>+#REF!</f>
        <v>7019.9870000000001</v>
      </c>
      <c r="AB142" s="149">
        <f>_xlfn.IFNA(+#REF!,"N/A")</f>
        <v>6182.64</v>
      </c>
      <c r="AC142" s="151">
        <f>_xlfn.IFNA(+#REF!,"N/A")</f>
        <v>7157.87</v>
      </c>
      <c r="AD142" s="151">
        <f>_xlfn.IFNA(+#REF!,"N/A")</f>
        <v>6174.4865</v>
      </c>
      <c r="AE142" s="151">
        <f>_xlfn.IFNA(+#REF!,"N/A")</f>
        <v>7611</v>
      </c>
      <c r="AF142" s="151">
        <v>6191.366399999999</v>
      </c>
      <c r="AG142" s="149">
        <f>IFERROR(+#REF!,"N/A")</f>
        <v>7059.6575999999995</v>
      </c>
      <c r="AH142" s="152">
        <f>_xlfn.IFNA(+#REF!,"N/A")</f>
        <v>2.688529713931076E-2</v>
      </c>
      <c r="AI142" s="139"/>
      <c r="AJ142" s="153">
        <f>IFERROR(+#REF!,"N/A")</f>
        <v>577.88159999999993</v>
      </c>
      <c r="AK142" s="154">
        <f>+#REF!</f>
        <v>0.65625</v>
      </c>
      <c r="AL142" s="149">
        <f>IFERROR(+#REF!,"N/A")</f>
        <v>577.88160000000005</v>
      </c>
      <c r="AM142" s="149">
        <f>IFERROR(+#REF!,"N/A")</f>
        <v>261.79199999999997</v>
      </c>
      <c r="AN142" s="149">
        <f>IFERROR(+#REF!,"N/A")</f>
        <v>316.08959999999996</v>
      </c>
      <c r="AO142" s="149" t="str">
        <f>+#REF!</f>
        <v>WB</v>
      </c>
      <c r="AP142" s="155">
        <f>+#REF!</f>
        <v>0.65625</v>
      </c>
    </row>
    <row r="143" spans="1:42" x14ac:dyDescent="0.25">
      <c r="A143" s="143">
        <f>+#REF!</f>
        <v>407</v>
      </c>
      <c r="B143" s="144" t="str">
        <f>+#REF!</f>
        <v>C.R. 452 (LAKESHORE DR)</v>
      </c>
      <c r="C143" s="145" t="str">
        <f>+#REF!</f>
        <v>0.06 Mi W OF COLLEY DR. (EAST)</v>
      </c>
      <c r="D143" s="146" t="s">
        <v>38</v>
      </c>
      <c r="E143" s="147">
        <f>+#REF!</f>
        <v>34</v>
      </c>
      <c r="F143" s="147">
        <f>+#REF!</f>
        <v>19</v>
      </c>
      <c r="G143" s="148">
        <f>+#REF!</f>
        <v>26</v>
      </c>
      <c r="H143" s="149" t="str">
        <f>+#REF!</f>
        <v>*****</v>
      </c>
      <c r="I143" s="149" t="str">
        <f>+#REF!</f>
        <v>*****</v>
      </c>
      <c r="J143" s="149" t="str">
        <f>+#REF!</f>
        <v>*****</v>
      </c>
      <c r="K143" s="149" t="str">
        <f>+#REF!</f>
        <v>*****</v>
      </c>
      <c r="L143" s="149" t="str">
        <f>+#REF!</f>
        <v>*****</v>
      </c>
      <c r="M143" s="149" t="str">
        <f>+#REF!</f>
        <v>*****</v>
      </c>
      <c r="N143" s="149" t="str">
        <f>+#REF!</f>
        <v>*****</v>
      </c>
      <c r="O143" s="149">
        <f>+#REF!</f>
        <v>1641</v>
      </c>
      <c r="P143" s="149">
        <f>+#REF!</f>
        <v>1539</v>
      </c>
      <c r="Q143" s="149">
        <f>+#REF!</f>
        <v>1361</v>
      </c>
      <c r="R143" s="149">
        <f>+#REF!</f>
        <v>1355</v>
      </c>
      <c r="S143" s="149">
        <f>+#REF!</f>
        <v>1545</v>
      </c>
      <c r="T143" s="149">
        <f>+#REF!</f>
        <v>1407.2831999999999</v>
      </c>
      <c r="U143" s="149">
        <f>+#REF!</f>
        <v>1370.7263999999998</v>
      </c>
      <c r="V143" s="149">
        <f>+#REF!</f>
        <v>1525.2479999999998</v>
      </c>
      <c r="W143" s="149">
        <f>+#REF!</f>
        <v>1579.5647999999999</v>
      </c>
      <c r="X143" s="149">
        <f>+#REF!</f>
        <v>1492.7616</v>
      </c>
      <c r="Y143" s="149">
        <f>+#REF!</f>
        <v>1633.8194999999998</v>
      </c>
      <c r="Z143" s="149">
        <f>+#REF!</f>
        <v>1439.5391999999999</v>
      </c>
      <c r="AA143" s="149">
        <f>+#REF!</f>
        <v>1442.0601999999999</v>
      </c>
      <c r="AB143" s="149">
        <f>_xlfn.IFNA(+#REF!,"N/A")</f>
        <v>6182.64</v>
      </c>
      <c r="AC143" s="151">
        <f>_xlfn.IFNA(+#REF!,"N/A")</f>
        <v>1313</v>
      </c>
      <c r="AD143" s="151">
        <f>_xlfn.IFNA(+#REF!,"N/A")</f>
        <v>1328.4635000000001</v>
      </c>
      <c r="AE143" s="151">
        <f>_xlfn.IFNA(+#REF!,"N/A")</f>
        <v>1538</v>
      </c>
      <c r="AF143" s="151">
        <v>1421.0111999999999</v>
      </c>
      <c r="AG143" s="149">
        <f>IFERROR(+#REF!,"N/A")</f>
        <v>1347.7439999999999</v>
      </c>
      <c r="AH143" s="152">
        <f>_xlfn.IFNA(+#REF!,"N/A")</f>
        <v>-0.26262791969664667</v>
      </c>
      <c r="AI143" s="139"/>
      <c r="AJ143" s="153">
        <f>IFERROR(+#REF!,"N/A")</f>
        <v>144.47039999999998</v>
      </c>
      <c r="AK143" s="154">
        <f>+#REF!</f>
        <v>0.61458333333333404</v>
      </c>
      <c r="AL143" s="149">
        <f>IFERROR(+#REF!,"N/A")</f>
        <v>139.6224</v>
      </c>
      <c r="AM143" s="149">
        <f>IFERROR(+#REF!,"N/A")</f>
        <v>46.540799999999997</v>
      </c>
      <c r="AN143" s="149">
        <f>IFERROR(+#REF!,"N/A")</f>
        <v>93.081599999999995</v>
      </c>
      <c r="AO143" s="149" t="str">
        <f>+#REF!</f>
        <v>WB</v>
      </c>
      <c r="AP143" s="155">
        <f>+#REF!</f>
        <v>0.625</v>
      </c>
    </row>
    <row r="144" spans="1:42" x14ac:dyDescent="0.25">
      <c r="A144" s="143">
        <f>+#REF!</f>
        <v>408</v>
      </c>
      <c r="B144" s="144" t="str">
        <f>+#REF!</f>
        <v>FAIRVIEW AV</v>
      </c>
      <c r="C144" s="145" t="str">
        <f>+#REF!</f>
        <v>0.1 Mi S OF ALFRED ST</v>
      </c>
      <c r="D144" s="146" t="s">
        <v>38</v>
      </c>
      <c r="E144" s="147">
        <f>+#REF!</f>
        <v>27</v>
      </c>
      <c r="F144" s="147">
        <f>+#REF!</f>
        <v>19</v>
      </c>
      <c r="G144" s="148">
        <f>+#REF!</f>
        <v>26</v>
      </c>
      <c r="H144" s="149" t="str">
        <f>+#REF!</f>
        <v>*****</v>
      </c>
      <c r="I144" s="149" t="str">
        <f>+#REF!</f>
        <v>*****</v>
      </c>
      <c r="J144" s="149" t="str">
        <f>+#REF!</f>
        <v>*****</v>
      </c>
      <c r="K144" s="149" t="str">
        <f>+#REF!</f>
        <v>*****</v>
      </c>
      <c r="L144" s="149" t="str">
        <f>+#REF!</f>
        <v>*****</v>
      </c>
      <c r="M144" s="149" t="str">
        <f>+#REF!</f>
        <v>*****</v>
      </c>
      <c r="N144" s="149" t="str">
        <f>+#REF!</f>
        <v>*****</v>
      </c>
      <c r="O144" s="149">
        <f>+#REF!</f>
        <v>722</v>
      </c>
      <c r="P144" s="149">
        <f>+#REF!</f>
        <v>604</v>
      </c>
      <c r="Q144" s="149">
        <f>+#REF!</f>
        <v>612</v>
      </c>
      <c r="R144" s="149">
        <f>+#REF!</f>
        <v>719</v>
      </c>
      <c r="S144" s="149">
        <f>+#REF!</f>
        <v>699</v>
      </c>
      <c r="T144" s="149">
        <f>+#REF!</f>
        <v>717.00479999999993</v>
      </c>
      <c r="U144" s="149">
        <f>+#REF!</f>
        <v>674.95680000000004</v>
      </c>
      <c r="V144" s="149">
        <f>+#REF!</f>
        <v>552.96</v>
      </c>
      <c r="W144" s="149">
        <f>+#REF!</f>
        <v>709.94880000000001</v>
      </c>
      <c r="X144" s="149">
        <f>+#REF!</f>
        <v>591.03359999999998</v>
      </c>
      <c r="Y144" s="149">
        <f>+#REF!</f>
        <v>658.87249999999995</v>
      </c>
      <c r="Z144" s="149">
        <f>+#REF!</f>
        <v>654.33600000000001</v>
      </c>
      <c r="AA144" s="149">
        <f>+#REF!</f>
        <v>679.67899999999997</v>
      </c>
      <c r="AB144" s="150">
        <f>_xlfn.IFNA(+#REF!,"N/A")</f>
        <v>6182.64</v>
      </c>
      <c r="AC144" s="151">
        <f>_xlfn.IFNA(+#REF!,"N/A")</f>
        <v>680</v>
      </c>
      <c r="AD144" s="151">
        <f>_xlfn.IFNA(+#REF!,"N/A")</f>
        <v>680</v>
      </c>
      <c r="AE144" s="151">
        <f>_xlfn.IFNA(+#REF!,"N/A")</f>
        <v>680</v>
      </c>
      <c r="AF144" s="151">
        <v>680</v>
      </c>
      <c r="AG144" s="150">
        <f>IFERROR(+#REF!,"N/A")</f>
        <v>680</v>
      </c>
      <c r="AH144" s="152">
        <f>_xlfn.IFNA(+#REF!,"N/A")</f>
        <v>-0.35691705688535091</v>
      </c>
      <c r="AI144" s="139"/>
      <c r="AJ144" s="153" t="str">
        <f>IFERROR(+#REF!,"N/A")</f>
        <v>N/A</v>
      </c>
      <c r="AK144" s="154">
        <f>+#REF!</f>
        <v>0.66666666666666696</v>
      </c>
      <c r="AL144" s="149" t="str">
        <f>IFERROR(+#REF!,"N/A")</f>
        <v>N/A</v>
      </c>
      <c r="AM144" s="149" t="str">
        <f>IFERROR(+#REF!,"N/A")</f>
        <v>N/A</v>
      </c>
      <c r="AN144" s="149" t="str">
        <f>IFERROR(+#REF!,"N/A")</f>
        <v>N/A</v>
      </c>
      <c r="AO144" s="149" t="str">
        <f>+#REF!</f>
        <v>SB</v>
      </c>
      <c r="AP144" s="155">
        <f>+#REF!</f>
        <v>0.66666666666666696</v>
      </c>
    </row>
    <row r="145" spans="1:42" x14ac:dyDescent="0.25">
      <c r="A145" s="143">
        <f>+#REF!</f>
        <v>409</v>
      </c>
      <c r="B145" s="144" t="str">
        <f>+#REF!</f>
        <v>MAIN ST</v>
      </c>
      <c r="C145" s="145" t="str">
        <f>+#REF!</f>
        <v>0.3 Mi E OF DISSTON AV</v>
      </c>
      <c r="D145" s="146" t="s">
        <v>89</v>
      </c>
      <c r="E145" s="147">
        <f>+#REF!</f>
        <v>28</v>
      </c>
      <c r="F145" s="147">
        <f>+#REF!</f>
        <v>19</v>
      </c>
      <c r="G145" s="148">
        <f>+#REF!</f>
        <v>26</v>
      </c>
      <c r="H145" s="149" t="str">
        <f>+#REF!</f>
        <v>*****</v>
      </c>
      <c r="I145" s="149" t="str">
        <f>+#REF!</f>
        <v>*****</v>
      </c>
      <c r="J145" s="149" t="str">
        <f>+#REF!</f>
        <v>*****</v>
      </c>
      <c r="K145" s="149" t="str">
        <f>+#REF!</f>
        <v>*****</v>
      </c>
      <c r="L145" s="149" t="str">
        <f>+#REF!</f>
        <v>*****</v>
      </c>
      <c r="M145" s="149" t="str">
        <f>+#REF!</f>
        <v>*****</v>
      </c>
      <c r="N145" s="149" t="str">
        <f>+#REF!</f>
        <v>*****</v>
      </c>
      <c r="O145" s="149">
        <f>+#REF!</f>
        <v>1801</v>
      </c>
      <c r="P145" s="149">
        <f>+#REF!</f>
        <v>2062</v>
      </c>
      <c r="Q145" s="149">
        <f>+#REF!</f>
        <v>1922</v>
      </c>
      <c r="R145" s="149">
        <f>+#REF!</f>
        <v>1791</v>
      </c>
      <c r="S145" s="149">
        <f>+#REF!</f>
        <v>2156</v>
      </c>
      <c r="T145" s="149">
        <f>+#REF!</f>
        <v>2068.1951999999997</v>
      </c>
      <c r="U145" s="149">
        <f>+#REF!</f>
        <v>1799.8847999999998</v>
      </c>
      <c r="V145" s="149">
        <f>+#REF!</f>
        <v>2102.5919999999996</v>
      </c>
      <c r="W145" s="149">
        <f>+#REF!</f>
        <v>3058.3871999999997</v>
      </c>
      <c r="X145" s="149">
        <f>+#REF!</f>
        <v>2791.7856000000002</v>
      </c>
      <c r="Y145" s="149">
        <f>+#REF!</f>
        <v>2876.0014999999999</v>
      </c>
      <c r="Z145" s="149">
        <f>+#REF!</f>
        <v>2896.5887999999995</v>
      </c>
      <c r="AA145" s="149">
        <f>+#REF!</f>
        <v>2654.2944000000002</v>
      </c>
      <c r="AB145" s="150">
        <f>_xlfn.IFNA(+#REF!,"N/A")</f>
        <v>6182.64</v>
      </c>
      <c r="AC145" s="151">
        <f>_xlfn.IFNA(+#REF!,"N/A")</f>
        <v>2654</v>
      </c>
      <c r="AD145" s="151">
        <f>_xlfn.IFNA(+#REF!,"N/A")</f>
        <v>2654</v>
      </c>
      <c r="AE145" s="151">
        <f>_xlfn.IFNA(+#REF!,"N/A")</f>
        <v>2654</v>
      </c>
      <c r="AF145" s="151">
        <v>2654</v>
      </c>
      <c r="AG145" s="150">
        <f>IFERROR(+#REF!,"N/A")</f>
        <v>2654</v>
      </c>
      <c r="AH145" s="152">
        <f>_xlfn.IFNA(+#REF!,"N/A")</f>
        <v>-0.15560550779525084</v>
      </c>
      <c r="AI145" s="139"/>
      <c r="AJ145" s="153" t="str">
        <f>IFERROR(+#REF!,"N/A")</f>
        <v>N/A</v>
      </c>
      <c r="AK145" s="154">
        <f>+#REF!</f>
        <v>0.6875</v>
      </c>
      <c r="AL145" s="149" t="str">
        <f>IFERROR(+#REF!,"N/A")</f>
        <v>N/A</v>
      </c>
      <c r="AM145" s="149" t="str">
        <f>IFERROR(+#REF!,"N/A")</f>
        <v>N/A</v>
      </c>
      <c r="AN145" s="149" t="str">
        <f>IFERROR(+#REF!,"N/A")</f>
        <v>N/A</v>
      </c>
      <c r="AO145" s="149" t="str">
        <f>+#REF!</f>
        <v>EB</v>
      </c>
      <c r="AP145" s="155">
        <f>+#REF!</f>
        <v>0.6875</v>
      </c>
    </row>
    <row r="146" spans="1:42" x14ac:dyDescent="0.25">
      <c r="A146" s="143">
        <f>+#REF!</f>
        <v>410</v>
      </c>
      <c r="B146" s="144" t="str">
        <f>+#REF!</f>
        <v>MAIN ST</v>
      </c>
      <c r="C146" s="145" t="str">
        <f>+#REF!</f>
        <v>0.04 Mi W OF SINCLAIR AV</v>
      </c>
      <c r="D146" s="146" t="s">
        <v>89</v>
      </c>
      <c r="E146" s="147">
        <f>+#REF!</f>
        <v>29</v>
      </c>
      <c r="F146" s="147">
        <f>+#REF!</f>
        <v>19</v>
      </c>
      <c r="G146" s="148">
        <f>+#REF!</f>
        <v>26</v>
      </c>
      <c r="H146" s="149" t="str">
        <f>+#REF!</f>
        <v>*****</v>
      </c>
      <c r="I146" s="149" t="str">
        <f>+#REF!</f>
        <v>*****</v>
      </c>
      <c r="J146" s="149" t="str">
        <f>+#REF!</f>
        <v>*****</v>
      </c>
      <c r="K146" s="149" t="str">
        <f>+#REF!</f>
        <v>*****</v>
      </c>
      <c r="L146" s="149" t="str">
        <f>+#REF!</f>
        <v>*****</v>
      </c>
      <c r="M146" s="149" t="str">
        <f>+#REF!</f>
        <v>*****</v>
      </c>
      <c r="N146" s="149" t="str">
        <f>+#REF!</f>
        <v>*****</v>
      </c>
      <c r="O146" s="149">
        <f>+#REF!</f>
        <v>2810</v>
      </c>
      <c r="P146" s="149">
        <f>+#REF!</f>
        <v>9159</v>
      </c>
      <c r="Q146" s="149">
        <f>+#REF!</f>
        <v>6932</v>
      </c>
      <c r="R146" s="149">
        <f>+#REF!</f>
        <v>7590</v>
      </c>
      <c r="S146" s="149">
        <f>+#REF!</f>
        <v>8035</v>
      </c>
      <c r="T146" s="149">
        <f>+#REF!</f>
        <v>7887.2639999999992</v>
      </c>
      <c r="U146" s="149">
        <f>+#REF!</f>
        <v>6357.1967999999997</v>
      </c>
      <c r="V146" s="149">
        <f>+#REF!</f>
        <v>11819.52</v>
      </c>
      <c r="W146" s="149">
        <f>+#REF!</f>
        <v>7280.0639999999994</v>
      </c>
      <c r="X146" s="149">
        <f>+#REF!</f>
        <v>7450.4160000000002</v>
      </c>
      <c r="Y146" s="149">
        <f>+#REF!</f>
        <v>7806.9479999999994</v>
      </c>
      <c r="Z146" s="149">
        <f>+#REF!</f>
        <v>7659.4175999999989</v>
      </c>
      <c r="AA146" s="149">
        <f>+#REF!</f>
        <v>7248.6432000000004</v>
      </c>
      <c r="AB146" s="150">
        <f>_xlfn.IFNA(+#REF!,"N/A")</f>
        <v>6182.64</v>
      </c>
      <c r="AC146" s="151">
        <f>_xlfn.IFNA(+#REF!,"N/A")</f>
        <v>7249</v>
      </c>
      <c r="AD146" s="151">
        <f>_xlfn.IFNA(+#REF!,"N/A")</f>
        <v>7249</v>
      </c>
      <c r="AE146" s="151">
        <f>_xlfn.IFNA(+#REF!,"N/A")</f>
        <v>7249</v>
      </c>
      <c r="AF146" s="151">
        <v>7249</v>
      </c>
      <c r="AG146" s="150">
        <f>IFERROR(+#REF!,"N/A")</f>
        <v>7249</v>
      </c>
      <c r="AH146" s="152">
        <f>_xlfn.IFNA(+#REF!,"N/A")</f>
        <v>3.2335419058743931E-2</v>
      </c>
      <c r="AI146" s="139"/>
      <c r="AJ146" s="153" t="str">
        <f>IFERROR(+#REF!,"N/A")</f>
        <v>N/A</v>
      </c>
      <c r="AK146" s="154">
        <f>+#REF!</f>
        <v>0.6875</v>
      </c>
      <c r="AL146" s="149" t="str">
        <f>IFERROR(+#REF!,"N/A")</f>
        <v>N/A</v>
      </c>
      <c r="AM146" s="149" t="str">
        <f>IFERROR(+#REF!,"N/A")</f>
        <v>N/A</v>
      </c>
      <c r="AN146" s="149" t="str">
        <f>IFERROR(+#REF!,"N/A")</f>
        <v>N/A</v>
      </c>
      <c r="AO146" s="149" t="str">
        <f>+#REF!</f>
        <v>WB</v>
      </c>
      <c r="AP146" s="155">
        <f>+#REF!</f>
        <v>0.6875</v>
      </c>
    </row>
    <row r="147" spans="1:42" x14ac:dyDescent="0.25">
      <c r="A147" s="143">
        <f>+#REF!</f>
        <v>411</v>
      </c>
      <c r="B147" s="144" t="str">
        <f>+#REF!</f>
        <v>BAY RD</v>
      </c>
      <c r="C147" s="145" t="str">
        <f>+#REF!</f>
        <v>0.1 Mi S OF OLD 441</v>
      </c>
      <c r="D147" s="146" t="s">
        <v>89</v>
      </c>
      <c r="E147" s="147">
        <f>+#REF!</f>
        <v>26</v>
      </c>
      <c r="F147" s="147">
        <f>+#REF!</f>
        <v>19</v>
      </c>
      <c r="G147" s="148">
        <f>+#REF!</f>
        <v>26</v>
      </c>
      <c r="H147" s="149" t="str">
        <f>+#REF!</f>
        <v>*****</v>
      </c>
      <c r="I147" s="149" t="str">
        <f>+#REF!</f>
        <v>*****</v>
      </c>
      <c r="J147" s="149" t="str">
        <f>+#REF!</f>
        <v>*****</v>
      </c>
      <c r="K147" s="149" t="str">
        <f>+#REF!</f>
        <v>*****</v>
      </c>
      <c r="L147" s="149" t="str">
        <f>+#REF!</f>
        <v>*****</v>
      </c>
      <c r="M147" s="149" t="str">
        <f>+#REF!</f>
        <v>*****</v>
      </c>
      <c r="N147" s="149" t="str">
        <f>+#REF!</f>
        <v>*****</v>
      </c>
      <c r="O147" s="149">
        <f>+#REF!</f>
        <v>1839</v>
      </c>
      <c r="P147" s="149">
        <f>+#REF!</f>
        <v>1721</v>
      </c>
      <c r="Q147" s="149">
        <f>+#REF!</f>
        <v>1529</v>
      </c>
      <c r="R147" s="149">
        <f>+#REF!</f>
        <v>1875</v>
      </c>
      <c r="S147" s="149">
        <f>+#REF!</f>
        <v>1718</v>
      </c>
      <c r="T147" s="149">
        <f>+#REF!</f>
        <v>1681.7472</v>
      </c>
      <c r="U147" s="149">
        <f>+#REF!</f>
        <v>1722.72</v>
      </c>
      <c r="V147" s="149">
        <f>+#REF!</f>
        <v>1538.1504</v>
      </c>
      <c r="W147" s="149">
        <f>+#REF!</f>
        <v>1908.4031999999997</v>
      </c>
      <c r="X147" s="149">
        <f>+#REF!</f>
        <v>1629.3600000000001</v>
      </c>
      <c r="Y147" s="149">
        <f>+#REF!</f>
        <v>1765.5939999999998</v>
      </c>
      <c r="Z147" s="149">
        <f>+#REF!</f>
        <v>1743.6671999999999</v>
      </c>
      <c r="AA147" s="149">
        <f>+#REF!</f>
        <v>1631.2295999999999</v>
      </c>
      <c r="AB147" s="149">
        <f>_xlfn.IFNA(+#REF!,"N/A")</f>
        <v>6182.64</v>
      </c>
      <c r="AC147" s="151">
        <f>_xlfn.IFNA(+#REF!,"N/A")</f>
        <v>1683</v>
      </c>
      <c r="AD147" s="151">
        <f>_xlfn.IFNA(+#REF!,"N/A")</f>
        <v>1189.8796</v>
      </c>
      <c r="AE147" s="151">
        <f>_xlfn.IFNA(+#REF!,"N/A")</f>
        <v>1687</v>
      </c>
      <c r="AF147" s="151">
        <v>1476.8832</v>
      </c>
      <c r="AG147" s="149">
        <f>IFERROR(+#REF!,"N/A")</f>
        <v>1592.3519999999999</v>
      </c>
      <c r="AH147" s="152">
        <f>_xlfn.IFNA(+#REF!,"N/A")</f>
        <v>-0.23761731588928736</v>
      </c>
      <c r="AI147" s="139"/>
      <c r="AJ147" s="153">
        <f>IFERROR(+#REF!,"N/A")</f>
        <v>145.26719999999997</v>
      </c>
      <c r="AK147" s="154">
        <f>+#REF!</f>
        <v>0.70833333333333404</v>
      </c>
      <c r="AL147" s="149">
        <f>IFERROR(+#REF!,"N/A")</f>
        <v>145.26719999999997</v>
      </c>
      <c r="AM147" s="149">
        <f>IFERROR(+#REF!,"N/A")</f>
        <v>78.220799999999997</v>
      </c>
      <c r="AN147" s="149">
        <f>IFERROR(+#REF!,"N/A")</f>
        <v>67.046400000000006</v>
      </c>
      <c r="AO147" s="149" t="str">
        <f>+#REF!</f>
        <v>SB</v>
      </c>
      <c r="AP147" s="155">
        <f>+#REF!</f>
        <v>0.70833333333333404</v>
      </c>
    </row>
    <row r="148" spans="1:42" x14ac:dyDescent="0.25">
      <c r="A148" s="143">
        <f>+#REF!</f>
        <v>412</v>
      </c>
      <c r="B148" s="144" t="str">
        <f>+#REF!</f>
        <v>DORA AV</v>
      </c>
      <c r="C148" s="145" t="str">
        <f>+#REF!</f>
        <v>0.07 Mi S OF ALFRED ST</v>
      </c>
      <c r="D148" s="146" t="s">
        <v>89</v>
      </c>
      <c r="E148" s="147">
        <f>+#REF!</f>
        <v>28</v>
      </c>
      <c r="F148" s="147">
        <f>+#REF!</f>
        <v>19</v>
      </c>
      <c r="G148" s="148">
        <f>+#REF!</f>
        <v>26</v>
      </c>
      <c r="H148" s="149" t="str">
        <f>+#REF!</f>
        <v>*****</v>
      </c>
      <c r="I148" s="149" t="str">
        <f>+#REF!</f>
        <v>*****</v>
      </c>
      <c r="J148" s="149" t="str">
        <f>+#REF!</f>
        <v>*****</v>
      </c>
      <c r="K148" s="149" t="str">
        <f>+#REF!</f>
        <v>*****</v>
      </c>
      <c r="L148" s="149" t="str">
        <f>+#REF!</f>
        <v>*****</v>
      </c>
      <c r="M148" s="149" t="str">
        <f>+#REF!</f>
        <v>*****</v>
      </c>
      <c r="N148" s="149" t="str">
        <f>+#REF!</f>
        <v>*****</v>
      </c>
      <c r="O148" s="149">
        <f>+#REF!</f>
        <v>1121</v>
      </c>
      <c r="P148" s="149">
        <f>+#REF!</f>
        <v>956</v>
      </c>
      <c r="Q148" s="149">
        <f>+#REF!</f>
        <v>999</v>
      </c>
      <c r="R148" s="149">
        <f>+#REF!</f>
        <v>954</v>
      </c>
      <c r="S148" s="149">
        <f>+#REF!</f>
        <v>1039</v>
      </c>
      <c r="T148" s="149">
        <f>+#REF!</f>
        <v>1095.0912000000001</v>
      </c>
      <c r="U148" s="149">
        <f>+#REF!</f>
        <v>828.51839999999993</v>
      </c>
      <c r="V148" s="149">
        <f>+#REF!</f>
        <v>1268.1215999999999</v>
      </c>
      <c r="W148" s="149">
        <f>+#REF!</f>
        <v>1746.8352</v>
      </c>
      <c r="X148" s="149">
        <f>+#REF!</f>
        <v>1379.856</v>
      </c>
      <c r="Y148" s="149">
        <f>+#REF!</f>
        <v>1630.1334999999999</v>
      </c>
      <c r="Z148" s="149">
        <f>+#REF!</f>
        <v>1782.3743999999999</v>
      </c>
      <c r="AA148" s="149">
        <f>+#REF!</f>
        <v>1628.3778</v>
      </c>
      <c r="AB148" s="149">
        <f>_xlfn.IFNA(+#REF!,"N/A")</f>
        <v>6182.64</v>
      </c>
      <c r="AC148" s="151">
        <f>_xlfn.IFNA(+#REF!,"N/A")</f>
        <v>1746</v>
      </c>
      <c r="AD148" s="151">
        <f>_xlfn.IFNA(+#REF!,"N/A")</f>
        <v>1497.0591999999999</v>
      </c>
      <c r="AE148" s="151">
        <f>_xlfn.IFNA(+#REF!,"N/A")</f>
        <v>1595</v>
      </c>
      <c r="AF148" s="151">
        <v>1436.8416</v>
      </c>
      <c r="AG148" s="149">
        <f>IFERROR(+#REF!,"N/A")</f>
        <v>1580.4479999999999</v>
      </c>
      <c r="AH148" s="152">
        <f>_xlfn.IFNA(+#REF!,"N/A")</f>
        <v>-0.23876061384849045</v>
      </c>
      <c r="AI148" s="139"/>
      <c r="AJ148" s="153">
        <f>IFERROR(+#REF!,"N/A")</f>
        <v>174.52799999999999</v>
      </c>
      <c r="AK148" s="154">
        <f>+#REF!</f>
        <v>0.69791666666666696</v>
      </c>
      <c r="AL148" s="149">
        <f>IFERROR(+#REF!,"N/A")</f>
        <v>174.52799999999999</v>
      </c>
      <c r="AM148" s="149">
        <f>IFERROR(+#REF!,"N/A")</f>
        <v>62.054400000000001</v>
      </c>
      <c r="AN148" s="149">
        <f>IFERROR(+#REF!,"N/A")</f>
        <v>112.4736</v>
      </c>
      <c r="AO148" s="149" t="str">
        <f>+#REF!</f>
        <v>SB</v>
      </c>
      <c r="AP148" s="155">
        <f>+#REF!</f>
        <v>0.69791666666666696</v>
      </c>
    </row>
    <row r="149" spans="1:42" x14ac:dyDescent="0.25">
      <c r="A149" s="143">
        <f>+#REF!</f>
        <v>413</v>
      </c>
      <c r="B149" s="144" t="str">
        <f>+#REF!</f>
        <v>OLD 441/ALFRED ST</v>
      </c>
      <c r="C149" s="145" t="str">
        <f>+#REF!</f>
        <v>0.12 Mi E OF C.R. 19A/DORA AV</v>
      </c>
      <c r="D149" s="146" t="s">
        <v>89</v>
      </c>
      <c r="E149" s="147">
        <f>+#REF!</f>
        <v>28</v>
      </c>
      <c r="F149" s="147">
        <f>+#REF!</f>
        <v>19</v>
      </c>
      <c r="G149" s="148">
        <f>+#REF!</f>
        <v>26</v>
      </c>
      <c r="H149" s="149">
        <f>+#REF!</f>
        <v>10650</v>
      </c>
      <c r="I149" s="149">
        <f>+#REF!</f>
        <v>12019</v>
      </c>
      <c r="J149" s="149">
        <f>+#REF!</f>
        <v>11920</v>
      </c>
      <c r="K149" s="149">
        <f>+#REF!</f>
        <v>12881</v>
      </c>
      <c r="L149" s="149">
        <f>+#REF!</f>
        <v>12367</v>
      </c>
      <c r="M149" s="149">
        <f>+#REF!</f>
        <v>11581</v>
      </c>
      <c r="N149" s="149">
        <f>+#REF!</f>
        <v>11352</v>
      </c>
      <c r="O149" s="149">
        <f>+#REF!</f>
        <v>12721</v>
      </c>
      <c r="P149" s="149">
        <f>+#REF!</f>
        <v>11267</v>
      </c>
      <c r="Q149" s="149">
        <f>+#REF!</f>
        <v>9580</v>
      </c>
      <c r="R149" s="149">
        <f>+#REF!</f>
        <v>9913</v>
      </c>
      <c r="S149" s="149">
        <f>+#REF!</f>
        <v>9653</v>
      </c>
      <c r="T149" s="149">
        <f>+#REF!</f>
        <v>9731.1743999999999</v>
      </c>
      <c r="U149" s="149">
        <f>+#REF!</f>
        <v>9631.4015999999992</v>
      </c>
      <c r="V149" s="149">
        <f>+#REF!</f>
        <v>7784.1791999999996</v>
      </c>
      <c r="W149" s="149">
        <f>+#REF!</f>
        <v>7322.8319999999994</v>
      </c>
      <c r="X149" s="149">
        <f>+#REF!</f>
        <v>8173.5839999999998</v>
      </c>
      <c r="Y149" s="149">
        <f>+#REF!</f>
        <v>8574.5663999999997</v>
      </c>
      <c r="Z149" s="149">
        <f>+#REF!</f>
        <v>9461.145599999998</v>
      </c>
      <c r="AA149" s="149">
        <f>+#REF!</f>
        <v>9213.6959999999999</v>
      </c>
      <c r="AB149" s="149">
        <f>_xlfn.IFNA(+#REF!,"N/A")</f>
        <v>6182.64</v>
      </c>
      <c r="AC149" s="151">
        <f>_xlfn.IFNA(+#REF!,"N/A")</f>
        <v>9329.2185000000009</v>
      </c>
      <c r="AD149" s="151">
        <f>_xlfn.IFNA(+#REF!,"N/A")</f>
        <v>8526.8819999999996</v>
      </c>
      <c r="AE149" s="151">
        <f>_xlfn.IFNA(+#REF!,"N/A")</f>
        <v>10099</v>
      </c>
      <c r="AF149" s="151">
        <v>9086.6496000000006</v>
      </c>
      <c r="AG149" s="149">
        <f>IFERROR(+#REF!,"N/A")</f>
        <v>9514.6847999999991</v>
      </c>
      <c r="AH149" s="152">
        <f>_xlfn.IFNA(+#REF!,"N/A")</f>
        <v>9.0044151918338144E-2</v>
      </c>
      <c r="AI149" s="139"/>
      <c r="AJ149" s="153">
        <f>IFERROR(+#REF!,"N/A")</f>
        <v>925.96799999999996</v>
      </c>
      <c r="AK149" s="154">
        <f>+#REF!</f>
        <v>0.6875</v>
      </c>
      <c r="AL149" s="149">
        <f>IFERROR(+#REF!,"N/A")</f>
        <v>925.96799999999996</v>
      </c>
      <c r="AM149" s="149">
        <f>IFERROR(+#REF!,"N/A")</f>
        <v>471.22559999999999</v>
      </c>
      <c r="AN149" s="149">
        <f>IFERROR(+#REF!,"N/A")</f>
        <v>454.74240000000003</v>
      </c>
      <c r="AO149" s="149" t="str">
        <f>+#REF!</f>
        <v>EB</v>
      </c>
      <c r="AP149" s="155">
        <f>+#REF!</f>
        <v>0.6875</v>
      </c>
    </row>
    <row r="150" spans="1:42" ht="13.5" customHeight="1" x14ac:dyDescent="0.25">
      <c r="A150" s="143">
        <f>+#REF!</f>
        <v>414</v>
      </c>
      <c r="B150" s="144" t="str">
        <f>+#REF!</f>
        <v>SUNNYSIDE DR</v>
      </c>
      <c r="C150" s="145" t="str">
        <f>+#REF!</f>
        <v>0.106 Mi S OF SUNNYSIDE DR (EAST)</v>
      </c>
      <c r="D150" s="146" t="s">
        <v>89</v>
      </c>
      <c r="E150" s="147">
        <f>+#REF!</f>
        <v>30</v>
      </c>
      <c r="F150" s="147">
        <f>+#REF!</f>
        <v>19</v>
      </c>
      <c r="G150" s="148">
        <f>+#REF!</f>
        <v>25</v>
      </c>
      <c r="H150" s="149" t="str">
        <f>+#REF!</f>
        <v>*****</v>
      </c>
      <c r="I150" s="149" t="str">
        <f>+#REF!</f>
        <v>*****</v>
      </c>
      <c r="J150" s="149" t="str">
        <f>+#REF!</f>
        <v>*****</v>
      </c>
      <c r="K150" s="149" t="str">
        <f>+#REF!</f>
        <v>*****</v>
      </c>
      <c r="L150" s="149" t="str">
        <f>+#REF!</f>
        <v>*****</v>
      </c>
      <c r="M150" s="149" t="str">
        <f>+#REF!</f>
        <v>*****</v>
      </c>
      <c r="N150" s="149" t="str">
        <f>+#REF!</f>
        <v>*****</v>
      </c>
      <c r="O150" s="149">
        <f>+#REF!</f>
        <v>1638</v>
      </c>
      <c r="P150" s="149">
        <f>+#REF!</f>
        <v>1545</v>
      </c>
      <c r="Q150" s="149">
        <f>+#REF!</f>
        <v>1421</v>
      </c>
      <c r="R150" s="149">
        <f>+#REF!</f>
        <v>1379</v>
      </c>
      <c r="S150" s="149">
        <f>+#REF!</f>
        <v>1517</v>
      </c>
      <c r="T150" s="149">
        <f>+#REF!</f>
        <v>1458.8639999999998</v>
      </c>
      <c r="U150" s="149">
        <f>+#REF!</f>
        <v>1437.4079999999999</v>
      </c>
      <c r="V150" s="149">
        <f>+#REF!</f>
        <v>1957.3055999999997</v>
      </c>
      <c r="W150" s="149">
        <f>+#REF!</f>
        <v>1624.2335999999998</v>
      </c>
      <c r="X150" s="149">
        <f>+#REF!</f>
        <v>1414.0608</v>
      </c>
      <c r="Y150" s="149">
        <f>+#REF!</f>
        <v>1639.7850000000001</v>
      </c>
      <c r="Z150" s="149">
        <f>+#REF!</f>
        <v>1678.4639999999999</v>
      </c>
      <c r="AA150" s="149">
        <f>+#REF!</f>
        <v>1541.8655999999999</v>
      </c>
      <c r="AB150" s="149">
        <f>_xlfn.IFNA(+#REF!,"N/A")</f>
        <v>6182.64</v>
      </c>
      <c r="AC150" s="151">
        <f>_xlfn.IFNA(+#REF!,"N/A")</f>
        <v>1523</v>
      </c>
      <c r="AD150" s="151">
        <f>_xlfn.IFNA(+#REF!,"N/A")</f>
        <v>1370.8330999999998</v>
      </c>
      <c r="AE150" s="151">
        <f>_xlfn.IFNA(+#REF!,"N/A")</f>
        <v>1416</v>
      </c>
      <c r="AF150" s="151">
        <v>1267.3632</v>
      </c>
      <c r="AG150" s="149">
        <f>IFERROR(+#REF!,"N/A")</f>
        <v>1475.7120000000002</v>
      </c>
      <c r="AH150" s="152">
        <f>_xlfn.IFNA(+#REF!,"N/A")</f>
        <v>-0.24912865682307139</v>
      </c>
      <c r="AI150" s="139"/>
      <c r="AJ150" s="153">
        <f>IFERROR(+#REF!,"N/A")</f>
        <v>136.08000000000001</v>
      </c>
      <c r="AK150" s="154">
        <f>+#REF!</f>
        <v>0.69791666666666696</v>
      </c>
      <c r="AL150" s="149">
        <f>IFERROR(+#REF!,"N/A")</f>
        <v>136.07999999999998</v>
      </c>
      <c r="AM150" s="149">
        <f>IFERROR(+#REF!,"N/A")</f>
        <v>43.344000000000001</v>
      </c>
      <c r="AN150" s="149">
        <f>IFERROR(+#REF!,"N/A")</f>
        <v>92.73599999999999</v>
      </c>
      <c r="AO150" s="149" t="str">
        <f>+#REF!</f>
        <v>SB</v>
      </c>
      <c r="AP150" s="155">
        <f>+#REF!</f>
        <v>0.69791666666666696</v>
      </c>
    </row>
    <row r="151" spans="1:42" x14ac:dyDescent="0.25">
      <c r="A151" s="143">
        <f>+#REF!</f>
        <v>415</v>
      </c>
      <c r="B151" s="144" t="str">
        <f>+#REF!</f>
        <v>OLD 441</v>
      </c>
      <c r="C151" s="145" t="str">
        <f>+#REF!</f>
        <v>0.09 Mi E OF LAKESHORE DR</v>
      </c>
      <c r="D151" s="146" t="s">
        <v>89</v>
      </c>
      <c r="E151" s="147">
        <f>+#REF!</f>
        <v>30</v>
      </c>
      <c r="F151" s="147">
        <f>+#REF!</f>
        <v>19</v>
      </c>
      <c r="G151" s="148">
        <f>+#REF!</f>
        <v>27</v>
      </c>
      <c r="H151" s="149" t="str">
        <f>+#REF!</f>
        <v>*****</v>
      </c>
      <c r="I151" s="149" t="str">
        <f>+#REF!</f>
        <v>*****</v>
      </c>
      <c r="J151" s="149" t="str">
        <f>+#REF!</f>
        <v>*****</v>
      </c>
      <c r="K151" s="149" t="str">
        <f>+#REF!</f>
        <v>*****</v>
      </c>
      <c r="L151" s="149" t="str">
        <f>+#REF!</f>
        <v>*****</v>
      </c>
      <c r="M151" s="149" t="str">
        <f>+#REF!</f>
        <v>*****</v>
      </c>
      <c r="N151" s="149" t="str">
        <f>+#REF!</f>
        <v>*****</v>
      </c>
      <c r="O151" s="149">
        <f>+#REF!</f>
        <v>11885</v>
      </c>
      <c r="P151" s="149">
        <f>+#REF!</f>
        <v>9719</v>
      </c>
      <c r="Q151" s="149">
        <f>+#REF!</f>
        <v>8989</v>
      </c>
      <c r="R151" s="149">
        <f>+#REF!</f>
        <v>9178</v>
      </c>
      <c r="S151" s="149">
        <f>+#REF!</f>
        <v>9038</v>
      </c>
      <c r="T151" s="149">
        <f>+#REF!</f>
        <v>9364.3775999999998</v>
      </c>
      <c r="U151" s="149">
        <f>+#REF!</f>
        <v>8804.9663999999993</v>
      </c>
      <c r="V151" s="149">
        <f>+#REF!</f>
        <v>8602.2143999999989</v>
      </c>
      <c r="W151" s="149">
        <f>+#REF!</f>
        <v>9761.5583999999999</v>
      </c>
      <c r="X151" s="149">
        <f>+#REF!</f>
        <v>9921.6479999999992</v>
      </c>
      <c r="Y151" s="149">
        <f>+#REF!</f>
        <v>10369.639499999999</v>
      </c>
      <c r="Z151" s="149">
        <f>+#REF!</f>
        <v>9113.3375999999989</v>
      </c>
      <c r="AA151" s="149">
        <f>+#REF!</f>
        <v>10172.370599999998</v>
      </c>
      <c r="AB151" s="149">
        <f>_xlfn.IFNA(+#REF!,"N/A")</f>
        <v>6182.64</v>
      </c>
      <c r="AC151" s="151">
        <f>_xlfn.IFNA(+#REF!,"N/A")</f>
        <v>10853.864</v>
      </c>
      <c r="AD151" s="151">
        <f>_xlfn.IFNA(+#REF!,"N/A")</f>
        <v>9998.3429000000015</v>
      </c>
      <c r="AE151" s="151">
        <f>_xlfn.IFNA(+#REF!,"N/A")</f>
        <v>13796</v>
      </c>
      <c r="AF151" s="151">
        <v>10943.4624</v>
      </c>
      <c r="AG151" s="149">
        <f>IFERROR(+#REF!,"N/A")</f>
        <v>10410.6816</v>
      </c>
      <c r="AH151" s="152">
        <f>_xlfn.IFNA(+#REF!,"N/A")</f>
        <v>0.10984170633986823</v>
      </c>
      <c r="AI151" s="139"/>
      <c r="AJ151" s="153">
        <f>IFERROR(+#REF!,"N/A")</f>
        <v>900.02880000000005</v>
      </c>
      <c r="AK151" s="154">
        <f>+#REF!</f>
        <v>0.70833333333333404</v>
      </c>
      <c r="AL151" s="149">
        <f>IFERROR(+#REF!,"N/A")</f>
        <v>900.02879999999993</v>
      </c>
      <c r="AM151" s="149">
        <f>IFERROR(+#REF!,"N/A")</f>
        <v>477.10079999999994</v>
      </c>
      <c r="AN151" s="149">
        <f>IFERROR(+#REF!,"N/A")</f>
        <v>422.928</v>
      </c>
      <c r="AO151" s="149" t="str">
        <f>+#REF!</f>
        <v>WB</v>
      </c>
      <c r="AP151" s="155">
        <f>+#REF!</f>
        <v>0.70833333333333404</v>
      </c>
    </row>
    <row r="152" spans="1:42" x14ac:dyDescent="0.25">
      <c r="A152" s="175" t="str">
        <f>+#REF!</f>
        <v>415A</v>
      </c>
      <c r="B152" s="144" t="str">
        <f>+#REF!</f>
        <v>OLD 441</v>
      </c>
      <c r="C152" s="145" t="str">
        <f>+#REF!</f>
        <v>B/W HELMS RD &amp; LAKESHORE DR</v>
      </c>
      <c r="D152" s="146" t="s">
        <v>89</v>
      </c>
      <c r="E152" s="147">
        <f>+#REF!</f>
        <v>25</v>
      </c>
      <c r="F152" s="147">
        <f>+#REF!</f>
        <v>19</v>
      </c>
      <c r="G152" s="148">
        <f>+#REF!</f>
        <v>26</v>
      </c>
      <c r="H152" s="149">
        <f>+#REF!</f>
        <v>0</v>
      </c>
      <c r="I152" s="149">
        <f>+#REF!</f>
        <v>0</v>
      </c>
      <c r="J152" s="149">
        <f>+#REF!</f>
        <v>0</v>
      </c>
      <c r="K152" s="149">
        <f>+#REF!</f>
        <v>0</v>
      </c>
      <c r="L152" s="149">
        <f>+#REF!</f>
        <v>0</v>
      </c>
      <c r="M152" s="149">
        <f>+#REF!</f>
        <v>0</v>
      </c>
      <c r="N152" s="149">
        <f>+#REF!</f>
        <v>0</v>
      </c>
      <c r="O152" s="149">
        <f>+#REF!</f>
        <v>0</v>
      </c>
      <c r="P152" s="149">
        <f>+#REF!</f>
        <v>0</v>
      </c>
      <c r="Q152" s="149">
        <f>+#REF!</f>
        <v>0</v>
      </c>
      <c r="R152" s="149">
        <f>+#REF!</f>
        <v>0</v>
      </c>
      <c r="S152" s="149">
        <f>+#REF!</f>
        <v>0</v>
      </c>
      <c r="T152" s="149">
        <f>+#REF!</f>
        <v>0</v>
      </c>
      <c r="U152" s="149">
        <f>+#REF!</f>
        <v>0</v>
      </c>
      <c r="V152" s="149">
        <f>+#REF!</f>
        <v>0</v>
      </c>
      <c r="W152" s="149">
        <f>+#REF!</f>
        <v>0</v>
      </c>
      <c r="X152" s="149">
        <f>+#REF!</f>
        <v>0</v>
      </c>
      <c r="Y152" s="149" t="str">
        <f>+#REF!</f>
        <v>NA</v>
      </c>
      <c r="Z152" s="149" t="str">
        <f>+#REF!</f>
        <v>NA</v>
      </c>
      <c r="AA152" s="149" t="str">
        <f>+#REF!</f>
        <v>NA</v>
      </c>
      <c r="AB152" s="149">
        <f>_xlfn.IFNA(+#REF!,"N/A")</f>
        <v>6182.64</v>
      </c>
      <c r="AC152" s="151" t="str">
        <f>_xlfn.IFNA(+#REF!,"N/A")</f>
        <v>N/A</v>
      </c>
      <c r="AD152" s="151" t="str">
        <f>_xlfn.IFNA(+#REF!,"N/A")</f>
        <v>N/A</v>
      </c>
      <c r="AE152" s="151">
        <f>_xlfn.IFNA(+#REF!,"N/A")</f>
        <v>10995</v>
      </c>
      <c r="AF152" s="151">
        <v>10173.36</v>
      </c>
      <c r="AG152" s="149">
        <f>IFERROR(+#REF!,"N/A")</f>
        <v>10867.2768</v>
      </c>
      <c r="AH152" s="152">
        <f>_xlfn.IFNA(+#REF!,"N/A")</f>
        <v>0.11941044254482258</v>
      </c>
      <c r="AI152" s="139"/>
      <c r="AJ152" s="153">
        <f>IFERROR(+#REF!,"N/A")</f>
        <v>978.32640000000004</v>
      </c>
      <c r="AK152" s="154">
        <f>+#REF!</f>
        <v>0.6875</v>
      </c>
      <c r="AL152" s="149">
        <f>IFERROR(+#REF!,"N/A")</f>
        <v>978.32640000000004</v>
      </c>
      <c r="AM152" s="149">
        <f>IFERROR(+#REF!,"N/A")</f>
        <v>515.82719999999995</v>
      </c>
      <c r="AN152" s="149">
        <f>IFERROR(+#REF!,"N/A")</f>
        <v>462.49919999999997</v>
      </c>
      <c r="AO152" s="149" t="str">
        <f>+#REF!</f>
        <v>WB</v>
      </c>
      <c r="AP152" s="155">
        <f>+#REF!</f>
        <v>0.6875</v>
      </c>
    </row>
    <row r="153" spans="1:42" x14ac:dyDescent="0.25">
      <c r="A153" s="143">
        <f>+#REF!</f>
        <v>416</v>
      </c>
      <c r="B153" s="144" t="str">
        <f>+#REF!</f>
        <v>BAY RD</v>
      </c>
      <c r="C153" s="145" t="str">
        <f>+#REF!</f>
        <v>0.1 Mi N OF OLD 441</v>
      </c>
      <c r="D153" s="146" t="s">
        <v>89</v>
      </c>
      <c r="E153" s="147">
        <f>+#REF!</f>
        <v>26</v>
      </c>
      <c r="F153" s="147">
        <f>+#REF!</f>
        <v>19</v>
      </c>
      <c r="G153" s="148">
        <f>+#REF!</f>
        <v>26</v>
      </c>
      <c r="H153" s="149" t="str">
        <f>+#REF!</f>
        <v>*****</v>
      </c>
      <c r="I153" s="149" t="str">
        <f>+#REF!</f>
        <v>*****</v>
      </c>
      <c r="J153" s="149" t="str">
        <f>+#REF!</f>
        <v>*****</v>
      </c>
      <c r="K153" s="149" t="str">
        <f>+#REF!</f>
        <v>*****</v>
      </c>
      <c r="L153" s="149" t="str">
        <f>+#REF!</f>
        <v>*****</v>
      </c>
      <c r="M153" s="149" t="str">
        <f>+#REF!</f>
        <v>*****</v>
      </c>
      <c r="N153" s="149" t="str">
        <f>+#REF!</f>
        <v>*****</v>
      </c>
      <c r="O153" s="149">
        <f>+#REF!</f>
        <v>3187</v>
      </c>
      <c r="P153" s="149">
        <f>+#REF!</f>
        <v>2913</v>
      </c>
      <c r="Q153" s="149">
        <f>+#REF!</f>
        <v>2717</v>
      </c>
      <c r="R153" s="149">
        <f>+#REF!</f>
        <v>2840</v>
      </c>
      <c r="S153" s="149">
        <f>+#REF!</f>
        <v>2926</v>
      </c>
      <c r="T153" s="149">
        <f>+#REF!</f>
        <v>2905.3439999999996</v>
      </c>
      <c r="U153" s="149">
        <f>+#REF!</f>
        <v>2494.6847999999995</v>
      </c>
      <c r="V153" s="149">
        <f>+#REF!</f>
        <v>2127.0527999999999</v>
      </c>
      <c r="W153" s="149">
        <f>+#REF!</f>
        <v>1628.0352</v>
      </c>
      <c r="X153" s="149">
        <f>+#REF!</f>
        <v>2835.5328000000004</v>
      </c>
      <c r="Y153" s="149">
        <f>+#REF!</f>
        <v>3005.9329999999995</v>
      </c>
      <c r="Z153" s="149">
        <f>+#REF!</f>
        <v>3022.8479999999995</v>
      </c>
      <c r="AA153" s="149">
        <f>+#REF!</f>
        <v>3015.3031999999998</v>
      </c>
      <c r="AB153" s="149">
        <f>_xlfn.IFNA(+#REF!,"N/A")</f>
        <v>6182.64</v>
      </c>
      <c r="AC153" s="151">
        <f>_xlfn.IFNA(+#REF!,"N/A")</f>
        <v>3024.3439999999996</v>
      </c>
      <c r="AD153" s="151">
        <f>_xlfn.IFNA(+#REF!,"N/A")</f>
        <v>2694.0004000000004</v>
      </c>
      <c r="AE153" s="151">
        <f>_xlfn.IFNA(+#REF!,"N/A")</f>
        <v>3076</v>
      </c>
      <c r="AF153" s="151">
        <v>2915.5871999999995</v>
      </c>
      <c r="AG153" s="149">
        <f>IFERROR(+#REF!,"N/A")</f>
        <v>2987.3375999999998</v>
      </c>
      <c r="AH153" s="152">
        <f>_xlfn.IFNA(+#REF!,"N/A")</f>
        <v>-0.13538638677064418</v>
      </c>
      <c r="AI153" s="139"/>
      <c r="AJ153" s="153">
        <f>IFERROR(+#REF!,"N/A")</f>
        <v>278.27519999999998</v>
      </c>
      <c r="AK153" s="154">
        <f>+#REF!</f>
        <v>0.67708333333333404</v>
      </c>
      <c r="AL153" s="149">
        <f>IFERROR(+#REF!,"N/A")</f>
        <v>278.27519999999998</v>
      </c>
      <c r="AM153" s="149">
        <f>IFERROR(+#REF!,"N/A")</f>
        <v>124.1088</v>
      </c>
      <c r="AN153" s="149">
        <f>IFERROR(+#REF!,"N/A")</f>
        <v>154.16639999999998</v>
      </c>
      <c r="AO153" s="149" t="str">
        <f>+#REF!</f>
        <v>SB</v>
      </c>
      <c r="AP153" s="155">
        <f>+#REF!</f>
        <v>0.67708333333333404</v>
      </c>
    </row>
    <row r="154" spans="1:42" x14ac:dyDescent="0.25">
      <c r="A154" s="143">
        <f>+#REF!</f>
        <v>417</v>
      </c>
      <c r="B154" s="144" t="str">
        <f>+#REF!</f>
        <v>OLD 441/SR 500A (ALFRED)</v>
      </c>
      <c r="C154" s="145" t="str">
        <f>+#REF!</f>
        <v>0.11 Mi E OF S.R. 19</v>
      </c>
      <c r="D154" s="146" t="s">
        <v>38</v>
      </c>
      <c r="E154" s="147">
        <f>+#REF!</f>
        <v>29</v>
      </c>
      <c r="F154" s="147">
        <f>+#REF!</f>
        <v>19</v>
      </c>
      <c r="G154" s="148">
        <f>+#REF!</f>
        <v>26</v>
      </c>
      <c r="H154" s="149">
        <f>+#REF!</f>
        <v>8856</v>
      </c>
      <c r="I154" s="149">
        <f>+#REF!</f>
        <v>9899</v>
      </c>
      <c r="J154" s="149">
        <f>+#REF!</f>
        <v>9755</v>
      </c>
      <c r="K154" s="149">
        <f>+#REF!</f>
        <v>11320</v>
      </c>
      <c r="L154" s="149">
        <f>+#REF!</f>
        <v>9995</v>
      </c>
      <c r="M154" s="149">
        <f>+#REF!</f>
        <v>9383</v>
      </c>
      <c r="N154" s="149">
        <f>+#REF!</f>
        <v>9999</v>
      </c>
      <c r="O154" s="149">
        <f>+#REF!</f>
        <v>11268</v>
      </c>
      <c r="P154" s="149">
        <f>+#REF!</f>
        <v>10260</v>
      </c>
      <c r="Q154" s="149">
        <f>+#REF!</f>
        <v>9016</v>
      </c>
      <c r="R154" s="149">
        <f>+#REF!</f>
        <v>8703</v>
      </c>
      <c r="S154" s="149">
        <f>+#REF!</f>
        <v>9288</v>
      </c>
      <c r="T154" s="149">
        <f>+#REF!</f>
        <v>9385.5743999999995</v>
      </c>
      <c r="U154" s="149">
        <f>+#REF!</f>
        <v>9278.6687999999976</v>
      </c>
      <c r="V154" s="149">
        <f>+#REF!</f>
        <v>16494.796799999996</v>
      </c>
      <c r="W154" s="149">
        <f>+#REF!</f>
        <v>7282.9151999999995</v>
      </c>
      <c r="X154" s="149">
        <f>+#REF!</f>
        <v>7093.5360000000001</v>
      </c>
      <c r="Y154" s="149">
        <f>+#REF!</f>
        <v>8845.4784999999993</v>
      </c>
      <c r="Z154" s="149">
        <f>+#REF!</f>
        <v>9561.6</v>
      </c>
      <c r="AA154" s="149">
        <f>+#REF!</f>
        <v>9186.0192000000006</v>
      </c>
      <c r="AB154" s="149">
        <f>_xlfn.IFNA(+#REF!,"N/A")</f>
        <v>6182.64</v>
      </c>
      <c r="AC154" s="151">
        <f>_xlfn.IFNA(+#REF!,"N/A")</f>
        <v>8978.0414999999994</v>
      </c>
      <c r="AD154" s="151">
        <f>_xlfn.IFNA(+#REF!,"N/A")</f>
        <v>9293.9483</v>
      </c>
      <c r="AE154" s="151">
        <f>_xlfn.IFNA(+#REF!,"N/A")</f>
        <v>9523</v>
      </c>
      <c r="AF154" s="151">
        <v>8274.105599999999</v>
      </c>
      <c r="AG154" s="149">
        <f>IFERROR(+#REF!,"N/A")</f>
        <v>9130.7232000000004</v>
      </c>
      <c r="AH154" s="152">
        <f>_xlfn.IFNA(+#REF!,"N/A")</f>
        <v>8.1100936570218884E-2</v>
      </c>
      <c r="AI154" s="139"/>
      <c r="AJ154" s="153">
        <f>IFERROR(+#REF!,"N/A")</f>
        <v>829.97760000000005</v>
      </c>
      <c r="AK154" s="154">
        <f>+#REF!</f>
        <v>0.69791666666666696</v>
      </c>
      <c r="AL154" s="149">
        <f>IFERROR(+#REF!,"N/A")</f>
        <v>829.97760000000005</v>
      </c>
      <c r="AM154" s="149">
        <f>IFERROR(+#REF!,"N/A")</f>
        <v>514.85760000000005</v>
      </c>
      <c r="AN154" s="149">
        <f>IFERROR(+#REF!,"N/A")</f>
        <v>315.12</v>
      </c>
      <c r="AO154" s="149" t="str">
        <f>+#REF!</f>
        <v>NB</v>
      </c>
      <c r="AP154" s="155">
        <f>+#REF!</f>
        <v>0.69791666666666696</v>
      </c>
    </row>
    <row r="155" spans="1:42" x14ac:dyDescent="0.25">
      <c r="A155" s="143">
        <f>+#REF!</f>
        <v>418</v>
      </c>
      <c r="B155" s="144" t="str">
        <f>+#REF!</f>
        <v>ST CLAIR ABRAMS AV</v>
      </c>
      <c r="C155" s="145" t="str">
        <f>+#REF!</f>
        <v>0.06 Mi N OF ALFRED ST</v>
      </c>
      <c r="D155" s="146" t="s">
        <v>38</v>
      </c>
      <c r="E155" s="147">
        <f>+#REF!</f>
        <v>29</v>
      </c>
      <c r="F155" s="147">
        <f>+#REF!</f>
        <v>19</v>
      </c>
      <c r="G155" s="148">
        <f>+#REF!</f>
        <v>26</v>
      </c>
      <c r="H155" s="149" t="str">
        <f>+#REF!</f>
        <v>*****</v>
      </c>
      <c r="I155" s="149" t="str">
        <f>+#REF!</f>
        <v>*****</v>
      </c>
      <c r="J155" s="149" t="str">
        <f>+#REF!</f>
        <v>*****</v>
      </c>
      <c r="K155" s="149" t="str">
        <f>+#REF!</f>
        <v>*****</v>
      </c>
      <c r="L155" s="149" t="str">
        <f>+#REF!</f>
        <v>*****</v>
      </c>
      <c r="M155" s="149" t="str">
        <f>+#REF!</f>
        <v>*****</v>
      </c>
      <c r="N155" s="149" t="str">
        <f>+#REF!</f>
        <v>*****</v>
      </c>
      <c r="O155" s="149">
        <f>+#REF!</f>
        <v>3994</v>
      </c>
      <c r="P155" s="149">
        <f>+#REF!</f>
        <v>3589</v>
      </c>
      <c r="Q155" s="149">
        <f>+#REF!</f>
        <v>3360</v>
      </c>
      <c r="R155" s="149">
        <f>+#REF!</f>
        <v>3416</v>
      </c>
      <c r="S155" s="149">
        <f>+#REF!</f>
        <v>3527</v>
      </c>
      <c r="T155" s="149">
        <f>+#REF!</f>
        <v>3602.8127999999997</v>
      </c>
      <c r="U155" s="149">
        <f>+#REF!</f>
        <v>3395.1743999999999</v>
      </c>
      <c r="V155" s="149">
        <f>+#REF!</f>
        <v>3994.9247999999998</v>
      </c>
      <c r="W155" s="149">
        <f>+#REF!</f>
        <v>3065.9904000000001</v>
      </c>
      <c r="X155" s="149">
        <f>+#REF!</f>
        <v>3632.8031999999998</v>
      </c>
      <c r="Y155" s="149">
        <f>+#REF!</f>
        <v>3586.4779999999996</v>
      </c>
      <c r="Z155" s="149">
        <f>+#REF!</f>
        <v>3740.7743999999998</v>
      </c>
      <c r="AA155" s="149">
        <f>+#REF!</f>
        <v>2540.2559999999999</v>
      </c>
      <c r="AB155" s="150">
        <f>_xlfn.IFNA(+#REF!,"N/A")</f>
        <v>6182.64</v>
      </c>
      <c r="AC155" s="151">
        <f>_xlfn.IFNA(+#REF!,"N/A")</f>
        <v>2540</v>
      </c>
      <c r="AD155" s="151">
        <f>_xlfn.IFNA(+#REF!,"N/A")</f>
        <v>2540</v>
      </c>
      <c r="AE155" s="151">
        <f>_xlfn.IFNA(+#REF!,"N/A")</f>
        <v>2540</v>
      </c>
      <c r="AF155" s="151">
        <v>2540</v>
      </c>
      <c r="AG155" s="150">
        <f>IFERROR(+#REF!,"N/A")</f>
        <v>2540</v>
      </c>
      <c r="AH155" s="152">
        <f>_xlfn.IFNA(+#REF!,"N/A")</f>
        <v>-0.16298748528743279</v>
      </c>
      <c r="AI155" s="139"/>
      <c r="AJ155" s="153" t="str">
        <f>IFERROR(+#REF!,"N/A")</f>
        <v>N/A</v>
      </c>
      <c r="AK155" s="154">
        <f>+#REF!</f>
        <v>1</v>
      </c>
      <c r="AL155" s="149" t="str">
        <f>IFERROR(+#REF!,"N/A")</f>
        <v>N/A</v>
      </c>
      <c r="AM155" s="149" t="str">
        <f>IFERROR(+#REF!,"N/A")</f>
        <v>N/A</v>
      </c>
      <c r="AN155" s="149" t="str">
        <f>IFERROR(+#REF!,"N/A")</f>
        <v>N/A</v>
      </c>
      <c r="AO155" s="149" t="str">
        <f>+#REF!</f>
        <v>NB</v>
      </c>
      <c r="AP155" s="155">
        <f>+#REF!</f>
        <v>0.625</v>
      </c>
    </row>
    <row r="156" spans="1:42" x14ac:dyDescent="0.25">
      <c r="A156" s="143">
        <f>+#REF!</f>
        <v>419</v>
      </c>
      <c r="B156" s="144" t="str">
        <f>+#REF!</f>
        <v>LAKESHORE DR</v>
      </c>
      <c r="C156" s="145" t="str">
        <f>+#REF!</f>
        <v>0.06 Mi N OF OLD 441</v>
      </c>
      <c r="D156" s="146" t="s">
        <v>38</v>
      </c>
      <c r="E156" s="147">
        <f>+#REF!</f>
        <v>30</v>
      </c>
      <c r="F156" s="147">
        <f>+#REF!</f>
        <v>19</v>
      </c>
      <c r="G156" s="148">
        <f>+#REF!</f>
        <v>27</v>
      </c>
      <c r="H156" s="149" t="str">
        <f>+#REF!</f>
        <v>*****</v>
      </c>
      <c r="I156" s="149" t="str">
        <f>+#REF!</f>
        <v>*****</v>
      </c>
      <c r="J156" s="149" t="str">
        <f>+#REF!</f>
        <v>*****</v>
      </c>
      <c r="K156" s="149" t="str">
        <f>+#REF!</f>
        <v>*****</v>
      </c>
      <c r="L156" s="149" t="str">
        <f>+#REF!</f>
        <v>*****</v>
      </c>
      <c r="M156" s="149" t="str">
        <f>+#REF!</f>
        <v>*****</v>
      </c>
      <c r="N156" s="149" t="str">
        <f>+#REF!</f>
        <v>*****</v>
      </c>
      <c r="O156" s="149">
        <f>+#REF!</f>
        <v>896</v>
      </c>
      <c r="P156" s="149">
        <f>+#REF!</f>
        <v>2738</v>
      </c>
      <c r="Q156" s="149">
        <f>+#REF!</f>
        <v>642</v>
      </c>
      <c r="R156" s="149">
        <f>+#REF!</f>
        <v>685</v>
      </c>
      <c r="S156" s="149">
        <f>+#REF!</f>
        <v>701</v>
      </c>
      <c r="T156" s="149">
        <f>+#REF!</f>
        <v>592.58879999999999</v>
      </c>
      <c r="U156" s="149">
        <f>+#REF!</f>
        <v>606.21119999999996</v>
      </c>
      <c r="V156" s="149">
        <f>+#REF!</f>
        <v>690.27839999999992</v>
      </c>
      <c r="W156" s="149">
        <f>+#REF!</f>
        <v>872.46719999999993</v>
      </c>
      <c r="X156" s="149">
        <f>+#REF!</f>
        <v>660.67200000000003</v>
      </c>
      <c r="Y156" s="149">
        <f>+#REF!</f>
        <v>717.84849999999994</v>
      </c>
      <c r="Z156" s="149">
        <f>+#REF!</f>
        <v>635.28959999999984</v>
      </c>
      <c r="AA156" s="149">
        <f>+#REF!</f>
        <v>606.4828</v>
      </c>
      <c r="AB156" s="149">
        <f>_xlfn.IFNA(+#REF!,"N/A")</f>
        <v>6182.64</v>
      </c>
      <c r="AC156" s="151">
        <f>_xlfn.IFNA(+#REF!,"N/A")</f>
        <v>670</v>
      </c>
      <c r="AD156" s="151">
        <f>_xlfn.IFNA(+#REF!,"N/A")</f>
        <v>663.79039999999998</v>
      </c>
      <c r="AE156" s="151">
        <f>_xlfn.IFNA(+#REF!,"N/A")</f>
        <v>503</v>
      </c>
      <c r="AF156" s="151">
        <v>771.03359999999998</v>
      </c>
      <c r="AG156" s="149">
        <f>IFERROR(+#REF!,"N/A")</f>
        <v>729.13919999999996</v>
      </c>
      <c r="AH156" s="152">
        <f>_xlfn.IFNA(+#REF!,"N/A")</f>
        <v>-0.34788033373722926</v>
      </c>
      <c r="AI156" s="139"/>
      <c r="AJ156" s="153">
        <f>IFERROR(+#REF!,"N/A")</f>
        <v>84.355199999999996</v>
      </c>
      <c r="AK156" s="154">
        <f>+#REF!</f>
        <v>0.67708333333333404</v>
      </c>
      <c r="AL156" s="149">
        <f>IFERROR(+#REF!,"N/A")</f>
        <v>84.355199999999996</v>
      </c>
      <c r="AM156" s="149">
        <f>IFERROR(+#REF!,"N/A")</f>
        <v>34.9056</v>
      </c>
      <c r="AN156" s="149">
        <f>IFERROR(+#REF!,"N/A")</f>
        <v>49.449600000000004</v>
      </c>
      <c r="AO156" s="149" t="str">
        <f>+#REF!</f>
        <v>SB</v>
      </c>
      <c r="AP156" s="155">
        <f>+#REF!</f>
        <v>0.67708333333333404</v>
      </c>
    </row>
    <row r="157" spans="1:42" x14ac:dyDescent="0.25">
      <c r="A157" s="143">
        <f>+#REF!</f>
        <v>420</v>
      </c>
      <c r="B157" s="144" t="str">
        <f>+#REF!</f>
        <v>OLD 441</v>
      </c>
      <c r="C157" s="145" t="str">
        <f>+#REF!</f>
        <v>0.19 Mi W OF C.R. 19A/EUDORA RD</v>
      </c>
      <c r="D157" s="146" t="s">
        <v>38</v>
      </c>
      <c r="E157" s="147">
        <f>+#REF!</f>
        <v>26</v>
      </c>
      <c r="F157" s="147">
        <f>+#REF!</f>
        <v>19</v>
      </c>
      <c r="G157" s="148">
        <f>+#REF!</f>
        <v>26</v>
      </c>
      <c r="H157" s="149">
        <f>+#REF!</f>
        <v>10023</v>
      </c>
      <c r="I157" s="149">
        <f>+#REF!</f>
        <v>11876</v>
      </c>
      <c r="J157" s="149">
        <f>+#REF!</f>
        <v>12110</v>
      </c>
      <c r="K157" s="149">
        <f>+#REF!</f>
        <v>11307</v>
      </c>
      <c r="L157" s="149">
        <f>+#REF!</f>
        <v>11004</v>
      </c>
      <c r="M157" s="149">
        <f>+#REF!</f>
        <v>10352</v>
      </c>
      <c r="N157" s="149">
        <f>+#REF!</f>
        <v>11062</v>
      </c>
      <c r="O157" s="149">
        <f>+#REF!</f>
        <v>11462</v>
      </c>
      <c r="P157" s="149">
        <f>+#REF!</f>
        <v>10485</v>
      </c>
      <c r="Q157" s="149">
        <f>+#REF!</f>
        <v>9009</v>
      </c>
      <c r="R157" s="149">
        <f>+#REF!</f>
        <v>9073</v>
      </c>
      <c r="S157" s="149">
        <f>+#REF!</f>
        <v>8986</v>
      </c>
      <c r="T157" s="149">
        <f>+#REF!</f>
        <v>8551.2096000000001</v>
      </c>
      <c r="U157" s="149">
        <f>+#REF!</f>
        <v>8453.1072000000004</v>
      </c>
      <c r="V157" s="149">
        <f>+#REF!</f>
        <v>7310.9567999999999</v>
      </c>
      <c r="W157" s="149">
        <f>+#REF!</f>
        <v>8213.3567999999996</v>
      </c>
      <c r="X157" s="149">
        <f>+#REF!</f>
        <v>7533.4463999999998</v>
      </c>
      <c r="Y157" s="149">
        <f>+#REF!</f>
        <v>8655.6494999999995</v>
      </c>
      <c r="Z157" s="149">
        <f>+#REF!</f>
        <v>8991.2255999999998</v>
      </c>
      <c r="AA157" s="149">
        <f>+#REF!</f>
        <v>8389.9955999999984</v>
      </c>
      <c r="AB157" s="149">
        <f>_xlfn.IFNA(+#REF!,"N/A")</f>
        <v>6182.64</v>
      </c>
      <c r="AC157" s="151">
        <f>_xlfn.IFNA(+#REF!,"N/A")</f>
        <v>9403.1</v>
      </c>
      <c r="AD157" s="151">
        <f>_xlfn.IFNA(+#REF!,"N/A")</f>
        <v>8847.302099999999</v>
      </c>
      <c r="AE157" s="151">
        <f>_xlfn.IFNA(+#REF!,"N/A")</f>
        <v>9499</v>
      </c>
      <c r="AF157" s="151">
        <v>9292.4447999999993</v>
      </c>
      <c r="AG157" s="149">
        <f>IFERROR(+#REF!,"N/A")</f>
        <v>10085.779200000001</v>
      </c>
      <c r="AH157" s="152">
        <f>_xlfn.IFNA(+#REF!,"N/A")</f>
        <v>0.10282626153786745</v>
      </c>
      <c r="AI157" s="139"/>
      <c r="AJ157" s="153">
        <f>IFERROR(+#REF!,"N/A")</f>
        <v>955.05599999999993</v>
      </c>
      <c r="AK157" s="154">
        <f>+#REF!</f>
        <v>0.6875</v>
      </c>
      <c r="AL157" s="149">
        <f>IFERROR(+#REF!,"N/A")</f>
        <v>955.05600000000004</v>
      </c>
      <c r="AM157" s="149">
        <f>IFERROR(+#REF!,"N/A")</f>
        <v>443.10719999999998</v>
      </c>
      <c r="AN157" s="149">
        <f>IFERROR(+#REF!,"N/A")</f>
        <v>511.94880000000001</v>
      </c>
      <c r="AO157" s="149" t="str">
        <f>+#REF!</f>
        <v>WB</v>
      </c>
      <c r="AP157" s="155">
        <f>+#REF!</f>
        <v>0.6875</v>
      </c>
    </row>
    <row r="158" spans="1:42" x14ac:dyDescent="0.25">
      <c r="A158" s="143">
        <f>+#REF!</f>
        <v>421</v>
      </c>
      <c r="B158" s="144" t="str">
        <f>+#REF!</f>
        <v>OLD 441</v>
      </c>
      <c r="C158" s="145" t="str">
        <f>+#REF!</f>
        <v>0.20 Mi E OF EUDORA RD</v>
      </c>
      <c r="D158" s="146" t="s">
        <v>89</v>
      </c>
      <c r="E158" s="147">
        <f>+#REF!</f>
        <v>25</v>
      </c>
      <c r="F158" s="147">
        <f>+#REF!</f>
        <v>19</v>
      </c>
      <c r="G158" s="148">
        <f>+#REF!</f>
        <v>26</v>
      </c>
      <c r="H158" s="149">
        <f>+#REF!</f>
        <v>13722</v>
      </c>
      <c r="I158" s="149">
        <f>+#REF!</f>
        <v>14473</v>
      </c>
      <c r="J158" s="149">
        <f>+#REF!</f>
        <v>15118</v>
      </c>
      <c r="K158" s="149">
        <f>+#REF!</f>
        <v>14187</v>
      </c>
      <c r="L158" s="149">
        <f>+#REF!</f>
        <v>14765</v>
      </c>
      <c r="M158" s="149">
        <f>+#REF!</f>
        <v>13557</v>
      </c>
      <c r="N158" s="149">
        <f>+#REF!</f>
        <v>15021</v>
      </c>
      <c r="O158" s="149">
        <f>+#REF!</f>
        <v>12491</v>
      </c>
      <c r="P158" s="149">
        <f>+#REF!</f>
        <v>13203</v>
      </c>
      <c r="Q158" s="149">
        <f>+#REF!</f>
        <v>12158</v>
      </c>
      <c r="R158" s="149">
        <f>+#REF!</f>
        <v>11633</v>
      </c>
      <c r="S158" s="149">
        <f>+#REF!</f>
        <v>13462</v>
      </c>
      <c r="T158" s="149">
        <f>+#REF!</f>
        <v>12117.705599999999</v>
      </c>
      <c r="U158" s="149">
        <f>+#REF!</f>
        <v>12723.379200000001</v>
      </c>
      <c r="V158" s="149">
        <f>+#REF!</f>
        <v>10908.057599999998</v>
      </c>
      <c r="W158" s="149">
        <f>+#REF!</f>
        <v>12426.48</v>
      </c>
      <c r="X158" s="149">
        <f>+#REF!</f>
        <v>10957.3344</v>
      </c>
      <c r="Y158" s="149">
        <f>+#REF!</f>
        <v>13405.0605</v>
      </c>
      <c r="Z158" s="149">
        <f>+#REF!</f>
        <v>13524.268799999998</v>
      </c>
      <c r="AA158" s="149">
        <f>+#REF!</f>
        <v>15132.0672</v>
      </c>
      <c r="AB158" s="149">
        <f>_xlfn.IFNA(+#REF!,"N/A")</f>
        <v>6182.64</v>
      </c>
      <c r="AC158" s="151">
        <f>_xlfn.IFNA(+#REF!,"N/A")</f>
        <v>15655.201999999999</v>
      </c>
      <c r="AD158" s="151">
        <f>_xlfn.IFNA(+#REF!,"N/A")</f>
        <v>14801.996300000001</v>
      </c>
      <c r="AE158" s="151">
        <f>_xlfn.IFNA(+#REF!,"N/A")</f>
        <v>15426</v>
      </c>
      <c r="AF158" s="151">
        <v>14092.780799999999</v>
      </c>
      <c r="AG158" s="149">
        <f>IFERROR(+#REF!,"N/A")</f>
        <v>14719.497600000001</v>
      </c>
      <c r="AH158" s="152">
        <f>_xlfn.IFNA(+#REF!,"N/A")</f>
        <v>0.18944346768211839</v>
      </c>
      <c r="AI158" s="139"/>
      <c r="AJ158" s="153">
        <f>IFERROR(+#REF!,"N/A")</f>
        <v>1329.3215999999998</v>
      </c>
      <c r="AK158" s="154">
        <f>+#REF!</f>
        <v>0.6875</v>
      </c>
      <c r="AL158" s="149">
        <f>IFERROR(+#REF!,"N/A")</f>
        <v>1329.3216</v>
      </c>
      <c r="AM158" s="149">
        <f>IFERROR(+#REF!,"N/A")</f>
        <v>643.81439999999998</v>
      </c>
      <c r="AN158" s="149">
        <f>IFERROR(+#REF!,"N/A")</f>
        <v>685.50720000000001</v>
      </c>
      <c r="AO158" s="149" t="str">
        <f>+#REF!</f>
        <v>WB</v>
      </c>
      <c r="AP158" s="155">
        <f>+#REF!</f>
        <v>0.6875</v>
      </c>
    </row>
    <row r="159" spans="1:42" x14ac:dyDescent="0.25">
      <c r="A159" s="143">
        <f>+#REF!</f>
        <v>422</v>
      </c>
      <c r="B159" s="144" t="str">
        <f>+#REF!</f>
        <v>MORNINGSIDE DR (MT DORA)</v>
      </c>
      <c r="C159" s="145" t="str">
        <f>+#REF!</f>
        <v>0.14 Mi N OF OLD 441</v>
      </c>
      <c r="D159" s="146" t="s">
        <v>89</v>
      </c>
      <c r="E159" s="147">
        <f>+#REF!</f>
        <v>25</v>
      </c>
      <c r="F159" s="147">
        <f>+#REF!</f>
        <v>19</v>
      </c>
      <c r="G159" s="148">
        <f>+#REF!</f>
        <v>26</v>
      </c>
      <c r="H159" s="149">
        <f>+#REF!</f>
        <v>1633</v>
      </c>
      <c r="I159" s="149">
        <f>+#REF!</f>
        <v>1761</v>
      </c>
      <c r="J159" s="149">
        <f>+#REF!</f>
        <v>1833</v>
      </c>
      <c r="K159" s="149">
        <f>+#REF!</f>
        <v>1563</v>
      </c>
      <c r="L159" s="149">
        <f>+#REF!</f>
        <v>1682</v>
      </c>
      <c r="M159" s="149">
        <f>+#REF!</f>
        <v>1397</v>
      </c>
      <c r="N159" s="149">
        <f>+#REF!</f>
        <v>1652</v>
      </c>
      <c r="O159" s="149">
        <f>+#REF!</f>
        <v>1528</v>
      </c>
      <c r="P159" s="149">
        <f>+#REF!</f>
        <v>1359</v>
      </c>
      <c r="Q159" s="149">
        <f>+#REF!</f>
        <v>1181</v>
      </c>
      <c r="R159" s="149">
        <f>+#REF!</f>
        <v>1214</v>
      </c>
      <c r="S159" s="149">
        <f>+#REF!</f>
        <v>1344</v>
      </c>
      <c r="T159" s="149">
        <f>+#REF!</f>
        <v>1293.4367999999999</v>
      </c>
      <c r="U159" s="149">
        <f>+#REF!</f>
        <v>1369.7951999999998</v>
      </c>
      <c r="V159" s="149">
        <f>+#REF!</f>
        <v>1180.5696</v>
      </c>
      <c r="W159" s="149">
        <f>+#REF!</f>
        <v>1565.3087999999998</v>
      </c>
      <c r="X159" s="149">
        <f>+#REF!</f>
        <v>1324.9151999999999</v>
      </c>
      <c r="Y159" s="149">
        <f>+#REF!</f>
        <v>1537.0619999999999</v>
      </c>
      <c r="Z159" s="149">
        <f>+#REF!</f>
        <v>1619.808</v>
      </c>
      <c r="AA159" s="149">
        <f>+#REF!</f>
        <v>1498.1456000000001</v>
      </c>
      <c r="AB159" s="149">
        <f>_xlfn.IFNA(+#REF!,"N/A")</f>
        <v>6182.64</v>
      </c>
      <c r="AC159" s="151">
        <f>_xlfn.IFNA(+#REF!,"N/A")</f>
        <v>1694.4769999999999</v>
      </c>
      <c r="AD159" s="151">
        <f>_xlfn.IFNA(+#REF!,"N/A")</f>
        <v>1775.1097</v>
      </c>
      <c r="AE159" s="151">
        <f>_xlfn.IFNA(+#REF!,"N/A")</f>
        <v>2139</v>
      </c>
      <c r="AF159" s="151">
        <v>2077.5071999999996</v>
      </c>
      <c r="AG159" s="149">
        <f>IFERROR(+#REF!,"N/A")</f>
        <v>2064.2784000000001</v>
      </c>
      <c r="AH159" s="152">
        <f>_xlfn.IFNA(+#REF!,"N/A")</f>
        <v>-0.19699386783451278</v>
      </c>
      <c r="AI159" s="139"/>
      <c r="AJ159" s="153">
        <f>IFERROR(+#REF!,"N/A")</f>
        <v>195.85919999999999</v>
      </c>
      <c r="AK159" s="154">
        <f>+#REF!</f>
        <v>0.64583333333333404</v>
      </c>
      <c r="AL159" s="149">
        <f>IFERROR(+#REF!,"N/A")</f>
        <v>195.85920000000002</v>
      </c>
      <c r="AM159" s="149">
        <f>IFERROR(+#REF!,"N/A")</f>
        <v>92.112000000000009</v>
      </c>
      <c r="AN159" s="149">
        <f>IFERROR(+#REF!,"N/A")</f>
        <v>103.74720000000001</v>
      </c>
      <c r="AO159" s="149" t="str">
        <f>+#REF!</f>
        <v>SB</v>
      </c>
      <c r="AP159" s="155">
        <f>+#REF!</f>
        <v>0.64583333333333404</v>
      </c>
    </row>
    <row r="160" spans="1:42" x14ac:dyDescent="0.25">
      <c r="A160" s="143">
        <f>+#REF!</f>
        <v>423</v>
      </c>
      <c r="B160" s="144" t="str">
        <f>+#REF!</f>
        <v>SUNNYSIDE DR</v>
      </c>
      <c r="C160" s="145" t="str">
        <f>+#REF!</f>
        <v>0.04 Mi W OF TOMATO HILL RD</v>
      </c>
      <c r="D160" s="146" t="s">
        <v>89</v>
      </c>
      <c r="E160" s="147">
        <f>+#REF!</f>
        <v>29</v>
      </c>
      <c r="F160" s="147">
        <f>+#REF!</f>
        <v>19</v>
      </c>
      <c r="G160" s="148">
        <f>+#REF!</f>
        <v>25</v>
      </c>
      <c r="H160" s="149">
        <f>+#REF!</f>
        <v>836</v>
      </c>
      <c r="I160" s="149">
        <f>+#REF!</f>
        <v>874</v>
      </c>
      <c r="J160" s="149" t="str">
        <f>+#REF!</f>
        <v>*****</v>
      </c>
      <c r="K160" s="149" t="str">
        <f>+#REF!</f>
        <v>*****</v>
      </c>
      <c r="L160" s="149">
        <f>+#REF!</f>
        <v>1207</v>
      </c>
      <c r="M160" s="149">
        <f>+#REF!</f>
        <v>1538</v>
      </c>
      <c r="N160" s="149">
        <f>+#REF!</f>
        <v>1865</v>
      </c>
      <c r="O160" s="149">
        <f>+#REF!</f>
        <v>1959</v>
      </c>
      <c r="P160" s="149">
        <f>+#REF!</f>
        <v>2004</v>
      </c>
      <c r="Q160" s="149">
        <f>+#REF!</f>
        <v>1767</v>
      </c>
      <c r="R160" s="149">
        <f>+#REF!</f>
        <v>1926</v>
      </c>
      <c r="S160" s="149">
        <f>+#REF!</f>
        <v>1848</v>
      </c>
      <c r="T160" s="149">
        <f>+#REF!</f>
        <v>1329.6096</v>
      </c>
      <c r="U160" s="149">
        <f>+#REF!</f>
        <v>1878.4512</v>
      </c>
      <c r="V160" s="149">
        <f>+#REF!</f>
        <v>1954.5984000000001</v>
      </c>
      <c r="W160" s="149">
        <f>+#REF!</f>
        <v>1195.6032</v>
      </c>
      <c r="X160" s="149">
        <f>+#REF!</f>
        <v>2006.9375999999997</v>
      </c>
      <c r="Y160" s="149">
        <f>+#REF!</f>
        <v>2448.7455999999997</v>
      </c>
      <c r="Z160" s="149">
        <f>+#REF!</f>
        <v>2542.9823999999999</v>
      </c>
      <c r="AA160" s="149">
        <f>+#REF!</f>
        <v>2526.6239999999998</v>
      </c>
      <c r="AB160" s="149">
        <f>_xlfn.IFNA(+#REF!,"N/A")</f>
        <v>6182.64</v>
      </c>
      <c r="AC160" s="151">
        <f>_xlfn.IFNA(+#REF!,"N/A")</f>
        <v>2708.6684999999998</v>
      </c>
      <c r="AD160" s="151">
        <f>_xlfn.IFNA(+#REF!,"N/A")</f>
        <v>2402.7094000000002</v>
      </c>
      <c r="AE160" s="151">
        <f>_xlfn.IFNA(+#REF!,"N/A")</f>
        <v>2760</v>
      </c>
      <c r="AF160" s="151">
        <v>2594.3231999999998</v>
      </c>
      <c r="AG160" s="149">
        <f>IFERROR(+#REF!,"N/A")</f>
        <v>2483.712</v>
      </c>
      <c r="AH160" s="152">
        <f>_xlfn.IFNA(+#REF!,"N/A")</f>
        <v>-0.16673055845525986</v>
      </c>
      <c r="AI160" s="139"/>
      <c r="AJ160" s="153">
        <f>IFERROR(+#REF!,"N/A")</f>
        <v>265.10399999999998</v>
      </c>
      <c r="AK160" s="154">
        <f>+#REF!</f>
        <v>0.67708333333333404</v>
      </c>
      <c r="AL160" s="149">
        <f>IFERROR(+#REF!,"N/A")</f>
        <v>265.10400000000004</v>
      </c>
      <c r="AM160" s="149">
        <f>IFERROR(+#REF!,"N/A")</f>
        <v>168.33600000000001</v>
      </c>
      <c r="AN160" s="149">
        <f>IFERROR(+#REF!,"N/A")</f>
        <v>96.768000000000001</v>
      </c>
      <c r="AO160" s="149" t="str">
        <f>+#REF!</f>
        <v>EB</v>
      </c>
      <c r="AP160" s="155">
        <f>+#REF!</f>
        <v>0.67708333333333404</v>
      </c>
    </row>
    <row r="161" spans="1:42" x14ac:dyDescent="0.25">
      <c r="A161" s="143">
        <f>+#REF!</f>
        <v>424</v>
      </c>
      <c r="B161" s="144" t="str">
        <f>+#REF!</f>
        <v>C.R. 19A</v>
      </c>
      <c r="C161" s="145" t="str">
        <f>+#REF!</f>
        <v>0.2 Mi S OF HOLLY DR</v>
      </c>
      <c r="D161" s="146" t="s">
        <v>38</v>
      </c>
      <c r="E161" s="147">
        <f>+#REF!</f>
        <v>26</v>
      </c>
      <c r="F161" s="147">
        <f>+#REF!</f>
        <v>19</v>
      </c>
      <c r="G161" s="148">
        <f>+#REF!</f>
        <v>26</v>
      </c>
      <c r="H161" s="149" t="str">
        <f>+#REF!</f>
        <v>*****</v>
      </c>
      <c r="I161" s="149" t="str">
        <f>+#REF!</f>
        <v>*****</v>
      </c>
      <c r="J161" s="149" t="str">
        <f>+#REF!</f>
        <v>*****</v>
      </c>
      <c r="K161" s="149" t="str">
        <f>+#REF!</f>
        <v>*****</v>
      </c>
      <c r="L161" s="149" t="str">
        <f>+#REF!</f>
        <v>*****</v>
      </c>
      <c r="M161" s="149" t="str">
        <f>+#REF!</f>
        <v>*****</v>
      </c>
      <c r="N161" s="149" t="str">
        <f>+#REF!</f>
        <v>*****</v>
      </c>
      <c r="O161" s="149">
        <f>+#REF!</f>
        <v>9135</v>
      </c>
      <c r="P161" s="149">
        <f>+#REF!</f>
        <v>8373</v>
      </c>
      <c r="Q161" s="149">
        <f>+#REF!</f>
        <v>7182</v>
      </c>
      <c r="R161" s="149">
        <f>+#REF!</f>
        <v>7796</v>
      </c>
      <c r="S161" s="149">
        <f>+#REF!</f>
        <v>8048</v>
      </c>
      <c r="T161" s="149">
        <f>+#REF!</f>
        <v>7470.489599999999</v>
      </c>
      <c r="U161" s="149">
        <f>+#REF!</f>
        <v>7871.4336000000003</v>
      </c>
      <c r="V161" s="149">
        <f>+#REF!</f>
        <v>7824.3839999999991</v>
      </c>
      <c r="W161" s="149">
        <f>+#REF!</f>
        <v>5472.4031999999997</v>
      </c>
      <c r="X161" s="149">
        <f>+#REF!</f>
        <v>8126.2656000000006</v>
      </c>
      <c r="Y161" s="149">
        <f>+#REF!</f>
        <v>8672.2364999999991</v>
      </c>
      <c r="Z161" s="149">
        <f>+#REF!</f>
        <v>8312.8319999999985</v>
      </c>
      <c r="AA161" s="149">
        <f>+#REF!</f>
        <v>8328.2065999999995</v>
      </c>
      <c r="AB161" s="149">
        <f>_xlfn.IFNA(+#REF!,"N/A")</f>
        <v>6182.64</v>
      </c>
      <c r="AC161" s="151">
        <f>_xlfn.IFNA(+#REF!,"N/A")</f>
        <v>8443.6</v>
      </c>
      <c r="AD161" s="151">
        <f>_xlfn.IFNA(+#REF!,"N/A")</f>
        <v>7757.1676000000007</v>
      </c>
      <c r="AE161" s="151">
        <f>_xlfn.IFNA(+#REF!,"N/A")</f>
        <v>9191</v>
      </c>
      <c r="AF161" s="151">
        <v>8127.5135999999993</v>
      </c>
      <c r="AG161" s="149">
        <f>IFERROR(+#REF!,"N/A")</f>
        <v>8084.5247999999992</v>
      </c>
      <c r="AH161" s="152">
        <f>_xlfn.IFNA(+#REF!,"N/A")</f>
        <v>5.5106036295784033E-2</v>
      </c>
      <c r="AI161" s="139"/>
      <c r="AJ161" s="153">
        <f>IFERROR(+#REF!,"N/A")</f>
        <v>697.14240000000007</v>
      </c>
      <c r="AK161" s="154">
        <f>+#REF!</f>
        <v>0.625</v>
      </c>
      <c r="AL161" s="149">
        <f>IFERROR(+#REF!,"N/A")</f>
        <v>697.14240000000007</v>
      </c>
      <c r="AM161" s="149">
        <f>IFERROR(+#REF!,"N/A")</f>
        <v>329.66399999999999</v>
      </c>
      <c r="AN161" s="149">
        <f>IFERROR(+#REF!,"N/A")</f>
        <v>367.47839999999997</v>
      </c>
      <c r="AO161" s="149" t="str">
        <f>+#REF!</f>
        <v>SB</v>
      </c>
      <c r="AP161" s="155">
        <f>+#REF!</f>
        <v>0.625</v>
      </c>
    </row>
    <row r="162" spans="1:42" x14ac:dyDescent="0.25">
      <c r="A162" s="143">
        <f>+#REF!</f>
        <v>425</v>
      </c>
      <c r="B162" s="144" t="str">
        <f>+#REF!</f>
        <v>LAKE ST</v>
      </c>
      <c r="C162" s="145" t="str">
        <f>+#REF!</f>
        <v>0.098 Mi S OF MAIN ST</v>
      </c>
      <c r="D162" s="146" t="s">
        <v>38</v>
      </c>
      <c r="E162" s="147">
        <f>+#REF!</f>
        <v>25</v>
      </c>
      <c r="F162" s="147">
        <f>+#REF!</f>
        <v>19</v>
      </c>
      <c r="G162" s="148">
        <f>+#REF!</f>
        <v>24</v>
      </c>
      <c r="H162" s="149" t="str">
        <f>+#REF!</f>
        <v>*****</v>
      </c>
      <c r="I162" s="149" t="str">
        <f>+#REF!</f>
        <v>*****</v>
      </c>
      <c r="J162" s="149" t="str">
        <f>+#REF!</f>
        <v>*****</v>
      </c>
      <c r="K162" s="149" t="str">
        <f>+#REF!</f>
        <v>*****</v>
      </c>
      <c r="L162" s="149" t="str">
        <f>+#REF!</f>
        <v>*****</v>
      </c>
      <c r="M162" s="149" t="str">
        <f>+#REF!</f>
        <v>*****</v>
      </c>
      <c r="N162" s="149" t="str">
        <f>+#REF!</f>
        <v>*****</v>
      </c>
      <c r="O162" s="149">
        <f>+#REF!</f>
        <v>3330</v>
      </c>
      <c r="P162" s="149">
        <f>+#REF!</f>
        <v>3451</v>
      </c>
      <c r="Q162" s="149">
        <f>+#REF!</f>
        <v>3304</v>
      </c>
      <c r="R162" s="149">
        <f>+#REF!</f>
        <v>4251</v>
      </c>
      <c r="S162" s="149">
        <f>+#REF!</f>
        <v>4184</v>
      </c>
      <c r="T162" s="149">
        <f>+#REF!</f>
        <v>4305.3119999999999</v>
      </c>
      <c r="U162" s="149">
        <f>+#REF!</f>
        <v>3555.1296000000002</v>
      </c>
      <c r="V162" s="149">
        <f>+#REF!</f>
        <v>3114.1823999999997</v>
      </c>
      <c r="W162" s="149">
        <f>+#REF!</f>
        <v>3489.8687999999997</v>
      </c>
      <c r="X162" s="149">
        <f>+#REF!</f>
        <v>3020.3327999999997</v>
      </c>
      <c r="Y162" s="149">
        <f>+#REF!</f>
        <v>3351.8155999999999</v>
      </c>
      <c r="Z162" s="149">
        <f>+#REF!</f>
        <v>3422.8031999999994</v>
      </c>
      <c r="AA162" s="149">
        <f>+#REF!</f>
        <v>3234.6143999999999</v>
      </c>
      <c r="AB162" s="150">
        <f>_xlfn.IFNA(+#REF!,"N/A")</f>
        <v>6182.64</v>
      </c>
      <c r="AC162" s="151">
        <f>_xlfn.IFNA(+#REF!,"N/A")</f>
        <v>3235</v>
      </c>
      <c r="AD162" s="151">
        <f>_xlfn.IFNA(+#REF!,"N/A")</f>
        <v>3235</v>
      </c>
      <c r="AE162" s="151">
        <f>_xlfn.IFNA(+#REF!,"N/A")</f>
        <v>3235</v>
      </c>
      <c r="AF162" s="151">
        <v>3235</v>
      </c>
      <c r="AG162" s="150">
        <f>IFERROR(+#REF!,"N/A")</f>
        <v>3235</v>
      </c>
      <c r="AH162" s="152">
        <f>_xlfn.IFNA(+#REF!,"N/A")</f>
        <v>-0.12150344019759884</v>
      </c>
      <c r="AI162" s="139"/>
      <c r="AJ162" s="153" t="str">
        <f>IFERROR(+#REF!,"N/A")</f>
        <v>N/A</v>
      </c>
      <c r="AK162" s="154">
        <f>+#REF!</f>
        <v>0.44791666666666702</v>
      </c>
      <c r="AL162" s="149" t="str">
        <f>IFERROR(+#REF!,"N/A")</f>
        <v>N/A</v>
      </c>
      <c r="AM162" s="149" t="str">
        <f>IFERROR(+#REF!,"N/A")</f>
        <v>N/A</v>
      </c>
      <c r="AN162" s="149" t="str">
        <f>IFERROR(+#REF!,"N/A")</f>
        <v>N/A</v>
      </c>
      <c r="AO162" s="149" t="str">
        <f>+#REF!</f>
        <v>NB</v>
      </c>
      <c r="AP162" s="155">
        <f>+#REF!</f>
        <v>0.67708333333333404</v>
      </c>
    </row>
    <row r="163" spans="1:42" x14ac:dyDescent="0.25">
      <c r="A163" s="143">
        <f>+#REF!</f>
        <v>426</v>
      </c>
      <c r="B163" s="144" t="str">
        <f>+#REF!</f>
        <v>CANAL ST</v>
      </c>
      <c r="C163" s="145" t="str">
        <f>+#REF!</f>
        <v>0.035 MI S OF MAIN ST</v>
      </c>
      <c r="D163" s="146" t="s">
        <v>38</v>
      </c>
      <c r="E163" s="147">
        <f>+#REF!</f>
        <v>26</v>
      </c>
      <c r="F163" s="147">
        <f>+#REF!</f>
        <v>19</v>
      </c>
      <c r="G163" s="148">
        <f>+#REF!</f>
        <v>24</v>
      </c>
      <c r="H163" s="149" t="str">
        <f>+#REF!</f>
        <v>*****</v>
      </c>
      <c r="I163" s="149" t="str">
        <f>+#REF!</f>
        <v>*****</v>
      </c>
      <c r="J163" s="149" t="str">
        <f>+#REF!</f>
        <v>*****</v>
      </c>
      <c r="K163" s="149" t="str">
        <f>+#REF!</f>
        <v>*****</v>
      </c>
      <c r="L163" s="149" t="str">
        <f>+#REF!</f>
        <v>*****</v>
      </c>
      <c r="M163" s="149" t="str">
        <f>+#REF!</f>
        <v>*****</v>
      </c>
      <c r="N163" s="149" t="str">
        <f>+#REF!</f>
        <v>*****</v>
      </c>
      <c r="O163" s="149">
        <f>+#REF!</f>
        <v>3371</v>
      </c>
      <c r="P163" s="149">
        <f>+#REF!</f>
        <v>3388</v>
      </c>
      <c r="Q163" s="149">
        <f>+#REF!</f>
        <v>3229</v>
      </c>
      <c r="R163" s="149">
        <f>+#REF!</f>
        <v>3500</v>
      </c>
      <c r="S163" s="149">
        <f>+#REF!</f>
        <v>3348</v>
      </c>
      <c r="T163" s="149">
        <f>+#REF!</f>
        <v>3356.8127999999997</v>
      </c>
      <c r="U163" s="149">
        <f>+#REF!</f>
        <v>4864.8672000000006</v>
      </c>
      <c r="V163" s="149">
        <f>+#REF!</f>
        <v>3182.7647999999999</v>
      </c>
      <c r="W163" s="149">
        <f>+#REF!</f>
        <v>5107.4495999999999</v>
      </c>
      <c r="X163" s="149">
        <f>+#REF!</f>
        <v>3361.4399999999996</v>
      </c>
      <c r="Y163" s="149">
        <f>+#REF!</f>
        <v>3417.4070000000002</v>
      </c>
      <c r="Z163" s="149">
        <f>+#REF!</f>
        <v>3311.8079999999995</v>
      </c>
      <c r="AA163" s="149">
        <f>+#REF!</f>
        <v>3169.44</v>
      </c>
      <c r="AB163" s="150">
        <f>_xlfn.IFNA(+#REF!,"N/A")</f>
        <v>6182.64</v>
      </c>
      <c r="AC163" s="151">
        <f>_xlfn.IFNA(+#REF!,"N/A")</f>
        <v>3169</v>
      </c>
      <c r="AD163" s="151">
        <f>_xlfn.IFNA(+#REF!,"N/A")</f>
        <v>3169</v>
      </c>
      <c r="AE163" s="151">
        <f>_xlfn.IFNA(+#REF!,"N/A")</f>
        <v>3169</v>
      </c>
      <c r="AF163" s="151">
        <v>3169</v>
      </c>
      <c r="AG163" s="150">
        <f>IFERROR(+#REF!,"N/A")</f>
        <v>3169</v>
      </c>
      <c r="AH163" s="152">
        <f>_xlfn.IFNA(+#REF!,"N/A")</f>
        <v>-0.12511764824529559</v>
      </c>
      <c r="AI163" s="139"/>
      <c r="AJ163" s="153" t="str">
        <f>IFERROR(+#REF!,"N/A")</f>
        <v>N/A</v>
      </c>
      <c r="AK163" s="154">
        <f>+#REF!</f>
        <v>0.48958333333333398</v>
      </c>
      <c r="AL163" s="149" t="str">
        <f>IFERROR(+#REF!,"N/A")</f>
        <v>N/A</v>
      </c>
      <c r="AM163" s="149" t="str">
        <f>IFERROR(+#REF!,"N/A")</f>
        <v>N/A</v>
      </c>
      <c r="AN163" s="149" t="str">
        <f>IFERROR(+#REF!,"N/A")</f>
        <v>N/A</v>
      </c>
      <c r="AO163" s="149" t="str">
        <f>+#REF!</f>
        <v>NB</v>
      </c>
      <c r="AP163" s="155">
        <f>+#REF!</f>
        <v>0.625</v>
      </c>
    </row>
    <row r="164" spans="1:42" x14ac:dyDescent="0.25">
      <c r="A164" s="143">
        <f>+#REF!</f>
        <v>427</v>
      </c>
      <c r="B164" s="144" t="str">
        <f>+#REF!</f>
        <v>LONE OAK DR</v>
      </c>
      <c r="C164" s="145" t="str">
        <f>+#REF!</f>
        <v>0.15 Mi S OF W MAIN ST</v>
      </c>
      <c r="D164" s="146" t="s">
        <v>38</v>
      </c>
      <c r="E164" s="147">
        <f>+#REF!</f>
        <v>27</v>
      </c>
      <c r="F164" s="147">
        <f>+#REF!</f>
        <v>19</v>
      </c>
      <c r="G164" s="148">
        <f>+#REF!</f>
        <v>24</v>
      </c>
      <c r="H164" s="149" t="str">
        <f>+#REF!</f>
        <v>*****</v>
      </c>
      <c r="I164" s="149" t="str">
        <f>+#REF!</f>
        <v>*****</v>
      </c>
      <c r="J164" s="149" t="str">
        <f>+#REF!</f>
        <v>*****</v>
      </c>
      <c r="K164" s="149" t="str">
        <f>+#REF!</f>
        <v>*****</v>
      </c>
      <c r="L164" s="149" t="str">
        <f>+#REF!</f>
        <v>*****</v>
      </c>
      <c r="M164" s="149" t="str">
        <f>+#REF!</f>
        <v>*****</v>
      </c>
      <c r="N164" s="149" t="str">
        <f>+#REF!</f>
        <v>*****</v>
      </c>
      <c r="O164" s="149">
        <f>+#REF!</f>
        <v>3094</v>
      </c>
      <c r="P164" s="149">
        <f>+#REF!</f>
        <v>3081</v>
      </c>
      <c r="Q164" s="149">
        <f>+#REF!</f>
        <v>2870</v>
      </c>
      <c r="R164" s="149">
        <f>+#REF!</f>
        <v>2978</v>
      </c>
      <c r="S164" s="149">
        <f>+#REF!</f>
        <v>3386</v>
      </c>
      <c r="T164" s="149">
        <f>+#REF!</f>
        <v>3596.3136</v>
      </c>
      <c r="U164" s="149">
        <f>+#REF!</f>
        <v>2833.7472000000002</v>
      </c>
      <c r="V164" s="149">
        <f>+#REF!</f>
        <v>2656.6655999999998</v>
      </c>
      <c r="W164" s="149">
        <f>+#REF!</f>
        <v>3254.1695999999997</v>
      </c>
      <c r="X164" s="149">
        <f>+#REF!</f>
        <v>3229.7375999999999</v>
      </c>
      <c r="Y164" s="149">
        <f>+#REF!</f>
        <v>3263.4097999999999</v>
      </c>
      <c r="Z164" s="149">
        <f>+#REF!</f>
        <v>3014.9183999999996</v>
      </c>
      <c r="AA164" s="149">
        <f>+#REF!</f>
        <v>3226.5792000000001</v>
      </c>
      <c r="AB164" s="150">
        <f>_xlfn.IFNA(+#REF!,"N/A")</f>
        <v>6182.64</v>
      </c>
      <c r="AC164" s="151">
        <f>_xlfn.IFNA(+#REF!,"N/A")</f>
        <v>3227</v>
      </c>
      <c r="AD164" s="151">
        <f>_xlfn.IFNA(+#REF!,"N/A")</f>
        <v>3227</v>
      </c>
      <c r="AE164" s="151">
        <f>_xlfn.IFNA(+#REF!,"N/A")</f>
        <v>3227</v>
      </c>
      <c r="AF164" s="151">
        <v>3227</v>
      </c>
      <c r="AG164" s="150">
        <f>IFERROR(+#REF!,"N/A")</f>
        <v>3227</v>
      </c>
      <c r="AH164" s="152">
        <f>_xlfn.IFNA(+#REF!,"N/A")</f>
        <v>-0.12193836661163737</v>
      </c>
      <c r="AI164" s="139"/>
      <c r="AJ164" s="153" t="str">
        <f>IFERROR(+#REF!,"N/A")</f>
        <v>N/A</v>
      </c>
      <c r="AK164" s="154">
        <f>+#REF!</f>
        <v>0.65625</v>
      </c>
      <c r="AL164" s="149" t="str">
        <f>IFERROR(+#REF!,"N/A")</f>
        <v>N/A</v>
      </c>
      <c r="AM164" s="149" t="str">
        <f>IFERROR(+#REF!,"N/A")</f>
        <v>N/A</v>
      </c>
      <c r="AN164" s="149" t="str">
        <f>IFERROR(+#REF!,"N/A")</f>
        <v>N/A</v>
      </c>
      <c r="AO164" s="149" t="str">
        <f>+#REF!</f>
        <v>NB</v>
      </c>
      <c r="AP164" s="155">
        <f>+#REF!</f>
        <v>0.65625</v>
      </c>
    </row>
    <row r="165" spans="1:42" x14ac:dyDescent="0.25">
      <c r="A165" s="143">
        <f>+#REF!</f>
        <v>428</v>
      </c>
      <c r="B165" s="144" t="str">
        <f>+#REF!</f>
        <v>MAIN ST</v>
      </c>
      <c r="C165" s="145" t="str">
        <f>+#REF!</f>
        <v>0.051 Mi E OF CANAL ST</v>
      </c>
      <c r="D165" s="146" t="s">
        <v>89</v>
      </c>
      <c r="E165" s="147">
        <f>+#REF!</f>
        <v>25</v>
      </c>
      <c r="F165" s="147">
        <f>+#REF!</f>
        <v>19</v>
      </c>
      <c r="G165" s="148">
        <f>+#REF!</f>
        <v>24</v>
      </c>
      <c r="H165" s="149" t="str">
        <f>+#REF!</f>
        <v>*****</v>
      </c>
      <c r="I165" s="149" t="str">
        <f>+#REF!</f>
        <v>*****</v>
      </c>
      <c r="J165" s="149" t="str">
        <f>+#REF!</f>
        <v>*****</v>
      </c>
      <c r="K165" s="149" t="str">
        <f>+#REF!</f>
        <v>*****</v>
      </c>
      <c r="L165" s="149" t="str">
        <f>+#REF!</f>
        <v>*****</v>
      </c>
      <c r="M165" s="149" t="str">
        <f>+#REF!</f>
        <v>*****</v>
      </c>
      <c r="N165" s="149" t="str">
        <f>+#REF!</f>
        <v>*****</v>
      </c>
      <c r="O165" s="149">
        <f>+#REF!</f>
        <v>5649</v>
      </c>
      <c r="P165" s="149">
        <f>+#REF!</f>
        <v>5357</v>
      </c>
      <c r="Q165" s="149">
        <f>+#REF!</f>
        <v>5196</v>
      </c>
      <c r="R165" s="149">
        <f>+#REF!</f>
        <v>5466</v>
      </c>
      <c r="S165" s="149">
        <f>+#REF!</f>
        <v>5460</v>
      </c>
      <c r="T165" s="149">
        <f>+#REF!</f>
        <v>5216.2559999999994</v>
      </c>
      <c r="U165" s="149">
        <f>+#REF!</f>
        <v>5025.5712000000003</v>
      </c>
      <c r="V165" s="149">
        <f>+#REF!</f>
        <v>4815.2063999999991</v>
      </c>
      <c r="W165" s="149">
        <f>+#REF!</f>
        <v>4277.7503999999999</v>
      </c>
      <c r="X165" s="149">
        <f>+#REF!</f>
        <v>4796.2559999999994</v>
      </c>
      <c r="Y165" s="149">
        <f>+#REF!</f>
        <v>5476.4066000000003</v>
      </c>
      <c r="Z165" s="149">
        <f>+#REF!</f>
        <v>5804.7359999999999</v>
      </c>
      <c r="AA165" s="149">
        <f>+#REF!</f>
        <v>4942.5407999999998</v>
      </c>
      <c r="AB165" s="150">
        <f>_xlfn.IFNA(+#REF!,"N/A")</f>
        <v>6182.64</v>
      </c>
      <c r="AC165" s="151">
        <f>_xlfn.IFNA(+#REF!,"N/A")</f>
        <v>4943</v>
      </c>
      <c r="AD165" s="151">
        <f>_xlfn.IFNA(+#REF!,"N/A")</f>
        <v>4943</v>
      </c>
      <c r="AE165" s="151">
        <f>_xlfn.IFNA(+#REF!,"N/A")</f>
        <v>4943</v>
      </c>
      <c r="AF165" s="151">
        <v>4943</v>
      </c>
      <c r="AG165" s="150">
        <f>IFERROR(+#REF!,"N/A")</f>
        <v>4943</v>
      </c>
      <c r="AH165" s="152">
        <f>_xlfn.IFNA(+#REF!,"N/A")</f>
        <v>-4.3767874284868613E-2</v>
      </c>
      <c r="AI165" s="139"/>
      <c r="AJ165" s="153" t="str">
        <f>IFERROR(+#REF!,"N/A")</f>
        <v>N/A</v>
      </c>
      <c r="AK165" s="154">
        <f>+#REF!</f>
        <v>0.6875</v>
      </c>
      <c r="AL165" s="149" t="str">
        <f>IFERROR(+#REF!,"N/A")</f>
        <v>N/A</v>
      </c>
      <c r="AM165" s="149" t="str">
        <f>IFERROR(+#REF!,"N/A")</f>
        <v>N/A</v>
      </c>
      <c r="AN165" s="149" t="str">
        <f>IFERROR(+#REF!,"N/A")</f>
        <v>N/A</v>
      </c>
      <c r="AO165" s="149" t="str">
        <f>+#REF!</f>
        <v>EB</v>
      </c>
      <c r="AP165" s="155">
        <f>+#REF!</f>
        <v>0.6875</v>
      </c>
    </row>
    <row r="166" spans="1:42" x14ac:dyDescent="0.25">
      <c r="A166" s="143">
        <f>+#REF!</f>
        <v>429</v>
      </c>
      <c r="B166" s="144" t="str">
        <f>+#REF!</f>
        <v>SUNNYSIDE DR</v>
      </c>
      <c r="C166" s="145" t="str">
        <f>+#REF!</f>
        <v>0.09 Mi S OF MAIN ST (S.R. 44)</v>
      </c>
      <c r="D166" s="146" t="s">
        <v>89</v>
      </c>
      <c r="E166" s="147">
        <f>+#REF!</f>
        <v>25</v>
      </c>
      <c r="F166" s="147">
        <f>+#REF!</f>
        <v>19</v>
      </c>
      <c r="G166" s="148">
        <f>+#REF!</f>
        <v>24</v>
      </c>
      <c r="H166" s="149">
        <f>+#REF!</f>
        <v>2256</v>
      </c>
      <c r="I166" s="149">
        <f>+#REF!</f>
        <v>2506</v>
      </c>
      <c r="J166" s="149">
        <f>+#REF!</f>
        <v>2554</v>
      </c>
      <c r="K166" s="149">
        <f>+#REF!</f>
        <v>2494</v>
      </c>
      <c r="L166" s="149">
        <f>+#REF!</f>
        <v>2737</v>
      </c>
      <c r="M166" s="149">
        <f>+#REF!</f>
        <v>3135</v>
      </c>
      <c r="N166" s="149">
        <f>+#REF!</f>
        <v>3764</v>
      </c>
      <c r="O166" s="149">
        <f>+#REF!</f>
        <v>3610</v>
      </c>
      <c r="P166" s="149">
        <f>+#REF!</f>
        <v>3384</v>
      </c>
      <c r="Q166" s="149">
        <f>+#REF!</f>
        <v>3177</v>
      </c>
      <c r="R166" s="149">
        <f>+#REF!</f>
        <v>3275</v>
      </c>
      <c r="S166" s="149">
        <f>+#REF!</f>
        <v>3305</v>
      </c>
      <c r="T166" s="149">
        <f>+#REF!</f>
        <v>3203.7983999999997</v>
      </c>
      <c r="U166" s="149">
        <f>+#REF!</f>
        <v>3399.7824000000001</v>
      </c>
      <c r="V166" s="149">
        <f>+#REF!</f>
        <v>3467.0207999999993</v>
      </c>
      <c r="W166" s="149">
        <f>+#REF!</f>
        <v>3326.4</v>
      </c>
      <c r="X166" s="149">
        <f>+#REF!</f>
        <v>3363.2447999999999</v>
      </c>
      <c r="Y166" s="149">
        <f>+#REF!</f>
        <v>4388.9201999999996</v>
      </c>
      <c r="Z166" s="149">
        <f>+#REF!</f>
        <v>3978.6815999999994</v>
      </c>
      <c r="AA166" s="149">
        <f>+#REF!</f>
        <v>3945.2831999999999</v>
      </c>
      <c r="AB166" s="149">
        <f>_xlfn.IFNA(+#REF!,"N/A")</f>
        <v>6182.64</v>
      </c>
      <c r="AC166" s="151">
        <f>_xlfn.IFNA(+#REF!,"N/A")</f>
        <v>4217.0024999999996</v>
      </c>
      <c r="AD166" s="151">
        <f>_xlfn.IFNA(+#REF!,"N/A")</f>
        <v>4013.6369000000004</v>
      </c>
      <c r="AE166" s="151">
        <f>_xlfn.IFNA(+#REF!,"N/A")</f>
        <v>4367</v>
      </c>
      <c r="AF166" s="151">
        <v>4063.8719999999998</v>
      </c>
      <c r="AG166" s="149">
        <f>IFERROR(+#REF!,"N/A")</f>
        <v>4208.4000000000005</v>
      </c>
      <c r="AH166" s="152">
        <f>_xlfn.IFNA(+#REF!,"N/A")</f>
        <v>-7.4047709084956392E-2</v>
      </c>
      <c r="AI166" s="139"/>
      <c r="AJ166" s="153">
        <f>IFERROR(+#REF!,"N/A")</f>
        <v>393.12</v>
      </c>
      <c r="AK166" s="154">
        <f>+#REF!</f>
        <v>0.69791666666666696</v>
      </c>
      <c r="AL166" s="149">
        <f>IFERROR(+#REF!,"N/A")</f>
        <v>393.12</v>
      </c>
      <c r="AM166" s="149">
        <f>IFERROR(+#REF!,"N/A")</f>
        <v>258.048</v>
      </c>
      <c r="AN166" s="149">
        <f>IFERROR(+#REF!,"N/A")</f>
        <v>135.072</v>
      </c>
      <c r="AO166" s="149" t="str">
        <f>+#REF!</f>
        <v>NB</v>
      </c>
      <c r="AP166" s="155">
        <f>+#REF!</f>
        <v>0.69791666666666696</v>
      </c>
    </row>
    <row r="167" spans="1:42" x14ac:dyDescent="0.25">
      <c r="A167" s="143">
        <f>+#REF!</f>
        <v>430</v>
      </c>
      <c r="B167" s="144" t="str">
        <f>+#REF!</f>
        <v>MAIN ST (LEESBURG)</v>
      </c>
      <c r="C167" s="145" t="str">
        <f>+#REF!</f>
        <v>0.10 Mi W OF U.S. 27/14th ST</v>
      </c>
      <c r="D167" s="146" t="s">
        <v>89</v>
      </c>
      <c r="E167" s="147">
        <f>+#REF!</f>
        <v>27</v>
      </c>
      <c r="F167" s="147">
        <f>+#REF!</f>
        <v>19</v>
      </c>
      <c r="G167" s="148">
        <f>+#REF!</f>
        <v>24</v>
      </c>
      <c r="H167" s="149">
        <f>+#REF!</f>
        <v>11002</v>
      </c>
      <c r="I167" s="149">
        <f>+#REF!</f>
        <v>13359</v>
      </c>
      <c r="J167" s="149">
        <f>+#REF!</f>
        <v>12756</v>
      </c>
      <c r="K167" s="149">
        <f>+#REF!</f>
        <v>14771</v>
      </c>
      <c r="L167" s="149">
        <f>+#REF!</f>
        <v>12316</v>
      </c>
      <c r="M167" s="149">
        <f>+#REF!</f>
        <v>12417</v>
      </c>
      <c r="N167" s="149">
        <f>+#REF!</f>
        <v>12099</v>
      </c>
      <c r="O167" s="149">
        <f>+#REF!</f>
        <v>10752</v>
      </c>
      <c r="P167" s="149">
        <f>+#REF!</f>
        <v>10247</v>
      </c>
      <c r="Q167" s="149">
        <f>+#REF!</f>
        <v>9507</v>
      </c>
      <c r="R167" s="149">
        <f>+#REF!</f>
        <v>10248</v>
      </c>
      <c r="S167" s="149">
        <f>+#REF!</f>
        <v>10622</v>
      </c>
      <c r="T167" s="149">
        <f>+#REF!</f>
        <v>9931.8143999999993</v>
      </c>
      <c r="U167" s="149">
        <f>+#REF!</f>
        <v>9785.9807999999994</v>
      </c>
      <c r="V167" s="149">
        <f>+#REF!</f>
        <v>9507.6863999999987</v>
      </c>
      <c r="W167" s="149">
        <f>+#REF!</f>
        <v>8149.68</v>
      </c>
      <c r="X167" s="149">
        <f>+#REF!</f>
        <v>11385.0432</v>
      </c>
      <c r="Y167" s="149">
        <f>+#REF!</f>
        <v>10814.976000000001</v>
      </c>
      <c r="Z167" s="149">
        <f>+#REF!</f>
        <v>12306.931199999999</v>
      </c>
      <c r="AA167" s="149">
        <f>+#REF!</f>
        <v>10676.995199999999</v>
      </c>
      <c r="AB167" s="149">
        <f>_xlfn.IFNA(+#REF!,"N/A")</f>
        <v>6182.64</v>
      </c>
      <c r="AC167" s="151">
        <f>_xlfn.IFNA(+#REF!,"N/A")</f>
        <v>10524.755499999999</v>
      </c>
      <c r="AD167" s="151">
        <f>_xlfn.IFNA(+#REF!,"N/A")</f>
        <v>10998.441999999999</v>
      </c>
      <c r="AE167" s="151">
        <f>_xlfn.IFNA(+#REF!,"N/A")</f>
        <v>10771</v>
      </c>
      <c r="AF167" s="151">
        <v>9799.9487999999983</v>
      </c>
      <c r="AG167" s="149">
        <f>IFERROR(+#REF!,"N/A")</f>
        <v>9951.9840000000004</v>
      </c>
      <c r="AH167" s="152">
        <f>_xlfn.IFNA(+#REF!,"N/A")</f>
        <v>9.9884652246679195E-2</v>
      </c>
      <c r="AI167" s="139"/>
      <c r="AJ167" s="153">
        <f>IFERROR(+#REF!,"N/A")</f>
        <v>897.12</v>
      </c>
      <c r="AK167" s="154">
        <f>+#REF!</f>
        <v>0.61458333333333404</v>
      </c>
      <c r="AL167" s="149">
        <f>IFERROR(+#REF!,"N/A")</f>
        <v>864.86400000000003</v>
      </c>
      <c r="AM167" s="149">
        <f>IFERROR(+#REF!,"N/A")</f>
        <v>436.464</v>
      </c>
      <c r="AN167" s="149">
        <f>IFERROR(+#REF!,"N/A")</f>
        <v>428.40000000000003</v>
      </c>
      <c r="AO167" s="149" t="str">
        <f>+#REF!</f>
        <v>WB</v>
      </c>
      <c r="AP167" s="155">
        <f>+#REF!</f>
        <v>0.625</v>
      </c>
    </row>
    <row r="168" spans="1:42" x14ac:dyDescent="0.25">
      <c r="A168" s="143">
        <f>+#REF!</f>
        <v>431</v>
      </c>
      <c r="B168" s="144" t="str">
        <f>+#REF!</f>
        <v>MAIN ST (LEESBURG)</v>
      </c>
      <c r="C168" s="145" t="str">
        <f>+#REF!</f>
        <v>0.08 Mi E OF U.S. 27/14th ST</v>
      </c>
      <c r="D168" s="146" t="s">
        <v>89</v>
      </c>
      <c r="E168" s="147">
        <f>+#REF!</f>
        <v>26</v>
      </c>
      <c r="F168" s="147">
        <f>+#REF!</f>
        <v>19</v>
      </c>
      <c r="G168" s="148">
        <f>+#REF!</f>
        <v>24</v>
      </c>
      <c r="H168" s="149">
        <f>+#REF!</f>
        <v>13041</v>
      </c>
      <c r="I168" s="149">
        <f>+#REF!</f>
        <v>14079</v>
      </c>
      <c r="J168" s="149">
        <f>+#REF!</f>
        <v>14569</v>
      </c>
      <c r="K168" s="149">
        <f>+#REF!</f>
        <v>18477</v>
      </c>
      <c r="L168" s="149">
        <f>+#REF!</f>
        <v>14783</v>
      </c>
      <c r="M168" s="149">
        <f>+#REF!</f>
        <v>13735</v>
      </c>
      <c r="N168" s="149">
        <f>+#REF!</f>
        <v>13465</v>
      </c>
      <c r="O168" s="149">
        <f>+#REF!</f>
        <v>12025</v>
      </c>
      <c r="P168" s="149">
        <f>+#REF!</f>
        <v>11375</v>
      </c>
      <c r="Q168" s="149">
        <f>+#REF!</f>
        <v>10831</v>
      </c>
      <c r="R168" s="149">
        <f>+#REF!</f>
        <v>11472</v>
      </c>
      <c r="S168" s="149">
        <f>+#REF!</f>
        <v>12151</v>
      </c>
      <c r="T168" s="149">
        <f>+#REF!</f>
        <v>11185.257599999999</v>
      </c>
      <c r="U168" s="149">
        <f>+#REF!</f>
        <v>10587.715200000001</v>
      </c>
      <c r="V168" s="149">
        <f>+#REF!</f>
        <v>10612.224</v>
      </c>
      <c r="W168" s="149">
        <f>+#REF!</f>
        <v>7076.6783999999998</v>
      </c>
      <c r="X168" s="149">
        <f>+#REF!</f>
        <v>9652.0703999999987</v>
      </c>
      <c r="Y168" s="149">
        <f>+#REF!</f>
        <v>10376.749600000001</v>
      </c>
      <c r="Z168" s="149">
        <f>+#REF!</f>
        <v>11362.118399999998</v>
      </c>
      <c r="AA168" s="149">
        <f>+#REF!</f>
        <v>9964.5408000000007</v>
      </c>
      <c r="AB168" s="149">
        <f>_xlfn.IFNA(+#REF!,"N/A")</f>
        <v>6182.64</v>
      </c>
      <c r="AC168" s="151">
        <f>_xlfn.IFNA(+#REF!,"N/A")</f>
        <v>9826.2394999999997</v>
      </c>
      <c r="AD168" s="151">
        <f>_xlfn.IFNA(+#REF!,"N/A")</f>
        <v>9881.8264999999992</v>
      </c>
      <c r="AE168" s="151">
        <f>_xlfn.IFNA(+#REF!,"N/A")</f>
        <v>9888</v>
      </c>
      <c r="AF168" s="151">
        <v>8795.1839999999993</v>
      </c>
      <c r="AG168" s="149">
        <f>IFERROR(+#REF!,"N/A")</f>
        <v>8559.9359999999997</v>
      </c>
      <c r="AH168" s="152">
        <f>_xlfn.IFNA(+#REF!,"N/A")</f>
        <v>6.7233162234634936E-2</v>
      </c>
      <c r="AI168" s="139"/>
      <c r="AJ168" s="153">
        <f>IFERROR(+#REF!,"N/A")</f>
        <v>726.76800000000003</v>
      </c>
      <c r="AK168" s="154">
        <f>+#REF!</f>
        <v>0.6875</v>
      </c>
      <c r="AL168" s="149">
        <f>IFERROR(+#REF!,"N/A")</f>
        <v>726.76800000000003</v>
      </c>
      <c r="AM168" s="149">
        <f>IFERROR(+#REF!,"N/A")</f>
        <v>322.56</v>
      </c>
      <c r="AN168" s="149">
        <f>IFERROR(+#REF!,"N/A")</f>
        <v>404.20799999999997</v>
      </c>
      <c r="AO168" s="149" t="str">
        <f>+#REF!</f>
        <v>WB</v>
      </c>
      <c r="AP168" s="155">
        <f>+#REF!</f>
        <v>0.6875</v>
      </c>
    </row>
    <row r="169" spans="1:42" x14ac:dyDescent="0.25">
      <c r="A169" s="143">
        <f>+#REF!</f>
        <v>432</v>
      </c>
      <c r="B169" s="144" t="str">
        <f>+#REF!</f>
        <v>MAIN ST</v>
      </c>
      <c r="C169" s="145" t="str">
        <f>+#REF!</f>
        <v>0.05 Mi E OF S.R. 44 (TO U.S. 441)</v>
      </c>
      <c r="D169" s="146" t="s">
        <v>89</v>
      </c>
      <c r="E169" s="147">
        <f>+#REF!</f>
        <v>25</v>
      </c>
      <c r="F169" s="147">
        <f>+#REF!</f>
        <v>19</v>
      </c>
      <c r="G169" s="148">
        <f>+#REF!</f>
        <v>24</v>
      </c>
      <c r="H169" s="149">
        <f>+#REF!</f>
        <v>11128</v>
      </c>
      <c r="I169" s="149">
        <f>+#REF!</f>
        <v>13096</v>
      </c>
      <c r="J169" s="149">
        <f>+#REF!</f>
        <v>12542</v>
      </c>
      <c r="K169" s="149">
        <f>+#REF!</f>
        <v>10838</v>
      </c>
      <c r="L169" s="149">
        <f>+#REF!</f>
        <v>9677</v>
      </c>
      <c r="M169" s="149">
        <f>+#REF!</f>
        <v>8710</v>
      </c>
      <c r="N169" s="149" t="str">
        <f>+#REF!</f>
        <v>*****</v>
      </c>
      <c r="O169" s="149">
        <f>+#REF!</f>
        <v>4568</v>
      </c>
      <c r="P169" s="149">
        <f>+#REF!</f>
        <v>5310</v>
      </c>
      <c r="Q169" s="149">
        <f>+#REF!</f>
        <v>4055</v>
      </c>
      <c r="R169" s="149">
        <f>+#REF!</f>
        <v>4293</v>
      </c>
      <c r="S169" s="149">
        <f>+#REF!</f>
        <v>4248</v>
      </c>
      <c r="T169" s="149">
        <f>+#REF!</f>
        <v>3997.9007999999994</v>
      </c>
      <c r="U169" s="149">
        <f>+#REF!</f>
        <v>3943.4976000000001</v>
      </c>
      <c r="V169" s="149">
        <f>+#REF!</f>
        <v>3982.4063999999998</v>
      </c>
      <c r="W169" s="149">
        <f>+#REF!</f>
        <v>4274.8991999999998</v>
      </c>
      <c r="X169" s="149">
        <f>+#REF!</f>
        <v>4358.5919999999996</v>
      </c>
      <c r="Y169" s="149">
        <f>+#REF!</f>
        <v>5249.4335999999994</v>
      </c>
      <c r="Z169" s="149">
        <f>+#REF!</f>
        <v>5145.4848000000002</v>
      </c>
      <c r="AA169" s="149">
        <f>+#REF!</f>
        <v>4956.8256000000001</v>
      </c>
      <c r="AB169" s="149">
        <f>_xlfn.IFNA(+#REF!,"N/A")</f>
        <v>6182.64</v>
      </c>
      <c r="AC169" s="151">
        <f>_xlfn.IFNA(+#REF!,"N/A")</f>
        <v>5212.9634999999998</v>
      </c>
      <c r="AD169" s="151">
        <f>_xlfn.IFNA(+#REF!,"N/A")</f>
        <v>4817.7766000000001</v>
      </c>
      <c r="AE169" s="151">
        <f>_xlfn.IFNA(+#REF!,"N/A")</f>
        <v>4830</v>
      </c>
      <c r="AF169" s="151">
        <v>4334.7359999999999</v>
      </c>
      <c r="AG169" s="149">
        <f>IFERROR(+#REF!,"N/A")</f>
        <v>4793.04</v>
      </c>
      <c r="AH169" s="152">
        <f>_xlfn.IFNA(+#REF!,"N/A")</f>
        <v>-4.9641597565988183E-2</v>
      </c>
      <c r="AI169" s="139"/>
      <c r="AJ169" s="153">
        <f>IFERROR(+#REF!,"N/A")</f>
        <v>416.30399999999997</v>
      </c>
      <c r="AK169" s="154">
        <f>+#REF!</f>
        <v>0.61458333333333404</v>
      </c>
      <c r="AL169" s="149">
        <f>IFERROR(+#REF!,"N/A")</f>
        <v>409.24799999999999</v>
      </c>
      <c r="AM169" s="149">
        <f>IFERROR(+#REF!,"N/A")</f>
        <v>264.096</v>
      </c>
      <c r="AN169" s="149">
        <f>IFERROR(+#REF!,"N/A")</f>
        <v>145.15200000000002</v>
      </c>
      <c r="AO169" s="149" t="str">
        <f>+#REF!</f>
        <v>EB</v>
      </c>
      <c r="AP169" s="155">
        <f>+#REF!</f>
        <v>0.70833333333333404</v>
      </c>
    </row>
    <row r="170" spans="1:42" x14ac:dyDescent="0.25">
      <c r="A170" s="171">
        <f>+#REF!</f>
        <v>433</v>
      </c>
      <c r="B170" s="144" t="str">
        <f>+#REF!</f>
        <v>MAIN ST</v>
      </c>
      <c r="C170" s="145" t="str">
        <f>+#REF!</f>
        <v>0.09 Mi E OF LAKE ST</v>
      </c>
      <c r="D170" s="146" t="s">
        <v>38</v>
      </c>
      <c r="E170" s="147">
        <f>+#REF!</f>
        <v>25</v>
      </c>
      <c r="F170" s="147">
        <f>+#REF!</f>
        <v>19</v>
      </c>
      <c r="G170" s="148">
        <f>+#REF!</f>
        <v>24</v>
      </c>
      <c r="H170" s="173" t="str">
        <f>+#REF!</f>
        <v>*****</v>
      </c>
      <c r="I170" s="173" t="str">
        <f>+#REF!</f>
        <v>*****</v>
      </c>
      <c r="J170" s="173" t="str">
        <f>+#REF!</f>
        <v>*****</v>
      </c>
      <c r="K170" s="173" t="str">
        <f>+#REF!</f>
        <v>*****</v>
      </c>
      <c r="L170" s="173" t="str">
        <f>+#REF!</f>
        <v>*****</v>
      </c>
      <c r="M170" s="173" t="str">
        <f>+#REF!</f>
        <v>*****</v>
      </c>
      <c r="N170" s="173" t="str">
        <f>+#REF!</f>
        <v>*****</v>
      </c>
      <c r="O170" s="173">
        <f>+#REF!</f>
        <v>4763</v>
      </c>
      <c r="P170" s="173">
        <f>+#REF!</f>
        <v>5333</v>
      </c>
      <c r="Q170" s="173">
        <f>+#REF!</f>
        <v>4850</v>
      </c>
      <c r="R170" s="173">
        <f>+#REF!</f>
        <v>4775</v>
      </c>
      <c r="S170" s="173">
        <f>+#REF!</f>
        <v>5062</v>
      </c>
      <c r="T170" s="173">
        <f>+#REF!</f>
        <v>4877.4528</v>
      </c>
      <c r="U170" s="173">
        <f>+#REF!</f>
        <v>3532.8096</v>
      </c>
      <c r="V170" s="173">
        <f>+#REF!</f>
        <v>4568.8511999999992</v>
      </c>
      <c r="W170" s="173">
        <f>+#REF!</f>
        <v>3411.9360000000001</v>
      </c>
      <c r="X170" s="173">
        <f>+#REF!</f>
        <v>3967.2</v>
      </c>
      <c r="Y170" s="173">
        <f>+#REF!</f>
        <v>4600.9040000000005</v>
      </c>
      <c r="Z170" s="149">
        <f>+#REF!</f>
        <v>5148.192</v>
      </c>
      <c r="AA170" s="149">
        <f>+#REF!</f>
        <v>4021.1712000000002</v>
      </c>
      <c r="AB170" s="150">
        <f>_xlfn.IFNA(+#REF!,"N/A")</f>
        <v>6182.64</v>
      </c>
      <c r="AC170" s="151">
        <f>_xlfn.IFNA(+#REF!,"N/A")</f>
        <v>4021</v>
      </c>
      <c r="AD170" s="151">
        <f>_xlfn.IFNA(+#REF!,"N/A")</f>
        <v>4021</v>
      </c>
      <c r="AE170" s="151">
        <f>_xlfn.IFNA(+#REF!,"N/A")</f>
        <v>4021</v>
      </c>
      <c r="AF170" s="151">
        <v>4021</v>
      </c>
      <c r="AG170" s="150">
        <f>IFERROR(+#REF!,"N/A")</f>
        <v>4021</v>
      </c>
      <c r="AH170" s="152">
        <f>_xlfn.IFNA(+#REF!,"N/A")</f>
        <v>-8.2445176183985724E-2</v>
      </c>
      <c r="AI170" s="174"/>
      <c r="AJ170" s="153" t="str">
        <f>IFERROR(+#REF!,"N/A")</f>
        <v>N/A</v>
      </c>
      <c r="AK170" s="154">
        <f>+#REF!</f>
        <v>1</v>
      </c>
      <c r="AL170" s="149" t="str">
        <f>IFERROR(+#REF!,"N/A")</f>
        <v>N/A</v>
      </c>
      <c r="AM170" s="149" t="str">
        <f>IFERROR(+#REF!,"N/A")</f>
        <v>N/A</v>
      </c>
      <c r="AN170" s="149" t="str">
        <f>IFERROR(+#REF!,"N/A")</f>
        <v>N/A</v>
      </c>
      <c r="AO170" s="149" t="str">
        <f>+#REF!</f>
        <v>EB</v>
      </c>
      <c r="AP170" s="154">
        <f>+#REF!</f>
        <v>0.625</v>
      </c>
    </row>
    <row r="171" spans="1:42" x14ac:dyDescent="0.25">
      <c r="A171" s="143">
        <f>+#REF!</f>
        <v>434</v>
      </c>
      <c r="B171" s="144" t="str">
        <f>+#REF!</f>
        <v>CANAL ST</v>
      </c>
      <c r="C171" s="145" t="str">
        <f>+#REF!</f>
        <v>0.026 Mi N OF MAIN ST</v>
      </c>
      <c r="D171" s="146" t="s">
        <v>38</v>
      </c>
      <c r="E171" s="147">
        <f>+#REF!</f>
        <v>26</v>
      </c>
      <c r="F171" s="147">
        <f>+#REF!</f>
        <v>19</v>
      </c>
      <c r="G171" s="148">
        <f>+#REF!</f>
        <v>24</v>
      </c>
      <c r="H171" s="149" t="str">
        <f>+#REF!</f>
        <v>*****</v>
      </c>
      <c r="I171" s="149" t="str">
        <f>+#REF!</f>
        <v>*****</v>
      </c>
      <c r="J171" s="149" t="str">
        <f>+#REF!</f>
        <v>*****</v>
      </c>
      <c r="K171" s="149" t="str">
        <f>+#REF!</f>
        <v>*****</v>
      </c>
      <c r="L171" s="149" t="str">
        <f>+#REF!</f>
        <v>*****</v>
      </c>
      <c r="M171" s="149" t="str">
        <f>+#REF!</f>
        <v>*****</v>
      </c>
      <c r="N171" s="149" t="str">
        <f>+#REF!</f>
        <v>*****</v>
      </c>
      <c r="O171" s="149">
        <f>+#REF!</f>
        <v>3776</v>
      </c>
      <c r="P171" s="149">
        <f>+#REF!</f>
        <v>4245</v>
      </c>
      <c r="Q171" s="149">
        <f>+#REF!</f>
        <v>4142</v>
      </c>
      <c r="R171" s="149">
        <f>+#REF!</f>
        <v>4461</v>
      </c>
      <c r="S171" s="149">
        <f>+#REF!</f>
        <v>4044</v>
      </c>
      <c r="T171" s="149">
        <f>+#REF!</f>
        <v>3941.7695999999996</v>
      </c>
      <c r="U171" s="149">
        <f>+#REF!</f>
        <v>4100.6304</v>
      </c>
      <c r="V171" s="149">
        <f>+#REF!</f>
        <v>3912.8063999999995</v>
      </c>
      <c r="W171" s="149">
        <f>+#REF!</f>
        <v>5848.7615999999998</v>
      </c>
      <c r="X171" s="149">
        <f>+#REF!</f>
        <v>4776.4031999999997</v>
      </c>
      <c r="Y171" s="149">
        <f>+#REF!</f>
        <v>4334.7359999999999</v>
      </c>
      <c r="Z171" s="149">
        <f>+#REF!</f>
        <v>4188.0383999999995</v>
      </c>
      <c r="AA171" s="149">
        <f>+#REF!</f>
        <v>3764.9375999999997</v>
      </c>
      <c r="AB171" s="150">
        <f>_xlfn.IFNA(+#REF!,"N/A")</f>
        <v>6182.64</v>
      </c>
      <c r="AC171" s="151">
        <f>_xlfn.IFNA(+#REF!,"N/A")</f>
        <v>3765</v>
      </c>
      <c r="AD171" s="151">
        <f>_xlfn.IFNA(+#REF!,"N/A")</f>
        <v>3765</v>
      </c>
      <c r="AE171" s="151">
        <f>_xlfn.IFNA(+#REF!,"N/A")</f>
        <v>3765</v>
      </c>
      <c r="AF171" s="151">
        <v>3765</v>
      </c>
      <c r="AG171" s="150">
        <f>IFERROR(+#REF!,"N/A")</f>
        <v>3765</v>
      </c>
      <c r="AH171" s="152">
        <f>_xlfn.IFNA(+#REF!,"N/A")</f>
        <v>-9.4437970251325609E-2</v>
      </c>
      <c r="AI171" s="139"/>
      <c r="AJ171" s="153" t="str">
        <f>IFERROR(+#REF!,"N/A")</f>
        <v>N/A</v>
      </c>
      <c r="AK171" s="154">
        <f>+#REF!</f>
        <v>0.46875</v>
      </c>
      <c r="AL171" s="149" t="str">
        <f>IFERROR(+#REF!,"N/A")</f>
        <v>N/A</v>
      </c>
      <c r="AM171" s="149" t="str">
        <f>IFERROR(+#REF!,"N/A")</f>
        <v>N/A</v>
      </c>
      <c r="AN171" s="149" t="str">
        <f>IFERROR(+#REF!,"N/A")</f>
        <v>N/A</v>
      </c>
      <c r="AO171" s="149" t="str">
        <f>+#REF!</f>
        <v>NB</v>
      </c>
      <c r="AP171" s="155">
        <f>+#REF!</f>
        <v>0.66666666666666696</v>
      </c>
    </row>
    <row r="172" spans="1:42" x14ac:dyDescent="0.25">
      <c r="A172" s="143">
        <f>+#REF!</f>
        <v>435</v>
      </c>
      <c r="B172" s="144" t="str">
        <f>+#REF!</f>
        <v>LAKE ST</v>
      </c>
      <c r="C172" s="145" t="str">
        <f>+#REF!</f>
        <v>0.064 Mi N OF MAIN ST</v>
      </c>
      <c r="D172" s="146" t="s">
        <v>38</v>
      </c>
      <c r="E172" s="147">
        <f>+#REF!</f>
        <v>25</v>
      </c>
      <c r="F172" s="147">
        <f>+#REF!</f>
        <v>19</v>
      </c>
      <c r="G172" s="148">
        <f>+#REF!</f>
        <v>24</v>
      </c>
      <c r="H172" s="149" t="str">
        <f>+#REF!</f>
        <v>*****</v>
      </c>
      <c r="I172" s="149" t="str">
        <f>+#REF!</f>
        <v>*****</v>
      </c>
      <c r="J172" s="149" t="str">
        <f>+#REF!</f>
        <v>*****</v>
      </c>
      <c r="K172" s="149" t="str">
        <f>+#REF!</f>
        <v>*****</v>
      </c>
      <c r="L172" s="149" t="str">
        <f>+#REF!</f>
        <v>*****</v>
      </c>
      <c r="M172" s="149" t="str">
        <f>+#REF!</f>
        <v>*****</v>
      </c>
      <c r="N172" s="149" t="str">
        <f>+#REF!</f>
        <v>*****</v>
      </c>
      <c r="O172" s="149">
        <f>+#REF!</f>
        <v>2831</v>
      </c>
      <c r="P172" s="149">
        <f>+#REF!</f>
        <v>2878</v>
      </c>
      <c r="Q172" s="149">
        <f>+#REF!</f>
        <v>2819</v>
      </c>
      <c r="R172" s="149">
        <f>+#REF!</f>
        <v>2991</v>
      </c>
      <c r="S172" s="149">
        <f>+#REF!</f>
        <v>2561</v>
      </c>
      <c r="T172" s="149">
        <f>+#REF!</f>
        <v>2987.1071999999999</v>
      </c>
      <c r="U172" s="149">
        <f>+#REF!</f>
        <v>2815.8912</v>
      </c>
      <c r="V172" s="149">
        <f>+#REF!</f>
        <v>2620.5695999999994</v>
      </c>
      <c r="W172" s="149">
        <f>+#REF!</f>
        <v>2698.1856000000002</v>
      </c>
      <c r="X172" s="149">
        <f>+#REF!</f>
        <v>2635.0079999999998</v>
      </c>
      <c r="Y172" s="149">
        <f>+#REF!</f>
        <v>2914.5396000000001</v>
      </c>
      <c r="Z172" s="149">
        <f>+#REF!</f>
        <v>2835.3407999999995</v>
      </c>
      <c r="AA172" s="149">
        <f>+#REF!</f>
        <v>3073.9103999999998</v>
      </c>
      <c r="AB172" s="150">
        <f>_xlfn.IFNA(+#REF!,"N/A")</f>
        <v>6182.64</v>
      </c>
      <c r="AC172" s="151">
        <f>_xlfn.IFNA(+#REF!,"N/A")</f>
        <v>3074</v>
      </c>
      <c r="AD172" s="151">
        <f>_xlfn.IFNA(+#REF!,"N/A")</f>
        <v>3074</v>
      </c>
      <c r="AE172" s="151">
        <f>_xlfn.IFNA(+#REF!,"N/A")</f>
        <v>3074</v>
      </c>
      <c r="AF172" s="151">
        <v>3074</v>
      </c>
      <c r="AG172" s="150">
        <f>IFERROR(+#REF!,"N/A")</f>
        <v>3074</v>
      </c>
      <c r="AH172" s="152">
        <f>_xlfn.IFNA(+#REF!,"N/A")</f>
        <v>-0.13042713174479681</v>
      </c>
      <c r="AI172" s="139"/>
      <c r="AJ172" s="153" t="str">
        <f>IFERROR(+#REF!,"N/A")</f>
        <v>N/A</v>
      </c>
      <c r="AK172" s="154">
        <f>+#REF!</f>
        <v>0.67708333333333404</v>
      </c>
      <c r="AL172" s="149" t="str">
        <f>IFERROR(+#REF!,"N/A")</f>
        <v>N/A</v>
      </c>
      <c r="AM172" s="149" t="str">
        <f>IFERROR(+#REF!,"N/A")</f>
        <v>N/A</v>
      </c>
      <c r="AN172" s="149" t="str">
        <f>IFERROR(+#REF!,"N/A")</f>
        <v>N/A</v>
      </c>
      <c r="AO172" s="149" t="str">
        <f>+#REF!</f>
        <v>SB</v>
      </c>
      <c r="AP172" s="155">
        <f>+#REF!</f>
        <v>0.67708333333333404</v>
      </c>
    </row>
    <row r="173" spans="1:42" x14ac:dyDescent="0.25">
      <c r="A173" s="143">
        <f>+#REF!</f>
        <v>436</v>
      </c>
      <c r="B173" s="144" t="str">
        <f>+#REF!</f>
        <v>C.R. 468</v>
      </c>
      <c r="C173" s="145" t="str">
        <f>+#REF!</f>
        <v>0.09 Mi N OF S.R. 44</v>
      </c>
      <c r="D173" s="176" t="s">
        <v>38</v>
      </c>
      <c r="E173" s="147">
        <f>+#REF!</f>
        <v>28</v>
      </c>
      <c r="F173" s="147">
        <f>+#REF!</f>
        <v>19</v>
      </c>
      <c r="G173" s="148">
        <f>+#REF!</f>
        <v>24</v>
      </c>
      <c r="H173" s="149">
        <f>+#REF!</f>
        <v>5998</v>
      </c>
      <c r="I173" s="149">
        <f>+#REF!</f>
        <v>6000</v>
      </c>
      <c r="J173" s="149">
        <f>+#REF!</f>
        <v>5906</v>
      </c>
      <c r="K173" s="149">
        <f>+#REF!</f>
        <v>6037</v>
      </c>
      <c r="L173" s="149">
        <f>+#REF!</f>
        <v>6301</v>
      </c>
      <c r="M173" s="149">
        <f>+#REF!</f>
        <v>6544</v>
      </c>
      <c r="N173" s="149">
        <f>+#REF!</f>
        <v>6565</v>
      </c>
      <c r="O173" s="149">
        <f>+#REF!</f>
        <v>6718</v>
      </c>
      <c r="P173" s="149">
        <f>+#REF!</f>
        <v>6559</v>
      </c>
      <c r="Q173" s="149">
        <f>+#REF!</f>
        <v>5825</v>
      </c>
      <c r="R173" s="149">
        <f>+#REF!</f>
        <v>6620</v>
      </c>
      <c r="S173" s="149">
        <f>+#REF!</f>
        <v>6541</v>
      </c>
      <c r="T173" s="149">
        <f>+#REF!</f>
        <v>7446.3839999999991</v>
      </c>
      <c r="U173" s="149">
        <f>+#REF!</f>
        <v>7375.4207999999999</v>
      </c>
      <c r="V173" s="149">
        <f>+#REF!</f>
        <v>6666.9311999999991</v>
      </c>
      <c r="W173" s="149">
        <f>+#REF!</f>
        <v>5157.8208000000004</v>
      </c>
      <c r="X173" s="149">
        <f>+#REF!</f>
        <v>7071.2928000000002</v>
      </c>
      <c r="Y173" s="149">
        <f>+#REF!</f>
        <v>7491.6785999999993</v>
      </c>
      <c r="Z173" s="149">
        <f>+#REF!</f>
        <v>7772.9759999999997</v>
      </c>
      <c r="AA173" s="149">
        <f>+#REF!</f>
        <v>7657.5456000000004</v>
      </c>
      <c r="AB173" s="149">
        <f>_xlfn.IFNA(+#REF!,"N/A")</f>
        <v>6182.64</v>
      </c>
      <c r="AC173" s="151">
        <f>_xlfn.IFNA(+#REF!,"N/A")</f>
        <v>7609.7945</v>
      </c>
      <c r="AD173" s="151">
        <f>_xlfn.IFNA(+#REF!,"N/A")</f>
        <v>8347.6939000000002</v>
      </c>
      <c r="AE173" s="151">
        <f>_xlfn.IFNA(+#REF!,"N/A")</f>
        <v>8191</v>
      </c>
      <c r="AF173" s="151">
        <v>7271.3759999999993</v>
      </c>
      <c r="AG173" s="149">
        <f>IFERROR(+#REF!,"N/A")</f>
        <v>7385.3471999999992</v>
      </c>
      <c r="AH173" s="152">
        <f>_xlfn.IFNA(+#REF!,"N/A")</f>
        <v>3.618998774207105E-2</v>
      </c>
      <c r="AI173" s="139"/>
      <c r="AJ173" s="153">
        <f>IFERROR(+#REF!,"N/A")</f>
        <v>622.0415999999999</v>
      </c>
      <c r="AK173" s="154">
        <f>+#REF!</f>
        <v>0.64583333333333404</v>
      </c>
      <c r="AL173" s="149">
        <f>IFERROR(+#REF!,"N/A")</f>
        <v>622.04160000000002</v>
      </c>
      <c r="AM173" s="149">
        <f>IFERROR(+#REF!,"N/A")</f>
        <v>307.29599999999999</v>
      </c>
      <c r="AN173" s="149">
        <f>IFERROR(+#REF!,"N/A")</f>
        <v>314.74559999999997</v>
      </c>
      <c r="AO173" s="149" t="str">
        <f>+#REF!</f>
        <v>SB</v>
      </c>
      <c r="AP173" s="155">
        <f>+#REF!</f>
        <v>0.64583333333333404</v>
      </c>
    </row>
    <row r="174" spans="1:42" x14ac:dyDescent="0.25">
      <c r="A174" s="143">
        <f>+#REF!</f>
        <v>437</v>
      </c>
      <c r="B174" s="144" t="str">
        <f>+#REF!</f>
        <v>C.R. 19A</v>
      </c>
      <c r="C174" s="145" t="str">
        <f>+#REF!</f>
        <v>0.05 Mi E OF DRUID PL.</v>
      </c>
      <c r="D174" s="146" t="s">
        <v>38</v>
      </c>
      <c r="E174" s="147">
        <f>+#REF!</f>
        <v>21</v>
      </c>
      <c r="F174" s="147">
        <f>+#REF!</f>
        <v>19</v>
      </c>
      <c r="G174" s="148">
        <f>+#REF!</f>
        <v>26</v>
      </c>
      <c r="H174" s="149">
        <f>+#REF!</f>
        <v>5622</v>
      </c>
      <c r="I174" s="149">
        <f>+#REF!</f>
        <v>5915</v>
      </c>
      <c r="J174" s="149">
        <f>+#REF!</f>
        <v>6342</v>
      </c>
      <c r="K174" s="149">
        <f>+#REF!</f>
        <v>7680</v>
      </c>
      <c r="L174" s="149">
        <f>+#REF!</f>
        <v>6301</v>
      </c>
      <c r="M174" s="149">
        <f>+#REF!</f>
        <v>6437</v>
      </c>
      <c r="N174" s="149">
        <f>+#REF!</f>
        <v>6110</v>
      </c>
      <c r="O174" s="149">
        <f>+#REF!</f>
        <v>5532</v>
      </c>
      <c r="P174" s="149">
        <f>+#REF!</f>
        <v>5479</v>
      </c>
      <c r="Q174" s="149">
        <f>+#REF!</f>
        <v>5247</v>
      </c>
      <c r="R174" s="149">
        <f>+#REF!</f>
        <v>5234</v>
      </c>
      <c r="S174" s="149">
        <f>+#REF!</f>
        <v>4969</v>
      </c>
      <c r="T174" s="149">
        <f>+#REF!</f>
        <v>4963.2960000000003</v>
      </c>
      <c r="U174" s="149">
        <f>+#REF!</f>
        <v>4593.2543999999989</v>
      </c>
      <c r="V174" s="149">
        <f>+#REF!</f>
        <v>4870.2527999999993</v>
      </c>
      <c r="W174" s="149">
        <f>+#REF!</f>
        <v>4971.5424000000003</v>
      </c>
      <c r="X174" s="149">
        <f>+#REF!</f>
        <v>4609.5263999999997</v>
      </c>
      <c r="Y174" s="149">
        <f>+#REF!</f>
        <v>5065.4854999999998</v>
      </c>
      <c r="Z174" s="149">
        <f>+#REF!</f>
        <v>4918.5791999999992</v>
      </c>
      <c r="AA174" s="149">
        <f>+#REF!</f>
        <v>5011.2864</v>
      </c>
      <c r="AB174" s="149">
        <f>_xlfn.IFNA(+#REF!,"N/A")</f>
        <v>6182.64</v>
      </c>
      <c r="AC174" s="151">
        <f>_xlfn.IFNA(+#REF!,"N/A")</f>
        <v>4768.7150000000001</v>
      </c>
      <c r="AD174" s="151">
        <f>_xlfn.IFNA(+#REF!,"N/A")</f>
        <v>4629.7614999999996</v>
      </c>
      <c r="AE174" s="151">
        <f>_xlfn.IFNA(+#REF!,"N/A")</f>
        <v>4381</v>
      </c>
      <c r="AF174" s="151">
        <v>4250.4191999999994</v>
      </c>
      <c r="AG174" s="149">
        <f>IFERROR(+#REF!,"N/A")</f>
        <v>4389.8975999999993</v>
      </c>
      <c r="AH174" s="152">
        <f>_xlfn.IFNA(+#REF!,"N/A")</f>
        <v>-6.6195234137295444E-2</v>
      </c>
      <c r="AI174" s="139"/>
      <c r="AJ174" s="153">
        <f>IFERROR(+#REF!,"N/A")</f>
        <v>397.26719999999995</v>
      </c>
      <c r="AK174" s="154">
        <f>+#REF!</f>
        <v>0.60416666666666696</v>
      </c>
      <c r="AL174" s="149">
        <f>IFERROR(+#REF!,"N/A")</f>
        <v>393.46559999999999</v>
      </c>
      <c r="AM174" s="149">
        <f>IFERROR(+#REF!,"N/A")</f>
        <v>188.17919999999998</v>
      </c>
      <c r="AN174" s="149">
        <f>IFERROR(+#REF!,"N/A")</f>
        <v>205.28639999999999</v>
      </c>
      <c r="AO174" s="149" t="str">
        <f>+#REF!</f>
        <v>WB</v>
      </c>
      <c r="AP174" s="155">
        <f>+#REF!</f>
        <v>0.6875</v>
      </c>
    </row>
    <row r="175" spans="1:42" x14ac:dyDescent="0.25">
      <c r="A175" s="143">
        <f>+#REF!</f>
        <v>438</v>
      </c>
      <c r="B175" s="144" t="str">
        <f>+#REF!</f>
        <v>LEE ST</v>
      </c>
      <c r="C175" s="145" t="str">
        <f>+#REF!</f>
        <v>0.115 Mi S OF U.S. 441</v>
      </c>
      <c r="D175" s="146" t="s">
        <v>38</v>
      </c>
      <c r="E175" s="147">
        <f>+#REF!</f>
        <v>23</v>
      </c>
      <c r="F175" s="147">
        <f>+#REF!</f>
        <v>19</v>
      </c>
      <c r="G175" s="148">
        <f>+#REF!</f>
        <v>24</v>
      </c>
      <c r="H175" s="149" t="str">
        <f>+#REF!</f>
        <v>*****</v>
      </c>
      <c r="I175" s="149" t="str">
        <f>+#REF!</f>
        <v>*****</v>
      </c>
      <c r="J175" s="149" t="str">
        <f>+#REF!</f>
        <v>*****</v>
      </c>
      <c r="K175" s="149" t="str">
        <f>+#REF!</f>
        <v>*****</v>
      </c>
      <c r="L175" s="149" t="str">
        <f>+#REF!</f>
        <v>*****</v>
      </c>
      <c r="M175" s="149" t="str">
        <f>+#REF!</f>
        <v>*****</v>
      </c>
      <c r="N175" s="149" t="str">
        <f>+#REF!</f>
        <v>*****</v>
      </c>
      <c r="O175" s="149">
        <f>+#REF!</f>
        <v>3108</v>
      </c>
      <c r="P175" s="149">
        <f>+#REF!</f>
        <v>2853</v>
      </c>
      <c r="Q175" s="149">
        <f>+#REF!</f>
        <v>2576</v>
      </c>
      <c r="R175" s="149">
        <f>+#REF!</f>
        <v>2516</v>
      </c>
      <c r="S175" s="149">
        <f>+#REF!</f>
        <v>2970</v>
      </c>
      <c r="T175" s="149">
        <f>+#REF!</f>
        <v>3184.7039999999997</v>
      </c>
      <c r="U175" s="149">
        <f>+#REF!</f>
        <v>2991.7728000000002</v>
      </c>
      <c r="V175" s="149">
        <f>+#REF!</f>
        <v>2743.2959999999998</v>
      </c>
      <c r="W175" s="149">
        <f>+#REF!</f>
        <v>3494.6208000000001</v>
      </c>
      <c r="X175" s="149">
        <f>+#REF!</f>
        <v>3070.08</v>
      </c>
      <c r="Y175" s="149">
        <f>+#REF!</f>
        <v>2625.5571999999997</v>
      </c>
      <c r="Z175" s="149">
        <f>+#REF!</f>
        <v>2787.5135999999998</v>
      </c>
      <c r="AA175" s="149">
        <f>+#REF!</f>
        <v>2532.8735999999999</v>
      </c>
      <c r="AB175" s="150">
        <f>_xlfn.IFNA(+#REF!,"N/A")</f>
        <v>6182.64</v>
      </c>
      <c r="AC175" s="151">
        <f>_xlfn.IFNA(+#REF!,"N/A")</f>
        <v>2533</v>
      </c>
      <c r="AD175" s="151">
        <f>_xlfn.IFNA(+#REF!,"N/A")</f>
        <v>2533</v>
      </c>
      <c r="AE175" s="151">
        <f>_xlfn.IFNA(+#REF!,"N/A")</f>
        <v>2533</v>
      </c>
      <c r="AF175" s="151">
        <v>2533</v>
      </c>
      <c r="AG175" s="150">
        <f>IFERROR(+#REF!,"N/A")</f>
        <v>2533</v>
      </c>
      <c r="AH175" s="152">
        <f>_xlfn.IFNA(+#REF!,"N/A")</f>
        <v>-0.16344934018037194</v>
      </c>
      <c r="AI175" s="139"/>
      <c r="AJ175" s="153" t="str">
        <f>IFERROR(+#REF!,"N/A")</f>
        <v>N/A</v>
      </c>
      <c r="AK175" s="154">
        <f>+#REF!</f>
        <v>1</v>
      </c>
      <c r="AL175" s="149" t="str">
        <f>IFERROR(+#REF!,"N/A")</f>
        <v>N/A</v>
      </c>
      <c r="AM175" s="149" t="str">
        <f>IFERROR(+#REF!,"N/A")</f>
        <v>N/A</v>
      </c>
      <c r="AN175" s="149" t="str">
        <f>IFERROR(+#REF!,"N/A")</f>
        <v>N/A</v>
      </c>
      <c r="AO175" s="149" t="str">
        <f>+#REF!</f>
        <v>NB</v>
      </c>
      <c r="AP175" s="155">
        <f>+#REF!</f>
        <v>0.625</v>
      </c>
    </row>
    <row r="176" spans="1:42" x14ac:dyDescent="0.25">
      <c r="A176" s="143">
        <f>+#REF!</f>
        <v>439</v>
      </c>
      <c r="B176" s="144" t="str">
        <f>+#REF!</f>
        <v>C.R. 19A</v>
      </c>
      <c r="C176" s="145" t="str">
        <f>+#REF!</f>
        <v>0.12 Mi S OF U.S. 441</v>
      </c>
      <c r="D176" s="146" t="s">
        <v>89</v>
      </c>
      <c r="E176" s="147">
        <f>+#REF!</f>
        <v>23</v>
      </c>
      <c r="F176" s="147">
        <f>+#REF!</f>
        <v>19</v>
      </c>
      <c r="G176" s="148">
        <f>+#REF!</f>
        <v>26</v>
      </c>
      <c r="H176" s="149">
        <f>+#REF!</f>
        <v>13443</v>
      </c>
      <c r="I176" s="149">
        <f>+#REF!</f>
        <v>13681</v>
      </c>
      <c r="J176" s="149">
        <f>+#REF!</f>
        <v>14461</v>
      </c>
      <c r="K176" s="149">
        <f>+#REF!</f>
        <v>13631</v>
      </c>
      <c r="L176" s="149">
        <f>+#REF!</f>
        <v>14184</v>
      </c>
      <c r="M176" s="149">
        <f>+#REF!</f>
        <v>14521</v>
      </c>
      <c r="N176" s="149">
        <f>+#REF!</f>
        <v>15151</v>
      </c>
      <c r="O176" s="149">
        <f>+#REF!</f>
        <v>15158</v>
      </c>
      <c r="P176" s="149">
        <f>+#REF!</f>
        <v>13766</v>
      </c>
      <c r="Q176" s="149">
        <f>+#REF!</f>
        <v>12212</v>
      </c>
      <c r="R176" s="149">
        <f>+#REF!</f>
        <v>13091</v>
      </c>
      <c r="S176" s="149">
        <f>+#REF!</f>
        <v>14383</v>
      </c>
      <c r="T176" s="149">
        <f>+#REF!</f>
        <v>13192.704</v>
      </c>
      <c r="U176" s="149">
        <f>+#REF!</f>
        <v>13405.2096</v>
      </c>
      <c r="V176" s="149">
        <f>+#REF!</f>
        <v>13833.216</v>
      </c>
      <c r="W176" s="149">
        <f>+#REF!</f>
        <v>14597.193599999999</v>
      </c>
      <c r="X176" s="149">
        <f>+#REF!</f>
        <v>14108.236799999999</v>
      </c>
      <c r="Y176" s="149">
        <f>+#REF!</f>
        <v>15148.538499999999</v>
      </c>
      <c r="Z176" s="149">
        <f>+#REF!</f>
        <v>14999.961599999999</v>
      </c>
      <c r="AA176" s="149">
        <f>+#REF!</f>
        <v>14469.082599999998</v>
      </c>
      <c r="AB176" s="149">
        <f>_xlfn.IFNA(+#REF!,"N/A")</f>
        <v>6182.64</v>
      </c>
      <c r="AC176" s="151">
        <f>_xlfn.IFNA(+#REF!,"N/A")</f>
        <v>14686.106999999998</v>
      </c>
      <c r="AD176" s="151">
        <f>_xlfn.IFNA(+#REF!,"N/A")</f>
        <v>13280.2215</v>
      </c>
      <c r="AE176" s="151">
        <f>_xlfn.IFNA(+#REF!,"N/A")</f>
        <v>14165</v>
      </c>
      <c r="AF176" s="151">
        <v>12860.927999999998</v>
      </c>
      <c r="AG176" s="149">
        <f>IFERROR(+#REF!,"N/A")</f>
        <v>12843.705599999999</v>
      </c>
      <c r="AH176" s="152">
        <f>_xlfn.IFNA(+#REF!,"N/A")</f>
        <v>0.15745276458027146</v>
      </c>
      <c r="AI176" s="139"/>
      <c r="AJ176" s="153">
        <f>IFERROR(+#REF!,"N/A")</f>
        <v>1166.1407999999999</v>
      </c>
      <c r="AK176" s="154">
        <f>+#REF!</f>
        <v>0.67708333333333404</v>
      </c>
      <c r="AL176" s="149">
        <f>IFERROR(+#REF!,"N/A")</f>
        <v>1166.1407999999999</v>
      </c>
      <c r="AM176" s="149">
        <f>IFERROR(+#REF!,"N/A")</f>
        <v>625.36319999999989</v>
      </c>
      <c r="AN176" s="149">
        <f>IFERROR(+#REF!,"N/A")</f>
        <v>540.77760000000001</v>
      </c>
      <c r="AO176" s="149" t="str">
        <f>+#REF!</f>
        <v>NB</v>
      </c>
      <c r="AP176" s="155">
        <f>+#REF!</f>
        <v>0.67708333333333404</v>
      </c>
    </row>
    <row r="177" spans="1:42" x14ac:dyDescent="0.25">
      <c r="A177" s="143">
        <f>+#REF!</f>
        <v>440</v>
      </c>
      <c r="B177" s="144" t="str">
        <f>+#REF!</f>
        <v>C.R. 44C (EUDORA RD)</v>
      </c>
      <c r="C177" s="145" t="str">
        <f>+#REF!</f>
        <v>0.32 Mi S OF U.S. 441</v>
      </c>
      <c r="D177" s="146" t="s">
        <v>89</v>
      </c>
      <c r="E177" s="147">
        <f>+#REF!</f>
        <v>23</v>
      </c>
      <c r="F177" s="147">
        <f>+#REF!</f>
        <v>19</v>
      </c>
      <c r="G177" s="148">
        <f>+#REF!</f>
        <v>26</v>
      </c>
      <c r="H177" s="149">
        <f>+#REF!</f>
        <v>8933</v>
      </c>
      <c r="I177" s="149">
        <f>+#REF!</f>
        <v>10854</v>
      </c>
      <c r="J177" s="149">
        <f>+#REF!</f>
        <v>11536</v>
      </c>
      <c r="K177" s="149">
        <f>+#REF!</f>
        <v>9776</v>
      </c>
      <c r="L177" s="149">
        <f>+#REF!</f>
        <v>9849</v>
      </c>
      <c r="M177" s="149">
        <f>+#REF!</f>
        <v>10697</v>
      </c>
      <c r="N177" s="149">
        <f>+#REF!</f>
        <v>10087</v>
      </c>
      <c r="O177" s="149">
        <f>+#REF!</f>
        <v>18164</v>
      </c>
      <c r="P177" s="149">
        <f>+#REF!</f>
        <v>9068</v>
      </c>
      <c r="Q177" s="149">
        <f>+#REF!</f>
        <v>9446</v>
      </c>
      <c r="R177" s="149">
        <f>+#REF!</f>
        <v>9377</v>
      </c>
      <c r="S177" s="149">
        <f>+#REF!</f>
        <v>10281</v>
      </c>
      <c r="T177" s="149">
        <f>+#REF!</f>
        <v>9411.3791999999994</v>
      </c>
      <c r="U177" s="149">
        <f>+#REF!</f>
        <v>9142.2143999999989</v>
      </c>
      <c r="V177" s="149">
        <f>+#REF!</f>
        <v>9648.2303999999986</v>
      </c>
      <c r="W177" s="149">
        <f>+#REF!</f>
        <v>10462.953599999999</v>
      </c>
      <c r="X177" s="149">
        <f>+#REF!</f>
        <v>9467.9807999999994</v>
      </c>
      <c r="Y177" s="149">
        <f>+#REF!</f>
        <v>10516.157999999999</v>
      </c>
      <c r="Z177" s="149">
        <f>+#REF!</f>
        <v>9548.2943999999989</v>
      </c>
      <c r="AA177" s="149">
        <f>+#REF!</f>
        <v>9533.3184000000001</v>
      </c>
      <c r="AB177" s="149">
        <f>_xlfn.IFNA(+#REF!,"N/A")</f>
        <v>6182.64</v>
      </c>
      <c r="AC177" s="151">
        <f>_xlfn.IFNA(+#REF!,"N/A")</f>
        <v>9391.5860000000011</v>
      </c>
      <c r="AD177" s="151">
        <f>_xlfn.IFNA(+#REF!,"N/A")</f>
        <v>9258.6403000000009</v>
      </c>
      <c r="AE177" s="151">
        <f>_xlfn.IFNA(+#REF!,"N/A")</f>
        <v>10062</v>
      </c>
      <c r="AF177" s="151">
        <v>9509.0687999999991</v>
      </c>
      <c r="AG177" s="149">
        <f>IFERROR(+#REF!,"N/A")</f>
        <v>9651.3984</v>
      </c>
      <c r="AH177" s="152">
        <f>_xlfn.IFNA(+#REF!,"N/A")</f>
        <v>9.3158803904192622E-2</v>
      </c>
      <c r="AI177" s="139"/>
      <c r="AJ177" s="153">
        <f>IFERROR(+#REF!,"N/A")</f>
        <v>848.4</v>
      </c>
      <c r="AK177" s="154">
        <f>+#REF!</f>
        <v>0.61458333333333404</v>
      </c>
      <c r="AL177" s="149">
        <f>IFERROR(+#REF!,"N/A")</f>
        <v>826.0992</v>
      </c>
      <c r="AM177" s="149">
        <f>IFERROR(+#REF!,"N/A")</f>
        <v>453.77279999999996</v>
      </c>
      <c r="AN177" s="149">
        <f>IFERROR(+#REF!,"N/A")</f>
        <v>372.32639999999998</v>
      </c>
      <c r="AO177" s="149" t="str">
        <f>+#REF!</f>
        <v>SB</v>
      </c>
      <c r="AP177" s="155">
        <f>+#REF!</f>
        <v>0.625</v>
      </c>
    </row>
    <row r="178" spans="1:42" x14ac:dyDescent="0.25">
      <c r="A178" s="143">
        <f>+#REF!</f>
        <v>441</v>
      </c>
      <c r="B178" s="144" t="str">
        <f>+#REF!</f>
        <v>LEE ST</v>
      </c>
      <c r="C178" s="145" t="str">
        <f>+#REF!</f>
        <v>0.155 Mi N OF U.S. 441</v>
      </c>
      <c r="D178" s="146" t="s">
        <v>89</v>
      </c>
      <c r="E178" s="147">
        <f>+#REF!</f>
        <v>23</v>
      </c>
      <c r="F178" s="147">
        <f>+#REF!</f>
        <v>19</v>
      </c>
      <c r="G178" s="148">
        <f>+#REF!</f>
        <v>24</v>
      </c>
      <c r="H178" s="149" t="str">
        <f>+#REF!</f>
        <v>*****</v>
      </c>
      <c r="I178" s="149" t="str">
        <f>+#REF!</f>
        <v>*****</v>
      </c>
      <c r="J178" s="149" t="str">
        <f>+#REF!</f>
        <v>*****</v>
      </c>
      <c r="K178" s="149" t="str">
        <f>+#REF!</f>
        <v>*****</v>
      </c>
      <c r="L178" s="149" t="str">
        <f>+#REF!</f>
        <v>*****</v>
      </c>
      <c r="M178" s="149" t="str">
        <f>+#REF!</f>
        <v>*****</v>
      </c>
      <c r="N178" s="149" t="str">
        <f>+#REF!</f>
        <v>*****</v>
      </c>
      <c r="O178" s="149">
        <f>+#REF!</f>
        <v>2663</v>
      </c>
      <c r="P178" s="149">
        <f>+#REF!</f>
        <v>2976</v>
      </c>
      <c r="Q178" s="149">
        <f>+#REF!</f>
        <v>2296</v>
      </c>
      <c r="R178" s="149">
        <f>+#REF!</f>
        <v>2233</v>
      </c>
      <c r="S178" s="149">
        <f>+#REF!</f>
        <v>2842</v>
      </c>
      <c r="T178" s="149">
        <f>+#REF!</f>
        <v>4431.9743999999992</v>
      </c>
      <c r="U178" s="149">
        <f>+#REF!</f>
        <v>2071.2959999999998</v>
      </c>
      <c r="V178" s="149">
        <f>+#REF!</f>
        <v>2235.2447999999999</v>
      </c>
      <c r="W178" s="149">
        <f>+#REF!</f>
        <v>2948.1408000000001</v>
      </c>
      <c r="X178" s="149">
        <f>+#REF!</f>
        <v>2553.9263999999998</v>
      </c>
      <c r="Y178" s="149">
        <f>+#REF!</f>
        <v>2819.4796000000001</v>
      </c>
      <c r="Z178" s="149">
        <f>+#REF!</f>
        <v>2341.7279999999996</v>
      </c>
      <c r="AA178" s="149">
        <f>+#REF!</f>
        <v>2244.4992000000002</v>
      </c>
      <c r="AB178" s="150">
        <f>_xlfn.IFNA(+#REF!,"N/A")</f>
        <v>6182.64</v>
      </c>
      <c r="AC178" s="151">
        <f>_xlfn.IFNA(+#REF!,"N/A")</f>
        <v>2244</v>
      </c>
      <c r="AD178" s="151">
        <f>_xlfn.IFNA(+#REF!,"N/A")</f>
        <v>2244</v>
      </c>
      <c r="AE178" s="151">
        <f>_xlfn.IFNA(+#REF!,"N/A")</f>
        <v>2244</v>
      </c>
      <c r="AF178" s="151">
        <v>2244</v>
      </c>
      <c r="AG178" s="150">
        <f>IFERROR(+#REF!,"N/A")</f>
        <v>2244</v>
      </c>
      <c r="AH178" s="152">
        <f>_xlfn.IFNA(+#REF!,"N/A")</f>
        <v>-0.18347445036808663</v>
      </c>
      <c r="AI178" s="139"/>
      <c r="AJ178" s="153" t="str">
        <f>IFERROR(+#REF!,"N/A")</f>
        <v>N/A</v>
      </c>
      <c r="AK178" s="154">
        <f>+#REF!</f>
        <v>1</v>
      </c>
      <c r="AL178" s="149" t="str">
        <f>IFERROR(+#REF!,"N/A")</f>
        <v>N/A</v>
      </c>
      <c r="AM178" s="149" t="str">
        <f>IFERROR(+#REF!,"N/A")</f>
        <v>N/A</v>
      </c>
      <c r="AN178" s="149" t="str">
        <f>IFERROR(+#REF!,"N/A")</f>
        <v>N/A</v>
      </c>
      <c r="AO178" s="149" t="str">
        <f>+#REF!</f>
        <v>NB</v>
      </c>
      <c r="AP178" s="155">
        <f>+#REF!</f>
        <v>0.625</v>
      </c>
    </row>
    <row r="179" spans="1:42" x14ac:dyDescent="0.25">
      <c r="A179" s="143">
        <f>+#REF!</f>
        <v>442</v>
      </c>
      <c r="B179" s="144" t="str">
        <f>+#REF!</f>
        <v>DAVID WALKER DR</v>
      </c>
      <c r="C179" s="145" t="str">
        <f>+#REF!</f>
        <v>0.20 Mi S OF U.S. 441</v>
      </c>
      <c r="D179" s="146" t="s">
        <v>89</v>
      </c>
      <c r="E179" s="147">
        <f>+#REF!</f>
        <v>22</v>
      </c>
      <c r="F179" s="147">
        <f>+#REF!</f>
        <v>19</v>
      </c>
      <c r="G179" s="148">
        <f>+#REF!</f>
        <v>26</v>
      </c>
      <c r="H179" s="149" t="str">
        <f>+#REF!</f>
        <v>*****</v>
      </c>
      <c r="I179" s="149">
        <f>+#REF!</f>
        <v>1784</v>
      </c>
      <c r="J179" s="149">
        <f>+#REF!</f>
        <v>2795</v>
      </c>
      <c r="K179" s="149">
        <f>+#REF!</f>
        <v>4600</v>
      </c>
      <c r="L179" s="149">
        <f>+#REF!</f>
        <v>5531</v>
      </c>
      <c r="M179" s="149">
        <f>+#REF!</f>
        <v>6292</v>
      </c>
      <c r="N179" s="149">
        <f>+#REF!</f>
        <v>7146</v>
      </c>
      <c r="O179" s="149">
        <f>+#REF!</f>
        <v>6884</v>
      </c>
      <c r="P179" s="149">
        <f>+#REF!</f>
        <v>6692</v>
      </c>
      <c r="Q179" s="149">
        <f>+#REF!</f>
        <v>6082</v>
      </c>
      <c r="R179" s="149">
        <f>+#REF!</f>
        <v>7026</v>
      </c>
      <c r="S179" s="149">
        <f>+#REF!</f>
        <v>6992</v>
      </c>
      <c r="T179" s="149">
        <f>+#REF!</f>
        <v>6641.971199999999</v>
      </c>
      <c r="U179" s="149">
        <f>+#REF!</f>
        <v>7044.5279999999993</v>
      </c>
      <c r="V179" s="149">
        <f>+#REF!</f>
        <v>6860.3903999999993</v>
      </c>
      <c r="W179" s="149">
        <f>+#REF!</f>
        <v>7505.3087999999998</v>
      </c>
      <c r="X179" s="149">
        <f>+#REF!</f>
        <v>7612.0128000000004</v>
      </c>
      <c r="Y179" s="149">
        <f>+#REF!</f>
        <v>7672.4089999999987</v>
      </c>
      <c r="Z179" s="149">
        <f>+#REF!</f>
        <v>8369.0496000000003</v>
      </c>
      <c r="AA179" s="149">
        <f>+#REF!</f>
        <v>8219.7799999999988</v>
      </c>
      <c r="AB179" s="149">
        <f>_xlfn.IFNA(+#REF!,"N/A")</f>
        <v>6182.64</v>
      </c>
      <c r="AC179" s="151">
        <f>_xlfn.IFNA(+#REF!,"N/A")</f>
        <v>7640.4984999999997</v>
      </c>
      <c r="AD179" s="151">
        <f>_xlfn.IFNA(+#REF!,"N/A")</f>
        <v>7705.9710000000005</v>
      </c>
      <c r="AE179" s="151">
        <f>_xlfn.IFNA(+#REF!,"N/A")</f>
        <v>7837.9394999999995</v>
      </c>
      <c r="AF179" s="151">
        <v>7883.3663999999999</v>
      </c>
      <c r="AG179" s="149">
        <f>IFERROR(+#REF!,"N/A")</f>
        <v>7502.4575999999997</v>
      </c>
      <c r="AH179" s="152">
        <f>_xlfn.IFNA(+#REF!,"N/A")</f>
        <v>3.9455539575116383E-2</v>
      </c>
      <c r="AI179" s="139"/>
      <c r="AJ179" s="153">
        <f>IFERROR(+#REF!,"N/A")</f>
        <v>684.2879999999999</v>
      </c>
      <c r="AK179" s="154">
        <f>+#REF!</f>
        <v>0.60416666666666696</v>
      </c>
      <c r="AL179" s="149">
        <f>IFERROR(+#REF!,"N/A")</f>
        <v>620.61120000000005</v>
      </c>
      <c r="AM179" s="149">
        <f>IFERROR(+#REF!,"N/A")</f>
        <v>317.43359999999996</v>
      </c>
      <c r="AN179" s="149">
        <f>IFERROR(+#REF!,"N/A")</f>
        <v>303.17759999999998</v>
      </c>
      <c r="AO179" s="149" t="str">
        <f>+#REF!</f>
        <v>EB</v>
      </c>
      <c r="AP179" s="155">
        <f>+#REF!</f>
        <v>0.625</v>
      </c>
    </row>
    <row r="180" spans="1:42" x14ac:dyDescent="0.25">
      <c r="A180" s="143">
        <f>+#REF!</f>
        <v>443</v>
      </c>
      <c r="B180" s="144" t="str">
        <f>+#REF!</f>
        <v>C.R. 473</v>
      </c>
      <c r="C180" s="177" t="str">
        <f>+#REF!</f>
        <v>0.21 Mi N OF U.S. 441</v>
      </c>
      <c r="D180" s="178" t="s">
        <v>89</v>
      </c>
      <c r="E180" s="147">
        <f>+#REF!</f>
        <v>24</v>
      </c>
      <c r="F180" s="147">
        <f>+#REF!</f>
        <v>19</v>
      </c>
      <c r="G180" s="148">
        <f>+#REF!</f>
        <v>25</v>
      </c>
      <c r="H180" s="149">
        <f>+#REF!</f>
        <v>11883</v>
      </c>
      <c r="I180" s="149">
        <f>+#REF!</f>
        <v>11787</v>
      </c>
      <c r="J180" s="149">
        <f>+#REF!</f>
        <v>11601</v>
      </c>
      <c r="K180" s="149">
        <f>+#REF!</f>
        <v>10853</v>
      </c>
      <c r="L180" s="149">
        <f>+#REF!</f>
        <v>11348</v>
      </c>
      <c r="M180" s="149">
        <f>+#REF!</f>
        <v>11126</v>
      </c>
      <c r="N180" s="149">
        <f>+#REF!</f>
        <v>12177</v>
      </c>
      <c r="O180" s="149">
        <f>+#REF!</f>
        <v>12643</v>
      </c>
      <c r="P180" s="149">
        <f>+#REF!</f>
        <v>12778</v>
      </c>
      <c r="Q180" s="149">
        <f>+#REF!</f>
        <v>11763</v>
      </c>
      <c r="R180" s="149">
        <f>+#REF!</f>
        <v>12446</v>
      </c>
      <c r="S180" s="149">
        <f>+#REF!</f>
        <v>12895</v>
      </c>
      <c r="T180" s="149">
        <f>+#REF!</f>
        <v>12938.745599999998</v>
      </c>
      <c r="U180" s="149">
        <f>+#REF!</f>
        <v>12695.961599999999</v>
      </c>
      <c r="V180" s="149">
        <f>+#REF!</f>
        <v>13029.753599999998</v>
      </c>
      <c r="W180" s="149">
        <f>+#REF!</f>
        <v>12622.2624</v>
      </c>
      <c r="X180" s="149">
        <f>+#REF!</f>
        <v>13312.511999999999</v>
      </c>
      <c r="Y180" s="149">
        <f>+#REF!</f>
        <v>15207.514499999999</v>
      </c>
      <c r="Z180" s="149">
        <f>+#REF!</f>
        <v>14150.880000000001</v>
      </c>
      <c r="AA180" s="149">
        <f>+#REF!</f>
        <v>13628.752199999999</v>
      </c>
      <c r="AB180" s="149">
        <f>_xlfn.IFNA(+#REF!,"N/A")</f>
        <v>6182.64</v>
      </c>
      <c r="AC180" s="151">
        <f>_xlfn.IFNA(+#REF!,"N/A")</f>
        <v>14190.0455</v>
      </c>
      <c r="AD180" s="151">
        <f>_xlfn.IFNA(+#REF!,"N/A")</f>
        <v>13662.4306</v>
      </c>
      <c r="AE180" s="151">
        <f>_xlfn.IFNA(+#REF!,"N/A")</f>
        <v>13395</v>
      </c>
      <c r="AF180" s="151">
        <v>12790.031999999999</v>
      </c>
      <c r="AG180" s="149">
        <f>IFERROR(+#REF!,"N/A")</f>
        <v>13858.992</v>
      </c>
      <c r="AH180" s="152">
        <f>_xlfn.IFNA(+#REF!,"N/A")</f>
        <v>0.17519933477548055</v>
      </c>
      <c r="AI180" s="139"/>
      <c r="AJ180" s="153">
        <f>IFERROR(+#REF!,"N/A")</f>
        <v>1214.6400000000001</v>
      </c>
      <c r="AK180" s="154">
        <f>+#REF!</f>
        <v>0.69791666666666696</v>
      </c>
      <c r="AL180" s="149">
        <f>IFERROR(+#REF!,"N/A")</f>
        <v>1214.6399999999999</v>
      </c>
      <c r="AM180" s="149">
        <f>IFERROR(+#REF!,"N/A")</f>
        <v>757.00799999999992</v>
      </c>
      <c r="AN180" s="149">
        <f>IFERROR(+#REF!,"N/A")</f>
        <v>457.63200000000001</v>
      </c>
      <c r="AO180" s="149" t="str">
        <f>+#REF!</f>
        <v>NB</v>
      </c>
      <c r="AP180" s="155">
        <f>+#REF!</f>
        <v>0.69791666666666696</v>
      </c>
    </row>
    <row r="181" spans="1:42" x14ac:dyDescent="0.25">
      <c r="A181" s="143">
        <f>+#REF!</f>
        <v>444</v>
      </c>
      <c r="B181" s="144" t="str">
        <f>+#REF!</f>
        <v>S. MT HOMER RD</v>
      </c>
      <c r="C181" s="145" t="str">
        <f>+#REF!</f>
        <v>0.11 Mi S OF U.S. 441</v>
      </c>
      <c r="D181" s="146" t="s">
        <v>89</v>
      </c>
      <c r="E181" s="147">
        <f>+#REF!</f>
        <v>21</v>
      </c>
      <c r="F181" s="147">
        <f>+#REF!</f>
        <v>19</v>
      </c>
      <c r="G181" s="148">
        <f>+#REF!</f>
        <v>26</v>
      </c>
      <c r="H181" s="149" t="str">
        <f>+#REF!</f>
        <v>*****</v>
      </c>
      <c r="I181" s="149" t="str">
        <f>+#REF!</f>
        <v>*****</v>
      </c>
      <c r="J181" s="149" t="str">
        <f>+#REF!</f>
        <v>*****</v>
      </c>
      <c r="K181" s="149" t="str">
        <f>+#REF!</f>
        <v>*****</v>
      </c>
      <c r="L181" s="149" t="str">
        <f>+#REF!</f>
        <v>*****</v>
      </c>
      <c r="M181" s="149" t="str">
        <f>+#REF!</f>
        <v>*****</v>
      </c>
      <c r="N181" s="149" t="str">
        <f>+#REF!</f>
        <v>*****</v>
      </c>
      <c r="O181" s="149">
        <f>+#REF!</f>
        <v>522</v>
      </c>
      <c r="P181" s="149">
        <f>+#REF!</f>
        <v>260</v>
      </c>
      <c r="Q181" s="149">
        <f>+#REF!</f>
        <v>170</v>
      </c>
      <c r="R181" s="149">
        <f>+#REF!</f>
        <v>210</v>
      </c>
      <c r="S181" s="149">
        <f>+#REF!</f>
        <v>212</v>
      </c>
      <c r="T181" s="149">
        <f>+#REF!</f>
        <v>232.79999999999998</v>
      </c>
      <c r="U181" s="149">
        <f>+#REF!</f>
        <v>290.53439999999995</v>
      </c>
      <c r="V181" s="149">
        <f>+#REF!</f>
        <v>290.53439999999995</v>
      </c>
      <c r="W181" s="149">
        <f>+#REF!</f>
        <v>277.51679999999999</v>
      </c>
      <c r="X181" s="149">
        <f>+#REF!</f>
        <v>237.48480000000001</v>
      </c>
      <c r="Y181" s="149">
        <f>+#REF!</f>
        <v>332.66149999999999</v>
      </c>
      <c r="Z181" s="149">
        <f>+#REF!</f>
        <v>261.73439999999999</v>
      </c>
      <c r="AA181" s="149">
        <f>+#REF!</f>
        <v>249.05719999999999</v>
      </c>
      <c r="AB181" s="149">
        <f>_xlfn.IFNA(+#REF!,"N/A")</f>
        <v>6182.64</v>
      </c>
      <c r="AC181" s="151">
        <f>_xlfn.IFNA(+#REF!,"N/A")</f>
        <v>260</v>
      </c>
      <c r="AD181" s="151">
        <f>_xlfn.IFNA(+#REF!,"N/A")</f>
        <v>250.68680000000003</v>
      </c>
      <c r="AE181" s="151">
        <f>_xlfn.IFNA(+#REF!,"N/A")</f>
        <v>263</v>
      </c>
      <c r="AF181" s="151">
        <v>217.47839999999997</v>
      </c>
      <c r="AG181" s="149">
        <f>IFERROR(+#REF!,"N/A")</f>
        <v>277.40159999999997</v>
      </c>
      <c r="AH181" s="152">
        <f>_xlfn.IFNA(+#REF!,"N/A")</f>
        <v>-0.46248944050350504</v>
      </c>
      <c r="AI181" s="139"/>
      <c r="AJ181" s="153">
        <f>IFERROR(+#REF!,"N/A")</f>
        <v>42.393599999999992</v>
      </c>
      <c r="AK181" s="154">
        <f>+#REF!</f>
        <v>0.67708333333333404</v>
      </c>
      <c r="AL181" s="149">
        <f>IFERROR(+#REF!,"N/A")</f>
        <v>42.393599999999992</v>
      </c>
      <c r="AM181" s="149">
        <f>IFERROR(+#REF!,"N/A")</f>
        <v>36.863999999999997</v>
      </c>
      <c r="AN181" s="149">
        <f>IFERROR(+#REF!,"N/A")</f>
        <v>5.5295999999999994</v>
      </c>
      <c r="AO181" s="149" t="str">
        <f>+#REF!</f>
        <v>NB</v>
      </c>
      <c r="AP181" s="155">
        <f>+#REF!</f>
        <v>0.67708333333333404</v>
      </c>
    </row>
    <row r="182" spans="1:42" x14ac:dyDescent="0.25">
      <c r="A182" s="143">
        <f>+#REF!</f>
        <v>445</v>
      </c>
      <c r="B182" s="144" t="str">
        <f>+#REF!</f>
        <v>C.R. 19A</v>
      </c>
      <c r="C182" s="145" t="str">
        <f>+#REF!</f>
        <v>95 Ft E OF KURT ST</v>
      </c>
      <c r="D182" s="146" t="s">
        <v>89</v>
      </c>
      <c r="E182" s="147">
        <f>+#REF!</f>
        <v>23</v>
      </c>
      <c r="F182" s="147">
        <f>+#REF!</f>
        <v>19</v>
      </c>
      <c r="G182" s="148">
        <f>+#REF!</f>
        <v>26</v>
      </c>
      <c r="H182" s="149">
        <f>+#REF!</f>
        <v>3714</v>
      </c>
      <c r="I182" s="149">
        <f>+#REF!</f>
        <v>3981</v>
      </c>
      <c r="J182" s="149">
        <f>+#REF!</f>
        <v>4064</v>
      </c>
      <c r="K182" s="149">
        <f>+#REF!</f>
        <v>4062</v>
      </c>
      <c r="L182" s="149">
        <f>+#REF!</f>
        <v>3921</v>
      </c>
      <c r="M182" s="149">
        <f>+#REF!</f>
        <v>4175</v>
      </c>
      <c r="N182" s="149">
        <f>+#REF!</f>
        <v>4459</v>
      </c>
      <c r="O182" s="149">
        <f>+#REF!</f>
        <v>4455</v>
      </c>
      <c r="P182" s="149">
        <f>+#REF!</f>
        <v>4688</v>
      </c>
      <c r="Q182" s="149">
        <f>+#REF!</f>
        <v>4440</v>
      </c>
      <c r="R182" s="149">
        <f>+#REF!</f>
        <v>3981</v>
      </c>
      <c r="S182" s="149">
        <f>+#REF!</f>
        <v>3980</v>
      </c>
      <c r="T182" s="149">
        <f>+#REF!</f>
        <v>3569.4144000000001</v>
      </c>
      <c r="U182" s="149">
        <f>+#REF!</f>
        <v>3720.4991999999997</v>
      </c>
      <c r="V182" s="149">
        <f>+#REF!</f>
        <v>2527.0271999999995</v>
      </c>
      <c r="W182" s="149">
        <f>+#REF!</f>
        <v>3997.3823999999995</v>
      </c>
      <c r="X182" s="149">
        <f>+#REF!</f>
        <v>2966.7744000000002</v>
      </c>
      <c r="Y182" s="149">
        <f>+#REF!</f>
        <v>4140.2995000000001</v>
      </c>
      <c r="Z182" s="149">
        <f>+#REF!</f>
        <v>3711.2831999999999</v>
      </c>
      <c r="AA182" s="149">
        <f>+#REF!</f>
        <v>3858.4854</v>
      </c>
      <c r="AB182" s="149">
        <f>_xlfn.IFNA(+#REF!,"N/A")</f>
        <v>6182.64</v>
      </c>
      <c r="AC182" s="151">
        <f>_xlfn.IFNA(+#REF!,"N/A")</f>
        <v>3438.848</v>
      </c>
      <c r="AD182" s="151">
        <f>_xlfn.IFNA(+#REF!,"N/A")</f>
        <v>3192.7258999999999</v>
      </c>
      <c r="AE182" s="151">
        <f>_xlfn.IFNA(+#REF!,"N/A")</f>
        <v>3624.7347999999997</v>
      </c>
      <c r="AF182" s="151">
        <v>3294.72</v>
      </c>
      <c r="AG182" s="149">
        <f>IFERROR(+#REF!,"N/A")</f>
        <v>3128.7167999999997</v>
      </c>
      <c r="AH182" s="152">
        <f>_xlfn.IFNA(+#REF!,"N/A")</f>
        <v>-0.12735328337798213</v>
      </c>
      <c r="AI182" s="139"/>
      <c r="AJ182" s="153">
        <f>IFERROR(+#REF!,"N/A")</f>
        <v>287.02080000000001</v>
      </c>
      <c r="AK182" s="154">
        <f>+#REF!</f>
        <v>0.625</v>
      </c>
      <c r="AL182" s="149">
        <f>IFERROR(+#REF!,"N/A")</f>
        <v>287.02080000000001</v>
      </c>
      <c r="AM182" s="149">
        <f>IFERROR(+#REF!,"N/A")</f>
        <v>142.56</v>
      </c>
      <c r="AN182" s="149">
        <f>IFERROR(+#REF!,"N/A")</f>
        <v>144.46079999999998</v>
      </c>
      <c r="AO182" s="149" t="str">
        <f>+#REF!</f>
        <v>WB</v>
      </c>
      <c r="AP182" s="155">
        <f>+#REF!</f>
        <v>0.625</v>
      </c>
    </row>
    <row r="183" spans="1:42" x14ac:dyDescent="0.25">
      <c r="A183" s="143">
        <f>+#REF!</f>
        <v>446</v>
      </c>
      <c r="B183" s="144" t="str">
        <f>+#REF!</f>
        <v>OLD EUSTIS RD</v>
      </c>
      <c r="C183" s="145" t="str">
        <f>+#REF!</f>
        <v>0.05 Mi E OF E CROOKED LK RD</v>
      </c>
      <c r="D183" s="146" t="s">
        <v>38</v>
      </c>
      <c r="E183" s="147">
        <f>+#REF!</f>
        <v>19</v>
      </c>
      <c r="F183" s="147">
        <f>+#REF!</f>
        <v>19</v>
      </c>
      <c r="G183" s="148">
        <f>+#REF!</f>
        <v>27</v>
      </c>
      <c r="H183" s="149">
        <f>+#REF!</f>
        <v>2158</v>
      </c>
      <c r="I183" s="149">
        <f>+#REF!</f>
        <v>2213</v>
      </c>
      <c r="J183" s="149">
        <f>+#REF!</f>
        <v>2272</v>
      </c>
      <c r="K183" s="149">
        <f>+#REF!</f>
        <v>1945</v>
      </c>
      <c r="L183" s="149">
        <f>+#REF!</f>
        <v>2328</v>
      </c>
      <c r="M183" s="149">
        <f>+#REF!</f>
        <v>2402</v>
      </c>
      <c r="N183" s="149">
        <f>+#REF!</f>
        <v>2260</v>
      </c>
      <c r="O183" s="149">
        <f>+#REF!</f>
        <v>2288</v>
      </c>
      <c r="P183" s="149">
        <f>+#REF!</f>
        <v>2141</v>
      </c>
      <c r="Q183" s="149">
        <f>+#REF!</f>
        <v>1746</v>
      </c>
      <c r="R183" s="149">
        <f>+#REF!</f>
        <v>1588</v>
      </c>
      <c r="S183" s="149">
        <f>+#REF!</f>
        <v>1634</v>
      </c>
      <c r="T183" s="149">
        <f>+#REF!</f>
        <v>1586.0735999999997</v>
      </c>
      <c r="U183" s="149">
        <f>+#REF!</f>
        <v>1414.4928</v>
      </c>
      <c r="V183" s="149">
        <f>+#REF!</f>
        <v>1520.6399999999999</v>
      </c>
      <c r="W183" s="149">
        <f>+#REF!</f>
        <v>1528.2431999999999</v>
      </c>
      <c r="X183" s="149">
        <f>+#REF!</f>
        <v>1658.8224</v>
      </c>
      <c r="Y183" s="149">
        <f>+#REF!</f>
        <v>1695.56</v>
      </c>
      <c r="Z183" s="149">
        <f>+#REF!</f>
        <v>2024.0831999999996</v>
      </c>
      <c r="AA183" s="149">
        <f>+#REF!</f>
        <v>1362.2097999999999</v>
      </c>
      <c r="AB183" s="149">
        <f>_xlfn.IFNA(+#REF!,"N/A")</f>
        <v>6182.64</v>
      </c>
      <c r="AC183" s="151">
        <f>_xlfn.IFNA(+#REF!,"N/A")</f>
        <v>1334</v>
      </c>
      <c r="AD183" s="151">
        <f>_xlfn.IFNA(+#REF!,"N/A")</f>
        <v>1360.2407000000001</v>
      </c>
      <c r="AE183" s="151">
        <f>_xlfn.IFNA(+#REF!,"N/A")</f>
        <v>1719</v>
      </c>
      <c r="AF183" s="151">
        <v>1669.9392</v>
      </c>
      <c r="AG183" s="149">
        <f>IFERROR(+#REF!,"N/A")</f>
        <v>2106.3744000000002</v>
      </c>
      <c r="AH183" s="152">
        <f>_xlfn.IFNA(+#REF!,"N/A")</f>
        <v>-0.19374518420092479</v>
      </c>
      <c r="AI183" s="139"/>
      <c r="AJ183" s="153">
        <f>IFERROR(+#REF!,"N/A")</f>
        <v>230.00639999999999</v>
      </c>
      <c r="AK183" s="154">
        <f>+#REF!</f>
        <v>0.63541666666666696</v>
      </c>
      <c r="AL183" s="149">
        <f>IFERROR(+#REF!,"N/A")</f>
        <v>230.00639999999999</v>
      </c>
      <c r="AM183" s="149">
        <f>IFERROR(+#REF!,"N/A")</f>
        <v>92.188799999999986</v>
      </c>
      <c r="AN183" s="149">
        <f>IFERROR(+#REF!,"N/A")</f>
        <v>137.81759999999997</v>
      </c>
      <c r="AO183" s="149" t="str">
        <f>+#REF!</f>
        <v>WB</v>
      </c>
      <c r="AP183" s="155">
        <f>+#REF!</f>
        <v>0.63541666666666696</v>
      </c>
    </row>
    <row r="184" spans="1:42" x14ac:dyDescent="0.25">
      <c r="A184" s="143">
        <f>+#REF!</f>
        <v>447</v>
      </c>
      <c r="B184" s="144" t="str">
        <f>+#REF!</f>
        <v>OLD EUSTIS RD</v>
      </c>
      <c r="C184" s="145" t="str">
        <f>+#REF!</f>
        <v>0.05 Mi W OF E CROOKED LAKE RD</v>
      </c>
      <c r="D184" s="146" t="s">
        <v>89</v>
      </c>
      <c r="E184" s="147">
        <f>+#REF!</f>
        <v>24</v>
      </c>
      <c r="F184" s="147">
        <f>+#REF!</f>
        <v>19</v>
      </c>
      <c r="G184" s="148">
        <f>+#REF!</f>
        <v>26</v>
      </c>
      <c r="H184" s="149">
        <f>+#REF!</f>
        <v>2117</v>
      </c>
      <c r="I184" s="149">
        <f>+#REF!</f>
        <v>1971</v>
      </c>
      <c r="J184" s="149">
        <f>+#REF!</f>
        <v>2170</v>
      </c>
      <c r="K184" s="149">
        <f>+#REF!</f>
        <v>1872</v>
      </c>
      <c r="L184" s="149">
        <f>+#REF!</f>
        <v>2177</v>
      </c>
      <c r="M184" s="149">
        <f>+#REF!</f>
        <v>2284</v>
      </c>
      <c r="N184" s="149">
        <f>+#REF!</f>
        <v>2256</v>
      </c>
      <c r="O184" s="149">
        <f>+#REF!</f>
        <v>2504</v>
      </c>
      <c r="P184" s="149">
        <f>+#REF!</f>
        <v>2034</v>
      </c>
      <c r="Q184" s="149">
        <f>+#REF!</f>
        <v>1725</v>
      </c>
      <c r="R184" s="149">
        <f>+#REF!</f>
        <v>1601</v>
      </c>
      <c r="S184" s="149">
        <f>+#REF!</f>
        <v>1633</v>
      </c>
      <c r="T184" s="149">
        <f>+#REF!</f>
        <v>1551.9743999999998</v>
      </c>
      <c r="U184" s="149">
        <f>+#REF!</f>
        <v>1407.0431999999998</v>
      </c>
      <c r="V184" s="149">
        <f>+#REF!</f>
        <v>1552.896</v>
      </c>
      <c r="W184" s="149">
        <f>+#REF!</f>
        <v>1473.12</v>
      </c>
      <c r="X184" s="149">
        <f>+#REF!</f>
        <v>1540.0800000000002</v>
      </c>
      <c r="Y184" s="149">
        <f>+#REF!</f>
        <v>1561.9424999999999</v>
      </c>
      <c r="Z184" s="149">
        <f>+#REF!</f>
        <v>1734.8255999999999</v>
      </c>
      <c r="AA184" s="149">
        <f>+#REF!</f>
        <v>782.38079999999991</v>
      </c>
      <c r="AB184" s="150">
        <f>_xlfn.IFNA(+#REF!,"N/A")</f>
        <v>6182.64</v>
      </c>
      <c r="AC184" s="151">
        <f>_xlfn.IFNA(+#REF!,"N/A")</f>
        <v>782</v>
      </c>
      <c r="AD184" s="151">
        <f>_xlfn.IFNA(+#REF!,"N/A")</f>
        <v>782</v>
      </c>
      <c r="AE184" s="151">
        <f>_xlfn.IFNA(+#REF!,"N/A")</f>
        <v>782</v>
      </c>
      <c r="AF184" s="151">
        <v>782</v>
      </c>
      <c r="AG184" s="150">
        <f>IFERROR(+#REF!,"N/A")</f>
        <v>782</v>
      </c>
      <c r="AH184" s="152">
        <f>_xlfn.IFNA(+#REF!,"N/A")</f>
        <v>-0.33868776340949247</v>
      </c>
      <c r="AI184" s="139"/>
      <c r="AJ184" s="153" t="str">
        <f>IFERROR(+#REF!,"N/A")</f>
        <v>N/A</v>
      </c>
      <c r="AK184" s="154">
        <f>+#REF!</f>
        <v>0.6875</v>
      </c>
      <c r="AL184" s="149" t="str">
        <f>IFERROR(+#REF!,"N/A")</f>
        <v>N/A</v>
      </c>
      <c r="AM184" s="149" t="str">
        <f>IFERROR(+#REF!,"N/A")</f>
        <v>N/A</v>
      </c>
      <c r="AN184" s="149" t="str">
        <f>IFERROR(+#REF!,"N/A")</f>
        <v>N/A</v>
      </c>
      <c r="AO184" s="149" t="str">
        <f>+#REF!</f>
        <v>WB</v>
      </c>
      <c r="AP184" s="155">
        <f>+#REF!</f>
        <v>0.6875</v>
      </c>
    </row>
    <row r="185" spans="1:42" x14ac:dyDescent="0.25">
      <c r="A185" s="143">
        <f>+#REF!</f>
        <v>448</v>
      </c>
      <c r="B185" s="144" t="str">
        <f>+#REF!</f>
        <v>LAKE EUSTIS DR</v>
      </c>
      <c r="C185" s="145" t="str">
        <f>+#REF!</f>
        <v>0.1 Mi N OF U.S. 441</v>
      </c>
      <c r="D185" s="146" t="s">
        <v>89</v>
      </c>
      <c r="E185" s="147">
        <f>+#REF!</f>
        <v>21</v>
      </c>
      <c r="F185" s="147">
        <f>+#REF!</f>
        <v>19</v>
      </c>
      <c r="G185" s="148">
        <f>+#REF!</f>
        <v>26</v>
      </c>
      <c r="H185" s="149" t="str">
        <f>+#REF!</f>
        <v>*****</v>
      </c>
      <c r="I185" s="149" t="str">
        <f>+#REF!</f>
        <v>*****</v>
      </c>
      <c r="J185" s="149" t="str">
        <f>+#REF!</f>
        <v>*****</v>
      </c>
      <c r="K185" s="149" t="str">
        <f>+#REF!</f>
        <v>*****</v>
      </c>
      <c r="L185" s="149" t="str">
        <f>+#REF!</f>
        <v>*****</v>
      </c>
      <c r="M185" s="149" t="str">
        <f>+#REF!</f>
        <v>*****</v>
      </c>
      <c r="N185" s="149" t="str">
        <f>+#REF!</f>
        <v>*****</v>
      </c>
      <c r="O185" s="149">
        <f>+#REF!</f>
        <v>6190</v>
      </c>
      <c r="P185" s="149">
        <f>+#REF!</f>
        <v>6004</v>
      </c>
      <c r="Q185" s="149">
        <f>+#REF!</f>
        <v>5384</v>
      </c>
      <c r="R185" s="149">
        <f>+#REF!</f>
        <v>5804</v>
      </c>
      <c r="S185" s="149">
        <f>+#REF!</f>
        <v>5739</v>
      </c>
      <c r="T185" s="149">
        <f>+#REF!</f>
        <v>5071.3152</v>
      </c>
      <c r="U185" s="149">
        <f>+#REF!</f>
        <v>5432.8319999999994</v>
      </c>
      <c r="V185" s="149">
        <f>+#REF!</f>
        <v>5444.8127999999988</v>
      </c>
      <c r="W185" s="149">
        <f>+#REF!</f>
        <v>5519.9231999999993</v>
      </c>
      <c r="X185" s="149">
        <f>+#REF!</f>
        <v>6048.72</v>
      </c>
      <c r="Y185" s="149">
        <f>+#REF!</f>
        <v>6854.1169999999993</v>
      </c>
      <c r="Z185" s="149">
        <f>+#REF!</f>
        <v>6830.8991999999989</v>
      </c>
      <c r="AA185" s="149">
        <f>+#REF!</f>
        <v>6820.9429999999993</v>
      </c>
      <c r="AB185" s="149">
        <f>_xlfn.IFNA(+#REF!,"N/A")</f>
        <v>6182.64</v>
      </c>
      <c r="AC185" s="151">
        <f>_xlfn.IFNA(+#REF!,"N/A")</f>
        <v>7146.3559999999998</v>
      </c>
      <c r="AD185" s="151">
        <f>_xlfn.IFNA(+#REF!,"N/A")</f>
        <v>6608.7748999999994</v>
      </c>
      <c r="AE185" s="151">
        <f>_xlfn.IFNA(+#REF!,"N/A")</f>
        <v>7218</v>
      </c>
      <c r="AF185" s="151">
        <v>6686.0159999999996</v>
      </c>
      <c r="AG185" s="149">
        <f>IFERROR(+#REF!,"N/A")</f>
        <v>6596.8127999999988</v>
      </c>
      <c r="AH185" s="152">
        <f>_xlfn.IFNA(+#REF!,"N/A")</f>
        <v>1.3052704165305462E-2</v>
      </c>
      <c r="AI185" s="139"/>
      <c r="AJ185" s="153">
        <f>IFERROR(+#REF!,"N/A")</f>
        <v>563.09759999999994</v>
      </c>
      <c r="AK185" s="154">
        <f>+#REF!</f>
        <v>0.3125</v>
      </c>
      <c r="AL185" s="149">
        <f>IFERROR(+#REF!,"N/A")</f>
        <v>555.72479999999996</v>
      </c>
      <c r="AM185" s="149">
        <f>IFERROR(+#REF!,"N/A")</f>
        <v>305.0496</v>
      </c>
      <c r="AN185" s="149">
        <f>IFERROR(+#REF!,"N/A")</f>
        <v>250.67519999999999</v>
      </c>
      <c r="AO185" s="149" t="str">
        <f>+#REF!</f>
        <v>NB</v>
      </c>
      <c r="AP185" s="155">
        <f>+#REF!</f>
        <v>0.63541666666666696</v>
      </c>
    </row>
    <row r="186" spans="1:42" x14ac:dyDescent="0.25">
      <c r="A186" s="143">
        <f>+#REF!</f>
        <v>449</v>
      </c>
      <c r="B186" s="144" t="str">
        <f>+#REF!</f>
        <v>DAVID WALKER DR</v>
      </c>
      <c r="C186" s="145" t="str">
        <f>+#REF!</f>
        <v>0.05 Mi N OF U.S. 441/S.R. 500</v>
      </c>
      <c r="D186" s="146" t="s">
        <v>89</v>
      </c>
      <c r="E186" s="147">
        <f>+#REF!</f>
        <v>22</v>
      </c>
      <c r="F186" s="147">
        <f>+#REF!</f>
        <v>19</v>
      </c>
      <c r="G186" s="148">
        <f>+#REF!</f>
        <v>26</v>
      </c>
      <c r="H186" s="149">
        <f>+#REF!</f>
        <v>1435</v>
      </c>
      <c r="I186" s="149">
        <f>+#REF!</f>
        <v>1804</v>
      </c>
      <c r="J186" s="149">
        <f>+#REF!</f>
        <v>2275</v>
      </c>
      <c r="K186" s="149">
        <f>+#REF!</f>
        <v>4708</v>
      </c>
      <c r="L186" s="149">
        <f>+#REF!</f>
        <v>7705</v>
      </c>
      <c r="M186" s="149">
        <f>+#REF!</f>
        <v>5632</v>
      </c>
      <c r="N186" s="149">
        <f>+#REF!</f>
        <v>6166</v>
      </c>
      <c r="O186" s="149">
        <f>+#REF!</f>
        <v>6804</v>
      </c>
      <c r="P186" s="149">
        <f>+#REF!</f>
        <v>5610</v>
      </c>
      <c r="Q186" s="149">
        <f>+#REF!</f>
        <v>5243</v>
      </c>
      <c r="R186" s="149">
        <f>+#REF!</f>
        <v>5681</v>
      </c>
      <c r="S186" s="149">
        <f>+#REF!</f>
        <v>5596</v>
      </c>
      <c r="T186" s="149">
        <f>+#REF!</f>
        <v>5284.4543999999996</v>
      </c>
      <c r="U186" s="149">
        <f>+#REF!</f>
        <v>4955.8463999999994</v>
      </c>
      <c r="V186" s="149">
        <f>+#REF!</f>
        <v>4362.8543999999993</v>
      </c>
      <c r="W186" s="149">
        <f>+#REF!</f>
        <v>5238.6047999999992</v>
      </c>
      <c r="X186" s="149">
        <f>+#REF!</f>
        <v>5458.5792000000001</v>
      </c>
      <c r="Y186" s="149">
        <f>+#REF!</f>
        <v>5928.0095000000001</v>
      </c>
      <c r="Z186" s="149">
        <f>+#REF!</f>
        <v>8224.3583999999992</v>
      </c>
      <c r="AA186" s="149">
        <f>+#REF!</f>
        <v>5694.1439999999993</v>
      </c>
      <c r="AB186" s="150">
        <f>_xlfn.IFNA(+#REF!,"N/A")</f>
        <v>6182.64</v>
      </c>
      <c r="AC186" s="151">
        <f>_xlfn.IFNA(+#REF!,"N/A")</f>
        <v>5694</v>
      </c>
      <c r="AD186" s="151">
        <f>_xlfn.IFNA(+#REF!,"N/A")</f>
        <v>5694</v>
      </c>
      <c r="AE186" s="151">
        <f>_xlfn.IFNA(+#REF!,"N/A")</f>
        <v>5694</v>
      </c>
      <c r="AF186" s="151">
        <v>5694</v>
      </c>
      <c r="AG186" s="150">
        <f>IFERROR(+#REF!,"N/A")</f>
        <v>5694</v>
      </c>
      <c r="AH186" s="152">
        <f>_xlfn.IFNA(+#REF!,"N/A")</f>
        <v>-1.6331643850136968E-2</v>
      </c>
      <c r="AI186" s="139"/>
      <c r="AJ186" s="153" t="str">
        <f>IFERROR(+#REF!,"N/A")</f>
        <v>N/A</v>
      </c>
      <c r="AK186" s="154">
        <f>+#REF!</f>
        <v>0.67708333333333404</v>
      </c>
      <c r="AL186" s="149" t="str">
        <f>IFERROR(+#REF!,"N/A")</f>
        <v>N/A</v>
      </c>
      <c r="AM186" s="149" t="str">
        <f>IFERROR(+#REF!,"N/A")</f>
        <v>N/A</v>
      </c>
      <c r="AN186" s="149" t="str">
        <f>IFERROR(+#REF!,"N/A")</f>
        <v>N/A</v>
      </c>
      <c r="AO186" s="149" t="str">
        <f>+#REF!</f>
        <v>NB</v>
      </c>
      <c r="AP186" s="155">
        <f>+#REF!</f>
        <v>0.67708333333333404</v>
      </c>
    </row>
    <row r="187" spans="1:42" x14ac:dyDescent="0.25">
      <c r="A187" s="143">
        <f>+#REF!</f>
        <v>450</v>
      </c>
      <c r="B187" s="144" t="str">
        <f>+#REF!</f>
        <v>MT HOMER RD</v>
      </c>
      <c r="C187" s="145" t="str">
        <f>+#REF!</f>
        <v>0.14 Mi N OF U.S. 441</v>
      </c>
      <c r="D187" s="146" t="s">
        <v>89</v>
      </c>
      <c r="E187" s="147">
        <f>+#REF!</f>
        <v>22</v>
      </c>
      <c r="F187" s="147">
        <f>+#REF!</f>
        <v>19</v>
      </c>
      <c r="G187" s="148">
        <f>+#REF!</f>
        <v>26</v>
      </c>
      <c r="H187" s="149" t="str">
        <f>+#REF!</f>
        <v>*****</v>
      </c>
      <c r="I187" s="149" t="str">
        <f>+#REF!</f>
        <v>*****</v>
      </c>
      <c r="J187" s="149" t="str">
        <f>+#REF!</f>
        <v>*****</v>
      </c>
      <c r="K187" s="149" t="str">
        <f>+#REF!</f>
        <v>*****</v>
      </c>
      <c r="L187" s="149" t="str">
        <f>+#REF!</f>
        <v>*****</v>
      </c>
      <c r="M187" s="149" t="str">
        <f>+#REF!</f>
        <v>*****</v>
      </c>
      <c r="N187" s="149" t="str">
        <f>+#REF!</f>
        <v>*****</v>
      </c>
      <c r="O187" s="149">
        <f>+#REF!</f>
        <v>1114</v>
      </c>
      <c r="P187" s="149">
        <f>+#REF!</f>
        <v>919</v>
      </c>
      <c r="Q187" s="149">
        <f>+#REF!</f>
        <v>1384</v>
      </c>
      <c r="R187" s="149">
        <f>+#REF!</f>
        <v>1222</v>
      </c>
      <c r="S187" s="149">
        <f>+#REF!</f>
        <v>1423</v>
      </c>
      <c r="T187" s="149">
        <f>+#REF!</f>
        <v>1469.4335999999998</v>
      </c>
      <c r="U187" s="149">
        <f>+#REF!</f>
        <v>1302.7487999999998</v>
      </c>
      <c r="V187" s="149">
        <f>+#REF!</f>
        <v>1278.2592</v>
      </c>
      <c r="W187" s="149">
        <f>+#REF!</f>
        <v>1522.5407999999998</v>
      </c>
      <c r="X187" s="149">
        <f>+#REF!</f>
        <v>1562.0544</v>
      </c>
      <c r="Y187" s="149">
        <f>+#REF!</f>
        <v>1829.1775</v>
      </c>
      <c r="Z187" s="149">
        <f>+#REF!</f>
        <v>1953.7919999999997</v>
      </c>
      <c r="AA187" s="149">
        <f>+#REF!</f>
        <v>2155.0101999999997</v>
      </c>
      <c r="AB187" s="150">
        <f>_xlfn.IFNA(+#REF!,"N/A")</f>
        <v>6182.64</v>
      </c>
      <c r="AC187" s="151">
        <f>_xlfn.IFNA(+#REF!,"N/A")</f>
        <v>2243.3110000000001</v>
      </c>
      <c r="AD187" s="151">
        <f>_xlfn.IFNA(+#REF!,"N/A")</f>
        <v>2092.8816999999999</v>
      </c>
      <c r="AE187" s="151">
        <f>_xlfn.IFNA(+#REF!,"N/A")</f>
        <v>2257.9659999999999</v>
      </c>
      <c r="AF187" s="151">
        <v>1993.4207999999999</v>
      </c>
      <c r="AG187" s="151">
        <f>IFERROR(+#REF!,"N/A")</f>
        <v>2056.6655999999998</v>
      </c>
      <c r="AH187" s="152">
        <f>_xlfn.IFNA(+#REF!,"N/A")</f>
        <v>-0.19758702066352007</v>
      </c>
      <c r="AI187" s="139"/>
      <c r="AJ187" s="153">
        <f>IFERROR(+#REF!,"N/A")</f>
        <v>207.18719999999999</v>
      </c>
      <c r="AK187" s="154">
        <f>+#REF!</f>
        <v>0.29166666666666702</v>
      </c>
      <c r="AL187" s="149">
        <f>IFERROR(+#REF!,"N/A")</f>
        <v>190.07999999999998</v>
      </c>
      <c r="AM187" s="149">
        <f>IFERROR(+#REF!,"N/A")</f>
        <v>110.24639999999999</v>
      </c>
      <c r="AN187" s="149">
        <f>IFERROR(+#REF!,"N/A")</f>
        <v>79.833600000000004</v>
      </c>
      <c r="AO187" s="149" t="str">
        <f>+#REF!</f>
        <v>NB</v>
      </c>
      <c r="AP187" s="155">
        <f>+#REF!</f>
        <v>0.63541666666666696</v>
      </c>
    </row>
    <row r="188" spans="1:42" x14ac:dyDescent="0.25">
      <c r="A188" s="143">
        <f>+#REF!</f>
        <v>451</v>
      </c>
      <c r="B188" s="144" t="str">
        <f>+#REF!</f>
        <v>SLEEPY HOLLOW RD</v>
      </c>
      <c r="C188" s="145" t="str">
        <f>+#REF!</f>
        <v>0.15 Mi S OF U.S. 441</v>
      </c>
      <c r="D188" s="146" t="s">
        <v>89</v>
      </c>
      <c r="E188" s="147">
        <f>+#REF!</f>
        <v>20</v>
      </c>
      <c r="F188" s="147">
        <f>+#REF!</f>
        <v>19</v>
      </c>
      <c r="G188" s="148">
        <f>+#REF!</f>
        <v>25</v>
      </c>
      <c r="H188" s="149" t="str">
        <f>+#REF!</f>
        <v>*****</v>
      </c>
      <c r="I188" s="149" t="str">
        <f>+#REF!</f>
        <v>*****</v>
      </c>
      <c r="J188" s="149">
        <f>+#REF!</f>
        <v>886</v>
      </c>
      <c r="K188" s="149">
        <f>+#REF!</f>
        <v>941</v>
      </c>
      <c r="L188" s="149">
        <f>+#REF!</f>
        <v>1197</v>
      </c>
      <c r="M188" s="149">
        <f>+#REF!</f>
        <v>1713</v>
      </c>
      <c r="N188" s="149" t="str">
        <f>+#REF!</f>
        <v>*****</v>
      </c>
      <c r="O188" s="149">
        <f>+#REF!</f>
        <v>1302</v>
      </c>
      <c r="P188" s="149">
        <f>+#REF!</f>
        <v>2048</v>
      </c>
      <c r="Q188" s="149">
        <f>+#REF!</f>
        <v>2380</v>
      </c>
      <c r="R188" s="149">
        <f>+#REF!</f>
        <v>3234</v>
      </c>
      <c r="S188" s="149">
        <f>+#REF!</f>
        <v>3030</v>
      </c>
      <c r="T188" s="149">
        <f>+#REF!</f>
        <v>2769.4656</v>
      </c>
      <c r="U188" s="149">
        <f>+#REF!</f>
        <v>3033.7344000000003</v>
      </c>
      <c r="V188" s="149">
        <f>+#REF!</f>
        <v>3039.4367999999999</v>
      </c>
      <c r="W188" s="149">
        <f>+#REF!</f>
        <v>3428.0927999999999</v>
      </c>
      <c r="X188" s="149">
        <f>+#REF!</f>
        <v>3531.0911999999998</v>
      </c>
      <c r="Y188" s="149">
        <f>+#REF!</f>
        <v>3943.0888</v>
      </c>
      <c r="Z188" s="149">
        <f>+#REF!</f>
        <v>4262.9375999999993</v>
      </c>
      <c r="AA188" s="149">
        <f>+#REF!</f>
        <v>3818.5601999999999</v>
      </c>
      <c r="AB188" s="149">
        <f>_xlfn.IFNA(+#REF!,"N/A")</f>
        <v>6182.64</v>
      </c>
      <c r="AC188" s="151">
        <f>_xlfn.IFNA(+#REF!,"N/A")</f>
        <v>4640.1419999999998</v>
      </c>
      <c r="AD188" s="151">
        <f>_xlfn.IFNA(+#REF!,"N/A")</f>
        <v>3951.8478999999998</v>
      </c>
      <c r="AE188" s="151">
        <f>_xlfn.IFNA(+#REF!,"N/A")</f>
        <v>4932</v>
      </c>
      <c r="AF188" s="151">
        <v>4730.4960000000001</v>
      </c>
      <c r="AG188" s="149">
        <f>IFERROR(+#REF!,"N/A")</f>
        <v>5062.9343999999992</v>
      </c>
      <c r="AH188" s="152">
        <f>_xlfn.IFNA(+#REF!,"N/A")</f>
        <v>-3.9171961040588621E-2</v>
      </c>
      <c r="AI188" s="139"/>
      <c r="AJ188" s="153">
        <f>IFERROR(+#REF!,"N/A")</f>
        <v>480.49919999999992</v>
      </c>
      <c r="AK188" s="154">
        <f>+#REF!</f>
        <v>0.71875</v>
      </c>
      <c r="AL188" s="149">
        <f>IFERROR(+#REF!,"N/A")</f>
        <v>480.49919999999997</v>
      </c>
      <c r="AM188" s="149">
        <f>IFERROR(+#REF!,"N/A")</f>
        <v>216.0384</v>
      </c>
      <c r="AN188" s="149">
        <f>IFERROR(+#REF!,"N/A")</f>
        <v>264.46080000000001</v>
      </c>
      <c r="AO188" s="149" t="str">
        <f>+#REF!</f>
        <v>SB</v>
      </c>
      <c r="AP188" s="155">
        <f>+#REF!</f>
        <v>0.71875</v>
      </c>
    </row>
    <row r="189" spans="1:42" x14ac:dyDescent="0.25">
      <c r="A189" s="143">
        <f>+#REF!</f>
        <v>452</v>
      </c>
      <c r="B189" s="144" t="str">
        <f>+#REF!</f>
        <v>EUDORA RD</v>
      </c>
      <c r="C189" s="145" t="str">
        <f>+#REF!</f>
        <v>0.2 Mi N OF U.S. 441</v>
      </c>
      <c r="D189" s="146" t="s">
        <v>38</v>
      </c>
      <c r="E189" s="147">
        <f>+#REF!</f>
        <v>24</v>
      </c>
      <c r="F189" s="147">
        <f>+#REF!</f>
        <v>19</v>
      </c>
      <c r="G189" s="148">
        <f>+#REF!</f>
        <v>26</v>
      </c>
      <c r="H189" s="149" t="str">
        <f>+#REF!</f>
        <v>*****</v>
      </c>
      <c r="I189" s="149" t="str">
        <f>+#REF!</f>
        <v>*****</v>
      </c>
      <c r="J189" s="149" t="str">
        <f>+#REF!</f>
        <v>*****</v>
      </c>
      <c r="K189" s="149" t="str">
        <f>+#REF!</f>
        <v>*****</v>
      </c>
      <c r="L189" s="149" t="str">
        <f>+#REF!</f>
        <v>*****</v>
      </c>
      <c r="M189" s="149" t="str">
        <f>+#REF!</f>
        <v>*****</v>
      </c>
      <c r="N189" s="149" t="str">
        <f>+#REF!</f>
        <v>*****</v>
      </c>
      <c r="O189" s="149">
        <f>+#REF!</f>
        <v>3749</v>
      </c>
      <c r="P189" s="149">
        <f>+#REF!</f>
        <v>3741</v>
      </c>
      <c r="Q189" s="149">
        <f>+#REF!</f>
        <v>3359</v>
      </c>
      <c r="R189" s="149">
        <f>+#REF!</f>
        <v>3747</v>
      </c>
      <c r="S189" s="149">
        <f>+#REF!</f>
        <v>3153</v>
      </c>
      <c r="T189" s="149">
        <f>+#REF!</f>
        <v>2729.7791999999999</v>
      </c>
      <c r="U189" s="149">
        <f>+#REF!</f>
        <v>4454.2463999999991</v>
      </c>
      <c r="V189" s="149">
        <f>+#REF!</f>
        <v>4838.3999999999996</v>
      </c>
      <c r="W189" s="149">
        <f>+#REF!</f>
        <v>3415.7375999999999</v>
      </c>
      <c r="X189" s="149">
        <f>+#REF!</f>
        <v>3055.1615999999999</v>
      </c>
      <c r="Y189" s="149">
        <f>+#REF!</f>
        <v>3122.9634999999998</v>
      </c>
      <c r="Z189" s="149">
        <f>+#REF!</f>
        <v>3165.6959999999999</v>
      </c>
      <c r="AA189" s="149">
        <f>+#REF!</f>
        <v>2998.1923999999999</v>
      </c>
      <c r="AB189" s="150">
        <f>_xlfn.IFNA(+#REF!,"N/A")</f>
        <v>6182.64</v>
      </c>
      <c r="AC189" s="151">
        <f>_xlfn.IFNA(+#REF!,"N/A")</f>
        <v>2998</v>
      </c>
      <c r="AD189" s="151">
        <f>_xlfn.IFNA(+#REF!,"N/A")</f>
        <v>2998</v>
      </c>
      <c r="AE189" s="151">
        <f>_xlfn.IFNA(+#REF!,"N/A")</f>
        <v>2998</v>
      </c>
      <c r="AF189" s="151">
        <v>2998</v>
      </c>
      <c r="AG189" s="150">
        <f>IFERROR(+#REF!,"N/A")</f>
        <v>2998</v>
      </c>
      <c r="AH189" s="152">
        <f>_xlfn.IFNA(+#REF!,"N/A")</f>
        <v>-0.13477007057422696</v>
      </c>
      <c r="AI189" s="139"/>
      <c r="AJ189" s="153" t="str">
        <f>IFERROR(+#REF!,"N/A")</f>
        <v>N/A</v>
      </c>
      <c r="AK189" s="154">
        <f>+#REF!</f>
        <v>1</v>
      </c>
      <c r="AL189" s="149" t="str">
        <f>IFERROR(+#REF!,"N/A")</f>
        <v>N/A</v>
      </c>
      <c r="AM189" s="149" t="str">
        <f>IFERROR(+#REF!,"N/A")</f>
        <v>N/A</v>
      </c>
      <c r="AN189" s="149" t="str">
        <f>IFERROR(+#REF!,"N/A")</f>
        <v>N/A</v>
      </c>
      <c r="AO189" s="149" t="str">
        <f>+#REF!</f>
        <v>NB</v>
      </c>
      <c r="AP189" s="155">
        <f>+#REF!</f>
        <v>0.625</v>
      </c>
    </row>
    <row r="190" spans="1:42" x14ac:dyDescent="0.25">
      <c r="A190" s="143">
        <f>+#REF!</f>
        <v>453</v>
      </c>
      <c r="B190" s="144" t="str">
        <f>+#REF!</f>
        <v>RADIO RD</v>
      </c>
      <c r="C190" s="145" t="str">
        <f>+#REF!</f>
        <v>0.13 Mi N OF U.S. 441/S.R. 500</v>
      </c>
      <c r="D190" s="146" t="s">
        <v>38</v>
      </c>
      <c r="E190" s="147">
        <f>+#REF!</f>
        <v>23</v>
      </c>
      <c r="F190" s="147">
        <f>+#REF!</f>
        <v>19</v>
      </c>
      <c r="G190" s="148">
        <f>+#REF!</f>
        <v>25</v>
      </c>
      <c r="H190" s="149">
        <f>+#REF!</f>
        <v>7139</v>
      </c>
      <c r="I190" s="149">
        <f>+#REF!</f>
        <v>7546</v>
      </c>
      <c r="J190" s="149">
        <f>+#REF!</f>
        <v>9193</v>
      </c>
      <c r="K190" s="149">
        <f>+#REF!</f>
        <v>7006</v>
      </c>
      <c r="L190" s="149">
        <f>+#REF!</f>
        <v>7175</v>
      </c>
      <c r="M190" s="149">
        <f>+#REF!</f>
        <v>7309</v>
      </c>
      <c r="N190" s="149">
        <f>+#REF!</f>
        <v>7627</v>
      </c>
      <c r="O190" s="149">
        <f>+#REF!</f>
        <v>7573</v>
      </c>
      <c r="P190" s="149">
        <f>+#REF!</f>
        <v>7518</v>
      </c>
      <c r="Q190" s="149">
        <f>+#REF!</f>
        <v>6980</v>
      </c>
      <c r="R190" s="149">
        <f>+#REF!</f>
        <v>8085</v>
      </c>
      <c r="S190" s="149">
        <f>+#REF!</f>
        <v>7818</v>
      </c>
      <c r="T190" s="149">
        <f>+#REF!</f>
        <v>7710.5951999999997</v>
      </c>
      <c r="U190" s="149">
        <f>+#REF!</f>
        <v>8154.4319999999989</v>
      </c>
      <c r="V190" s="149">
        <f>+#REF!</f>
        <v>6829.3631999999998</v>
      </c>
      <c r="W190" s="149">
        <f>+#REF!</f>
        <v>6944.572799999999</v>
      </c>
      <c r="X190" s="149">
        <f>+#REF!</f>
        <v>6657.6095999999998</v>
      </c>
      <c r="Y190" s="149">
        <f>+#REF!</f>
        <v>7207.0514999999996</v>
      </c>
      <c r="Z190" s="149">
        <f>+#REF!</f>
        <v>7364.8607999999995</v>
      </c>
      <c r="AA190" s="149">
        <f>+#REF!</f>
        <v>7650.4032000000007</v>
      </c>
      <c r="AB190" s="149">
        <f>_xlfn.IFNA(+#REF!,"N/A")</f>
        <v>6182.64</v>
      </c>
      <c r="AC190" s="151">
        <f>_xlfn.IFNA(+#REF!,"N/A")</f>
        <v>7823.762999999999</v>
      </c>
      <c r="AD190" s="151">
        <f>_xlfn.IFNA(+#REF!,"N/A")</f>
        <v>7114.5619999999999</v>
      </c>
      <c r="AE190" s="151">
        <f>_xlfn.IFNA(+#REF!,"N/A")</f>
        <v>8279.5416999999998</v>
      </c>
      <c r="AF190" s="151">
        <v>7706.6111999999994</v>
      </c>
      <c r="AG190" s="149">
        <f>IFERROR(+#REF!,"N/A")</f>
        <v>7949.0879999999997</v>
      </c>
      <c r="AH190" s="152">
        <f>_xlfn.IFNA(+#REF!,"N/A")</f>
        <v>5.1546952538602531E-2</v>
      </c>
      <c r="AI190" s="139"/>
      <c r="AJ190" s="153">
        <f>IFERROR(+#REF!,"N/A")</f>
        <v>691.48799999999994</v>
      </c>
      <c r="AK190" s="154">
        <f>+#REF!</f>
        <v>0.69791666666666696</v>
      </c>
      <c r="AL190" s="149">
        <f>IFERROR(+#REF!,"N/A")</f>
        <v>691.48800000000006</v>
      </c>
      <c r="AM190" s="149">
        <f>IFERROR(+#REF!,"N/A")</f>
        <v>304.41600000000005</v>
      </c>
      <c r="AN190" s="149">
        <f>IFERROR(+#REF!,"N/A")</f>
        <v>387.072</v>
      </c>
      <c r="AO190" s="149" t="str">
        <f>+#REF!</f>
        <v>NB</v>
      </c>
      <c r="AP190" s="155">
        <f>+#REF!</f>
        <v>0.69791666666666696</v>
      </c>
    </row>
    <row r="191" spans="1:42" x14ac:dyDescent="0.25">
      <c r="A191" s="143">
        <f>+#REF!</f>
        <v>454</v>
      </c>
      <c r="B191" s="144" t="str">
        <f>+#REF!</f>
        <v>EAST CROOKED LAKE RD</v>
      </c>
      <c r="C191" s="145" t="str">
        <f>+#REF!</f>
        <v>0.08 Mi N OF U.S. 441</v>
      </c>
      <c r="D191" s="146" t="s">
        <v>38</v>
      </c>
      <c r="E191" s="147">
        <f>+#REF!</f>
        <v>19</v>
      </c>
      <c r="F191" s="147">
        <f>+#REF!</f>
        <v>19</v>
      </c>
      <c r="G191" s="148">
        <f>+#REF!</f>
        <v>27</v>
      </c>
      <c r="H191" s="149">
        <f>+#REF!</f>
        <v>4848</v>
      </c>
      <c r="I191" s="149">
        <f>+#REF!</f>
        <v>4979</v>
      </c>
      <c r="J191" s="149">
        <f>+#REF!</f>
        <v>4986</v>
      </c>
      <c r="K191" s="149">
        <f>+#REF!</f>
        <v>4380</v>
      </c>
      <c r="L191" s="149">
        <f>+#REF!</f>
        <v>4934</v>
      </c>
      <c r="M191" s="149">
        <f>+#REF!</f>
        <v>4752</v>
      </c>
      <c r="N191" s="149">
        <f>+#REF!</f>
        <v>4287</v>
      </c>
      <c r="O191" s="149">
        <f>+#REF!</f>
        <v>3996</v>
      </c>
      <c r="P191" s="149">
        <f>+#REF!</f>
        <v>3962</v>
      </c>
      <c r="Q191" s="149">
        <f>+#REF!</f>
        <v>3705</v>
      </c>
      <c r="R191" s="149">
        <f>+#REF!</f>
        <v>4153</v>
      </c>
      <c r="S191" s="149">
        <f>+#REF!</f>
        <v>4173</v>
      </c>
      <c r="T191" s="149">
        <f>+#REF!</f>
        <v>3984.0767999999998</v>
      </c>
      <c r="U191" s="149">
        <f>+#REF!</f>
        <v>4223.9231999999993</v>
      </c>
      <c r="V191" s="149">
        <f>+#REF!</f>
        <v>4367.4623999999994</v>
      </c>
      <c r="W191" s="149">
        <f>+#REF!</f>
        <v>4291.0559999999996</v>
      </c>
      <c r="X191" s="149">
        <f>+#REF!</f>
        <v>4180.0896000000002</v>
      </c>
      <c r="Y191" s="149">
        <f>+#REF!</f>
        <v>4942.9259999999995</v>
      </c>
      <c r="Z191" s="149">
        <f>+#REF!</f>
        <v>5789.6832000000004</v>
      </c>
      <c r="AA191" s="149">
        <f>+#REF!</f>
        <v>5192.1771999999992</v>
      </c>
      <c r="AB191" s="149">
        <f>_xlfn.IFNA(+#REF!,"N/A")</f>
        <v>6182.64</v>
      </c>
      <c r="AC191" s="151">
        <f>_xlfn.IFNA(+#REF!,"N/A")</f>
        <v>5052</v>
      </c>
      <c r="AD191" s="151">
        <f>_xlfn.IFNA(+#REF!,"N/A")</f>
        <v>4597.1016</v>
      </c>
      <c r="AE191" s="151">
        <f>_xlfn.IFNA(+#REF!,"N/A")</f>
        <v>5537</v>
      </c>
      <c r="AF191" s="151">
        <v>5073.2927999999993</v>
      </c>
      <c r="AG191" s="149">
        <f>IFERROR(+#REF!,"N/A")</f>
        <v>4859.5967999999993</v>
      </c>
      <c r="AH191" s="152">
        <f>_xlfn.IFNA(+#REF!,"N/A")</f>
        <v>-4.7016775810741929E-2</v>
      </c>
      <c r="AI191" s="139"/>
      <c r="AJ191" s="153">
        <f>IFERROR(+#REF!,"N/A")</f>
        <v>388.91519999999997</v>
      </c>
      <c r="AK191" s="154">
        <f>+#REF!</f>
        <v>0.67708333333333404</v>
      </c>
      <c r="AL191" s="149">
        <f>IFERROR(+#REF!,"N/A")</f>
        <v>388.91519999999997</v>
      </c>
      <c r="AM191" s="149">
        <f>IFERROR(+#REF!,"N/A")</f>
        <v>232.24319999999997</v>
      </c>
      <c r="AN191" s="149">
        <f>IFERROR(+#REF!,"N/A")</f>
        <v>156.672</v>
      </c>
      <c r="AO191" s="149" t="str">
        <f>+#REF!</f>
        <v>NB</v>
      </c>
      <c r="AP191" s="155">
        <f>+#REF!</f>
        <v>0.67708333333333404</v>
      </c>
    </row>
    <row r="192" spans="1:42" x14ac:dyDescent="0.25">
      <c r="A192" s="143">
        <f>+#REF!</f>
        <v>455</v>
      </c>
      <c r="B192" s="144" t="str">
        <f>+#REF!</f>
        <v>KURT ST</v>
      </c>
      <c r="C192" s="145" t="str">
        <f>+#REF!</f>
        <v>0.06 Mi S OF HUFFSTETLER DR</v>
      </c>
      <c r="D192" s="146" t="s">
        <v>38</v>
      </c>
      <c r="E192" s="147">
        <f>+#REF!</f>
        <v>23</v>
      </c>
      <c r="F192" s="147">
        <f>+#REF!</f>
        <v>19</v>
      </c>
      <c r="G192" s="148">
        <f>+#REF!</f>
        <v>26</v>
      </c>
      <c r="H192" s="149" t="str">
        <f>+#REF!</f>
        <v>*****</v>
      </c>
      <c r="I192" s="149" t="str">
        <f>+#REF!</f>
        <v>*****</v>
      </c>
      <c r="J192" s="149" t="str">
        <f>+#REF!</f>
        <v>*****</v>
      </c>
      <c r="K192" s="149" t="str">
        <f>+#REF!</f>
        <v>*****</v>
      </c>
      <c r="L192" s="149" t="str">
        <f>+#REF!</f>
        <v>*****</v>
      </c>
      <c r="M192" s="149" t="str">
        <f>+#REF!</f>
        <v>*****</v>
      </c>
      <c r="N192" s="149" t="str">
        <f>+#REF!</f>
        <v>*****</v>
      </c>
      <c r="O192" s="149">
        <f>+#REF!</f>
        <v>5152</v>
      </c>
      <c r="P192" s="149">
        <f>+#REF!</f>
        <v>4485</v>
      </c>
      <c r="Q192" s="149">
        <f>+#REF!</f>
        <v>4507</v>
      </c>
      <c r="R192" s="149">
        <f>+#REF!</f>
        <v>4446</v>
      </c>
      <c r="S192" s="149">
        <f>+#REF!</f>
        <v>4938</v>
      </c>
      <c r="T192" s="149">
        <f>+#REF!</f>
        <v>4566.6048000000001</v>
      </c>
      <c r="U192" s="149">
        <f>+#REF!</f>
        <v>4443.6863999999996</v>
      </c>
      <c r="V192" s="149">
        <f>+#REF!</f>
        <v>4385.6639999999989</v>
      </c>
      <c r="W192" s="149">
        <f>+#REF!</f>
        <v>5075.1359999999995</v>
      </c>
      <c r="X192" s="149">
        <f>+#REF!</f>
        <v>4818.4416000000001</v>
      </c>
      <c r="Y192" s="149">
        <f>+#REF!</f>
        <v>5681.9689999999991</v>
      </c>
      <c r="Z192" s="149">
        <f>+#REF!</f>
        <v>5308.4159999999993</v>
      </c>
      <c r="AA192" s="149">
        <f>+#REF!</f>
        <v>5511.5787999999993</v>
      </c>
      <c r="AB192" s="150">
        <f>_xlfn.IFNA(+#REF!,"N/A")</f>
        <v>6182.64</v>
      </c>
      <c r="AC192" s="151">
        <f>_xlfn.IFNA(+#REF!,"N/A")</f>
        <v>5512</v>
      </c>
      <c r="AD192" s="151">
        <f>_xlfn.IFNA(+#REF!,"N/A")</f>
        <v>5512</v>
      </c>
      <c r="AE192" s="151">
        <f>_xlfn.IFNA(+#REF!,"N/A")</f>
        <v>5512</v>
      </c>
      <c r="AF192" s="151">
        <v>5512</v>
      </c>
      <c r="AG192" s="150">
        <f>IFERROR(+#REF!,"N/A")</f>
        <v>5512</v>
      </c>
      <c r="AH192" s="152">
        <f>_xlfn.IFNA(+#REF!,"N/A")</f>
        <v>-2.270191019357326E-2</v>
      </c>
      <c r="AI192" s="139"/>
      <c r="AJ192" s="153" t="str">
        <f>IFERROR(+#REF!,"N/A")</f>
        <v>N/A</v>
      </c>
      <c r="AK192" s="154">
        <f>+#REF!</f>
        <v>0.63541666666666696</v>
      </c>
      <c r="AL192" s="149" t="str">
        <f>IFERROR(+#REF!,"N/A")</f>
        <v>N/A</v>
      </c>
      <c r="AM192" s="149" t="str">
        <f>IFERROR(+#REF!,"N/A")</f>
        <v>N/A</v>
      </c>
      <c r="AN192" s="149" t="str">
        <f>IFERROR(+#REF!,"N/A")</f>
        <v>N/A</v>
      </c>
      <c r="AO192" s="149" t="str">
        <f>+#REF!</f>
        <v>SB</v>
      </c>
      <c r="AP192" s="155">
        <f>+#REF!</f>
        <v>0.63541666666666696</v>
      </c>
    </row>
    <row r="193" spans="1:42" x14ac:dyDescent="0.25">
      <c r="A193" s="143">
        <f>+#REF!</f>
        <v>456</v>
      </c>
      <c r="B193" s="144" t="str">
        <f>+#REF!</f>
        <v>HUFFSTETLER DR</v>
      </c>
      <c r="C193" s="145" t="str">
        <f>+#REF!</f>
        <v>0.065 Mi E OF DAVID WALKER DR</v>
      </c>
      <c r="D193" s="146" t="s">
        <v>38</v>
      </c>
      <c r="E193" s="147">
        <f>+#REF!</f>
        <v>22</v>
      </c>
      <c r="F193" s="147">
        <f>+#REF!</f>
        <v>19</v>
      </c>
      <c r="G193" s="148">
        <f>+#REF!</f>
        <v>26</v>
      </c>
      <c r="H193" s="149" t="str">
        <f>+#REF!</f>
        <v>*****</v>
      </c>
      <c r="I193" s="149" t="str">
        <f>+#REF!</f>
        <v>*****</v>
      </c>
      <c r="J193" s="149" t="str">
        <f>+#REF!</f>
        <v>*****</v>
      </c>
      <c r="K193" s="149">
        <f>+#REF!</f>
        <v>359</v>
      </c>
      <c r="L193" s="149">
        <f>+#REF!</f>
        <v>2753</v>
      </c>
      <c r="M193" s="149">
        <f>+#REF!</f>
        <v>714</v>
      </c>
      <c r="N193" s="149">
        <f>+#REF!</f>
        <v>957</v>
      </c>
      <c r="O193" s="149">
        <f>+#REF!</f>
        <v>1250</v>
      </c>
      <c r="P193" s="149">
        <f>+#REF!</f>
        <v>1026</v>
      </c>
      <c r="Q193" s="149">
        <f>+#REF!</f>
        <v>734</v>
      </c>
      <c r="R193" s="149">
        <f>+#REF!</f>
        <v>781</v>
      </c>
      <c r="S193" s="149">
        <f>+#REF!</f>
        <v>679</v>
      </c>
      <c r="T193" s="149">
        <f>+#REF!</f>
        <v>814.8</v>
      </c>
      <c r="U193" s="149">
        <f>+#REF!</f>
        <v>715.16159999999991</v>
      </c>
      <c r="V193" s="149">
        <f>+#REF!</f>
        <v>490.15679999999998</v>
      </c>
      <c r="W193" s="149">
        <f>+#REF!</f>
        <v>884.82240000000002</v>
      </c>
      <c r="X193" s="149">
        <f>+#REF!</f>
        <v>882.97919999999999</v>
      </c>
      <c r="Y193" s="149">
        <f>+#REF!</f>
        <v>1075.3905</v>
      </c>
      <c r="Z193" s="149">
        <f>+#REF!</f>
        <v>1030.3488</v>
      </c>
      <c r="AA193" s="149">
        <f>+#REF!</f>
        <v>1169.3834999999999</v>
      </c>
      <c r="AB193" s="150">
        <f>_xlfn.IFNA(+#REF!,"N/A")</f>
        <v>6182.64</v>
      </c>
      <c r="AC193" s="151">
        <f>_xlfn.IFNA(+#REF!,"N/A")</f>
        <v>1169</v>
      </c>
      <c r="AD193" s="151">
        <f>_xlfn.IFNA(+#REF!,"N/A")</f>
        <v>1169</v>
      </c>
      <c r="AE193" s="151">
        <f>_xlfn.IFNA(+#REF!,"N/A")</f>
        <v>1169</v>
      </c>
      <c r="AF193" s="151">
        <v>1169</v>
      </c>
      <c r="AG193" s="150">
        <f>IFERROR(+#REF!,"N/A")</f>
        <v>1169</v>
      </c>
      <c r="AH193" s="152">
        <f>_xlfn.IFNA(+#REF!,"N/A")</f>
        <v>-0.28331533754801186</v>
      </c>
      <c r="AI193" s="139"/>
      <c r="AJ193" s="153" t="str">
        <f>IFERROR(+#REF!,"N/A")</f>
        <v>N/A</v>
      </c>
      <c r="AK193" s="154">
        <f>+#REF!</f>
        <v>0.67708333333333404</v>
      </c>
      <c r="AL193" s="149" t="str">
        <f>IFERROR(+#REF!,"N/A")</f>
        <v>N/A</v>
      </c>
      <c r="AM193" s="149" t="str">
        <f>IFERROR(+#REF!,"N/A")</f>
        <v>N/A</v>
      </c>
      <c r="AN193" s="149" t="str">
        <f>IFERROR(+#REF!,"N/A")</f>
        <v>N/A</v>
      </c>
      <c r="AO193" s="149" t="str">
        <f>+#REF!</f>
        <v>EB</v>
      </c>
      <c r="AP193" s="155">
        <f>+#REF!</f>
        <v>0.67708333333333404</v>
      </c>
    </row>
    <row r="194" spans="1:42" x14ac:dyDescent="0.25">
      <c r="A194" s="143">
        <f>+#REF!</f>
        <v>457</v>
      </c>
      <c r="B194" s="144" t="str">
        <f>+#REF!</f>
        <v>THOMAS AV</v>
      </c>
      <c r="C194" s="145" t="str">
        <f>+#REF!</f>
        <v>0.102 Mi S OF C.R. 44A/C.R. 44C</v>
      </c>
      <c r="D194" s="146" t="s">
        <v>38</v>
      </c>
      <c r="E194" s="147">
        <f>+#REF!</f>
        <v>22</v>
      </c>
      <c r="F194" s="147">
        <f>+#REF!</f>
        <v>19</v>
      </c>
      <c r="G194" s="148">
        <f>+#REF!</f>
        <v>24</v>
      </c>
      <c r="H194" s="149" t="str">
        <f>+#REF!</f>
        <v>*****</v>
      </c>
      <c r="I194" s="149" t="str">
        <f>+#REF!</f>
        <v>*****</v>
      </c>
      <c r="J194" s="149" t="str">
        <f>+#REF!</f>
        <v>*****</v>
      </c>
      <c r="K194" s="149" t="str">
        <f>+#REF!</f>
        <v>*****</v>
      </c>
      <c r="L194" s="149" t="str">
        <f>+#REF!</f>
        <v>*****</v>
      </c>
      <c r="M194" s="149" t="str">
        <f>+#REF!</f>
        <v>*****</v>
      </c>
      <c r="N194" s="149" t="str">
        <f>+#REF!</f>
        <v>*****</v>
      </c>
      <c r="O194" s="149">
        <f>+#REF!</f>
        <v>7735</v>
      </c>
      <c r="P194" s="149">
        <f>+#REF!</f>
        <v>6749</v>
      </c>
      <c r="Q194" s="149">
        <f>+#REF!</f>
        <v>6255</v>
      </c>
      <c r="R194" s="149">
        <f>+#REF!</f>
        <v>6029</v>
      </c>
      <c r="S194" s="149">
        <f>+#REF!</f>
        <v>6519</v>
      </c>
      <c r="T194" s="149">
        <f>+#REF!</f>
        <v>8106.9119999999994</v>
      </c>
      <c r="U194" s="149">
        <f>+#REF!</f>
        <v>7011.1584000000003</v>
      </c>
      <c r="V194" s="149">
        <f>+#REF!</f>
        <v>7479.0911999999989</v>
      </c>
      <c r="W194" s="149">
        <f>+#REF!</f>
        <v>9703.5840000000007</v>
      </c>
      <c r="X194" s="149">
        <f>+#REF!</f>
        <v>7163.4047999999993</v>
      </c>
      <c r="Y194" s="149">
        <f>+#REF!</f>
        <v>7870.9679999999989</v>
      </c>
      <c r="Z194" s="149">
        <f>+#REF!</f>
        <v>7993.2383999999993</v>
      </c>
      <c r="AA194" s="149">
        <f>+#REF!</f>
        <v>7695.9359999999997</v>
      </c>
      <c r="AB194" s="150">
        <f>_xlfn.IFNA(+#REF!,"N/A")</f>
        <v>6182.64</v>
      </c>
      <c r="AC194" s="151">
        <f>_xlfn.IFNA(+#REF!,"N/A")</f>
        <v>7696</v>
      </c>
      <c r="AD194" s="151">
        <f>_xlfn.IFNA(+#REF!,"N/A")</f>
        <v>7696</v>
      </c>
      <c r="AE194" s="151">
        <f>_xlfn.IFNA(+#REF!,"N/A")</f>
        <v>7696</v>
      </c>
      <c r="AF194" s="151">
        <v>7696</v>
      </c>
      <c r="AG194" s="150">
        <f>IFERROR(+#REF!,"N/A")</f>
        <v>7696</v>
      </c>
      <c r="AH194" s="152">
        <f>_xlfn.IFNA(+#REF!,"N/A")</f>
        <v>4.4764049247988602E-2</v>
      </c>
      <c r="AI194" s="139"/>
      <c r="AJ194" s="153" t="str">
        <f>IFERROR(+#REF!,"N/A")</f>
        <v>N/A</v>
      </c>
      <c r="AK194" s="154">
        <f>+#REF!</f>
        <v>0.67708333333333404</v>
      </c>
      <c r="AL194" s="149" t="str">
        <f>IFERROR(+#REF!,"N/A")</f>
        <v>N/A</v>
      </c>
      <c r="AM194" s="149" t="str">
        <f>IFERROR(+#REF!,"N/A")</f>
        <v>N/A</v>
      </c>
      <c r="AN194" s="149" t="str">
        <f>IFERROR(+#REF!,"N/A")</f>
        <v>N/A</v>
      </c>
      <c r="AO194" s="149" t="str">
        <f>+#REF!</f>
        <v>NB</v>
      </c>
      <c r="AP194" s="155">
        <f>+#REF!</f>
        <v>0.67708333333333404</v>
      </c>
    </row>
    <row r="195" spans="1:42" x14ac:dyDescent="0.25">
      <c r="A195" s="143">
        <f>+#REF!</f>
        <v>458</v>
      </c>
      <c r="B195" s="144" t="str">
        <f>+#REF!</f>
        <v>C.R. 44</v>
      </c>
      <c r="C195" s="145" t="str">
        <f>+#REF!</f>
        <v>0.55 Mi N OF U.S. 441</v>
      </c>
      <c r="D195" s="146" t="s">
        <v>38</v>
      </c>
      <c r="E195" s="147">
        <f>+#REF!</f>
        <v>20</v>
      </c>
      <c r="F195" s="147">
        <f>+#REF!</f>
        <v>19</v>
      </c>
      <c r="G195" s="148">
        <f>+#REF!</f>
        <v>25</v>
      </c>
      <c r="H195" s="149">
        <f>+#REF!</f>
        <v>8923</v>
      </c>
      <c r="I195" s="149">
        <f>+#REF!</f>
        <v>9069</v>
      </c>
      <c r="J195" s="149">
        <f>+#REF!</f>
        <v>9629</v>
      </c>
      <c r="K195" s="149">
        <f>+#REF!</f>
        <v>10494</v>
      </c>
      <c r="L195" s="149">
        <f>+#REF!</f>
        <v>11646</v>
      </c>
      <c r="M195" s="149">
        <f>+#REF!</f>
        <v>10789</v>
      </c>
      <c r="N195" s="149">
        <f>+#REF!</f>
        <v>11492</v>
      </c>
      <c r="O195" s="149">
        <f>+#REF!</f>
        <v>9822</v>
      </c>
      <c r="P195" s="149">
        <f>+#REF!</f>
        <v>9617</v>
      </c>
      <c r="Q195" s="149">
        <f>+#REF!</f>
        <v>8710</v>
      </c>
      <c r="R195" s="149">
        <f>+#REF!</f>
        <v>8764</v>
      </c>
      <c r="S195" s="149">
        <f>+#REF!</f>
        <v>10361</v>
      </c>
      <c r="T195" s="149">
        <f>+#REF!</f>
        <v>8876.735999999999</v>
      </c>
      <c r="U195" s="149">
        <f>+#REF!</f>
        <v>9818.8799999999992</v>
      </c>
      <c r="V195" s="149">
        <f>+#REF!</f>
        <v>9885.1103999999996</v>
      </c>
      <c r="W195" s="149">
        <f>+#REF!</f>
        <v>10603.612799999999</v>
      </c>
      <c r="X195" s="149">
        <f>+#REF!</f>
        <v>10902.796799999998</v>
      </c>
      <c r="Y195" s="149">
        <f>+#REF!</f>
        <v>12699.065399999999</v>
      </c>
      <c r="Z195" s="149">
        <f>+#REF!</f>
        <v>11193.9264</v>
      </c>
      <c r="AA195" s="149">
        <f>+#REF!</f>
        <v>11398.6446</v>
      </c>
      <c r="AB195" s="149">
        <f>_xlfn.IFNA(+#REF!,"N/A")</f>
        <v>6182.64</v>
      </c>
      <c r="AC195" s="151">
        <f>_xlfn.IFNA(+#REF!,"N/A")</f>
        <v>12910.0725</v>
      </c>
      <c r="AD195" s="151">
        <f>_xlfn.IFNA(+#REF!,"N/A")</f>
        <v>10841.321399999999</v>
      </c>
      <c r="AE195" s="151">
        <f>_xlfn.IFNA(+#REF!,"N/A")</f>
        <v>11913</v>
      </c>
      <c r="AF195" s="151">
        <v>11607.407999999999</v>
      </c>
      <c r="AG195" s="149">
        <f>IFERROR(+#REF!,"N/A")</f>
        <v>11728.463999999998</v>
      </c>
      <c r="AH195" s="152">
        <f>_xlfn.IFNA(+#REF!,"N/A")</f>
        <v>0.13661513817543836</v>
      </c>
      <c r="AI195" s="139"/>
      <c r="AJ195" s="153">
        <f>IFERROR(+#REF!,"N/A")</f>
        <v>906.98879999999997</v>
      </c>
      <c r="AK195" s="154">
        <f>+#REF!</f>
        <v>0.65625</v>
      </c>
      <c r="AL195" s="149">
        <f>IFERROR(+#REF!,"N/A")</f>
        <v>906.98879999999997</v>
      </c>
      <c r="AM195" s="149">
        <f>IFERROR(+#REF!,"N/A")</f>
        <v>539.16480000000001</v>
      </c>
      <c r="AN195" s="149">
        <f>IFERROR(+#REF!,"N/A")</f>
        <v>367.82399999999996</v>
      </c>
      <c r="AO195" s="149" t="str">
        <f>+#REF!</f>
        <v>NB</v>
      </c>
      <c r="AP195" s="155">
        <f>+#REF!</f>
        <v>0.65625</v>
      </c>
    </row>
    <row r="196" spans="1:42" x14ac:dyDescent="0.25">
      <c r="A196" s="143">
        <f>+#REF!</f>
        <v>459</v>
      </c>
      <c r="B196" s="144" t="str">
        <f>+#REF!</f>
        <v>OLD MT DORA RD</v>
      </c>
      <c r="C196" s="145" t="str">
        <f>+#REF!</f>
        <v>0.11 Mi W OF EUDORA RD</v>
      </c>
      <c r="D196" s="146" t="s">
        <v>38</v>
      </c>
      <c r="E196" s="147">
        <f>+#REF!</f>
        <v>23</v>
      </c>
      <c r="F196" s="147">
        <f>+#REF!</f>
        <v>19</v>
      </c>
      <c r="G196" s="148">
        <f>+#REF!</f>
        <v>26</v>
      </c>
      <c r="H196" s="149">
        <f>+#REF!</f>
        <v>5056</v>
      </c>
      <c r="I196" s="149">
        <f>+#REF!</f>
        <v>5849</v>
      </c>
      <c r="J196" s="149">
        <f>+#REF!</f>
        <v>5589</v>
      </c>
      <c r="K196" s="149">
        <f>+#REF!</f>
        <v>4893</v>
      </c>
      <c r="L196" s="149">
        <f>+#REF!</f>
        <v>5217</v>
      </c>
      <c r="M196" s="149">
        <f>+#REF!</f>
        <v>4957</v>
      </c>
      <c r="N196" s="149">
        <f>+#REF!</f>
        <v>5972</v>
      </c>
      <c r="O196" s="149">
        <f>+#REF!</f>
        <v>6215</v>
      </c>
      <c r="P196" s="149">
        <f>+#REF!</f>
        <v>5768</v>
      </c>
      <c r="Q196" s="149">
        <f>+#REF!</f>
        <v>4747</v>
      </c>
      <c r="R196" s="149">
        <f>+#REF!</f>
        <v>5057</v>
      </c>
      <c r="S196" s="149">
        <f>+#REF!</f>
        <v>4763</v>
      </c>
      <c r="T196" s="149">
        <f>+#REF!</f>
        <v>4326.9119999999994</v>
      </c>
      <c r="U196" s="149">
        <f>+#REF!</f>
        <v>4201.3824000000004</v>
      </c>
      <c r="V196" s="149">
        <f>+#REF!</f>
        <v>4161.0239999999994</v>
      </c>
      <c r="W196" s="149">
        <f>+#REF!</f>
        <v>5150.2175999999999</v>
      </c>
      <c r="X196" s="149">
        <f>+#REF!</f>
        <v>4484.5344000000005</v>
      </c>
      <c r="Y196" s="149">
        <f>+#REF!</f>
        <v>5297.7034999999996</v>
      </c>
      <c r="Z196" s="149">
        <f>+#REF!</f>
        <v>4963.7375999999995</v>
      </c>
      <c r="AA196" s="149">
        <f>+#REF!</f>
        <v>5029.6245999999992</v>
      </c>
      <c r="AB196" s="149">
        <f>_xlfn.IFNA(+#REF!,"N/A")</f>
        <v>6182.64</v>
      </c>
      <c r="AC196" s="151">
        <f>_xlfn.IFNA(+#REF!,"N/A")</f>
        <v>4861.7864999999993</v>
      </c>
      <c r="AD196" s="151">
        <f>_xlfn.IFNA(+#REF!,"N/A")</f>
        <v>4675.6619000000001</v>
      </c>
      <c r="AE196" s="151">
        <f>_xlfn.IFNA(+#REF!,"N/A")</f>
        <v>5575</v>
      </c>
      <c r="AF196" s="151">
        <v>4967.4239999999991</v>
      </c>
      <c r="AG196" s="149">
        <f>IFERROR(+#REF!,"N/A")</f>
        <v>4720.4351999999999</v>
      </c>
      <c r="AH196" s="152">
        <f>_xlfn.IFNA(+#REF!,"N/A")</f>
        <v>-5.2538402506023596E-2</v>
      </c>
      <c r="AI196" s="139"/>
      <c r="AJ196" s="153">
        <f>IFERROR(+#REF!,"N/A")</f>
        <v>447.89760000000001</v>
      </c>
      <c r="AK196" s="154">
        <f>+#REF!</f>
        <v>0.5625</v>
      </c>
      <c r="AL196" s="149">
        <f>IFERROR(+#REF!,"N/A")</f>
        <v>423.93599999999998</v>
      </c>
      <c r="AM196" s="149">
        <f>IFERROR(+#REF!,"N/A")</f>
        <v>206.43839999999997</v>
      </c>
      <c r="AN196" s="149">
        <f>IFERROR(+#REF!,"N/A")</f>
        <v>217.49760000000001</v>
      </c>
      <c r="AO196" s="149" t="str">
        <f>+#REF!</f>
        <v>WB</v>
      </c>
      <c r="AP196" s="155">
        <f>+#REF!</f>
        <v>0.64583333333333404</v>
      </c>
    </row>
    <row r="197" spans="1:42" x14ac:dyDescent="0.25">
      <c r="A197" s="143">
        <f>+#REF!</f>
        <v>460</v>
      </c>
      <c r="B197" s="144" t="str">
        <f>+#REF!</f>
        <v>C.R. 44A (GRIFFIN RD)</v>
      </c>
      <c r="C197" s="145" t="str">
        <f>+#REF!</f>
        <v>0.165 Mi W OF U.S. 27 (14th ST)</v>
      </c>
      <c r="D197" s="146" t="s">
        <v>38</v>
      </c>
      <c r="E197" s="147">
        <f>+#REF!</f>
        <v>22</v>
      </c>
      <c r="F197" s="147">
        <f>+#REF!</f>
        <v>19</v>
      </c>
      <c r="G197" s="148">
        <f>+#REF!</f>
        <v>24</v>
      </c>
      <c r="H197" s="149" t="str">
        <f>+#REF!</f>
        <v>*****</v>
      </c>
      <c r="I197" s="149" t="str">
        <f>+#REF!</f>
        <v>*****</v>
      </c>
      <c r="J197" s="149">
        <f>+#REF!</f>
        <v>7170</v>
      </c>
      <c r="K197" s="149">
        <f>+#REF!</f>
        <v>11176</v>
      </c>
      <c r="L197" s="149">
        <f>+#REF!</f>
        <v>9967</v>
      </c>
      <c r="M197" s="149">
        <f>+#REF!</f>
        <v>10473</v>
      </c>
      <c r="N197" s="149">
        <f>+#REF!</f>
        <v>10343</v>
      </c>
      <c r="O197" s="149">
        <f>+#REF!</f>
        <v>9431</v>
      </c>
      <c r="P197" s="149">
        <f>+#REF!</f>
        <v>9219</v>
      </c>
      <c r="Q197" s="149">
        <f>+#REF!</f>
        <v>8436</v>
      </c>
      <c r="R197" s="149">
        <f>+#REF!</f>
        <v>8561</v>
      </c>
      <c r="S197" s="149">
        <f>+#REF!</f>
        <v>8090</v>
      </c>
      <c r="T197" s="149">
        <f>+#REF!</f>
        <v>7558.5312000000004</v>
      </c>
      <c r="U197" s="149">
        <f>+#REF!</f>
        <v>8287.8624</v>
      </c>
      <c r="V197" s="149">
        <f>+#REF!</f>
        <v>7932.0959999999995</v>
      </c>
      <c r="W197" s="149">
        <f>+#REF!</f>
        <v>9932.6303999999982</v>
      </c>
      <c r="X197" s="149">
        <f>+#REF!</f>
        <v>6844.5599999999995</v>
      </c>
      <c r="Y197" s="149">
        <f>+#REF!</f>
        <v>9221.7705999999998</v>
      </c>
      <c r="Z197" s="149">
        <f>+#REF!</f>
        <v>9156.652799999998</v>
      </c>
      <c r="AA197" s="149">
        <f>+#REF!</f>
        <v>8721.6959999999999</v>
      </c>
      <c r="AB197" s="149">
        <f>_xlfn.IFNA(+#REF!,"N/A")</f>
        <v>6182.64</v>
      </c>
      <c r="AC197" s="151">
        <f>_xlfn.IFNA(+#REF!,"N/A")</f>
        <v>9002.9885000000013</v>
      </c>
      <c r="AD197" s="151">
        <f>_xlfn.IFNA(+#REF!,"N/A")</f>
        <v>8869.3696</v>
      </c>
      <c r="AE197" s="151">
        <f>_xlfn.IFNA(+#REF!,"N/A")</f>
        <v>9356.5715</v>
      </c>
      <c r="AF197" s="151">
        <v>8263.2767999999996</v>
      </c>
      <c r="AG197" s="149">
        <f>IFERROR(+#REF!,"N/A")</f>
        <v>7488.7103999999999</v>
      </c>
      <c r="AH197" s="152">
        <f>_xlfn.IFNA(+#REF!,"N/A")</f>
        <v>3.9074328804938219E-2</v>
      </c>
      <c r="AI197" s="139"/>
      <c r="AJ197" s="153">
        <f>IFERROR(+#REF!,"N/A")</f>
        <v>651.84</v>
      </c>
      <c r="AK197" s="154">
        <f>+#REF!</f>
        <v>0.66666666666666696</v>
      </c>
      <c r="AL197" s="149">
        <f>IFERROR(+#REF!,"N/A")</f>
        <v>651.84</v>
      </c>
      <c r="AM197" s="149">
        <f>IFERROR(+#REF!,"N/A")</f>
        <v>239.3184</v>
      </c>
      <c r="AN197" s="149">
        <f>IFERROR(+#REF!,"N/A")</f>
        <v>412.52159999999998</v>
      </c>
      <c r="AO197" s="149" t="str">
        <f>+#REF!</f>
        <v>EB</v>
      </c>
      <c r="AP197" s="155">
        <f>+#REF!</f>
        <v>0.66666666666666696</v>
      </c>
    </row>
    <row r="198" spans="1:42" x14ac:dyDescent="0.25">
      <c r="A198" s="143">
        <f>+#REF!</f>
        <v>461</v>
      </c>
      <c r="B198" s="144" t="str">
        <f>+#REF!</f>
        <v>C.R. 44C (GRIFFIN RD)</v>
      </c>
      <c r="C198" s="145" t="str">
        <f>+#REF!</f>
        <v>0.061 Mi E OF C.R. 468</v>
      </c>
      <c r="D198" s="146" t="s">
        <v>89</v>
      </c>
      <c r="E198" s="147">
        <f>+#REF!</f>
        <v>16</v>
      </c>
      <c r="F198" s="147">
        <f>+#REF!</f>
        <v>19</v>
      </c>
      <c r="G198" s="148">
        <f>+#REF!</f>
        <v>24</v>
      </c>
      <c r="H198" s="149">
        <f>+#REF!</f>
        <v>5517</v>
      </c>
      <c r="I198" s="149">
        <f>+#REF!</f>
        <v>6582</v>
      </c>
      <c r="J198" s="149">
        <f>+#REF!</f>
        <v>5906</v>
      </c>
      <c r="K198" s="149">
        <f>+#REF!</f>
        <v>5454</v>
      </c>
      <c r="L198" s="149">
        <f>+#REF!</f>
        <v>5465</v>
      </c>
      <c r="M198" s="149">
        <f>+#REF!</f>
        <v>5702</v>
      </c>
      <c r="N198" s="149">
        <f>+#REF!</f>
        <v>6163</v>
      </c>
      <c r="O198" s="149">
        <f>+#REF!</f>
        <v>5878</v>
      </c>
      <c r="P198" s="149">
        <f>+#REF!</f>
        <v>5415</v>
      </c>
      <c r="Q198" s="149">
        <f>+#REF!</f>
        <v>4997</v>
      </c>
      <c r="R198" s="149">
        <f>+#REF!</f>
        <v>5101</v>
      </c>
      <c r="S198" s="149">
        <f>+#REF!</f>
        <v>4911</v>
      </c>
      <c r="T198" s="149">
        <f>+#REF!</f>
        <v>5046.6239999999998</v>
      </c>
      <c r="U198" s="149">
        <f>+#REF!</f>
        <v>5210.3807999999999</v>
      </c>
      <c r="V198" s="149">
        <f>+#REF!</f>
        <v>6040.8768</v>
      </c>
      <c r="W198" s="149">
        <f>+#REF!</f>
        <v>5744.2175999999999</v>
      </c>
      <c r="X198" s="149">
        <f>+#REF!</f>
        <v>5348.3135999999995</v>
      </c>
      <c r="Y198" s="149">
        <f>+#REF!</f>
        <v>5944.1017999999995</v>
      </c>
      <c r="Z198" s="149">
        <f>+#REF!</f>
        <v>5816.5919999999996</v>
      </c>
      <c r="AA198" s="149">
        <f>+#REF!</f>
        <v>5663.9232000000002</v>
      </c>
      <c r="AB198" s="149">
        <f>_xlfn.IFNA(+#REF!,"N/A")</f>
        <v>6182.64</v>
      </c>
      <c r="AC198" s="151">
        <f>_xlfn.IFNA(+#REF!,"N/A")</f>
        <v>5508.4894999999997</v>
      </c>
      <c r="AD198" s="151">
        <f>_xlfn.IFNA(+#REF!,"N/A")</f>
        <v>5718.1306000000004</v>
      </c>
      <c r="AE198" s="151">
        <f>_xlfn.IFNA(+#REF!,"N/A")</f>
        <v>5336.1930999999995</v>
      </c>
      <c r="AF198" s="151">
        <v>5104.4639999999999</v>
      </c>
      <c r="AG198" s="149">
        <f>IFERROR(+#REF!,"N/A")</f>
        <v>4850.380799999999</v>
      </c>
      <c r="AH198" s="152">
        <f>_xlfn.IFNA(+#REF!,"N/A")</f>
        <v>-4.7378508017556498E-2</v>
      </c>
      <c r="AI198" s="139"/>
      <c r="AJ198" s="153">
        <f>IFERROR(+#REF!,"N/A")</f>
        <v>428.54399999999998</v>
      </c>
      <c r="AK198" s="154">
        <f>+#REF!</f>
        <v>0.63541666666666696</v>
      </c>
      <c r="AL198" s="149">
        <f>IFERROR(+#REF!,"N/A")</f>
        <v>428.54399999999998</v>
      </c>
      <c r="AM198" s="149">
        <f>IFERROR(+#REF!,"N/A")</f>
        <v>191.69280000000001</v>
      </c>
      <c r="AN198" s="149">
        <f>IFERROR(+#REF!,"N/A")</f>
        <v>236.85119999999998</v>
      </c>
      <c r="AO198" s="149" t="str">
        <f>+#REF!</f>
        <v>WB</v>
      </c>
      <c r="AP198" s="155">
        <f>+#REF!</f>
        <v>0.63541666666666696</v>
      </c>
    </row>
    <row r="199" spans="1:42" x14ac:dyDescent="0.25">
      <c r="A199" s="143">
        <f>+#REF!</f>
        <v>462</v>
      </c>
      <c r="B199" s="144" t="str">
        <f>+#REF!</f>
        <v>GRIFFIN RD</v>
      </c>
      <c r="C199" s="145" t="str">
        <f>+#REF!</f>
        <v>0.123 Mi E OF U.S. 27/U.S. 441</v>
      </c>
      <c r="D199" s="146" t="s">
        <v>89</v>
      </c>
      <c r="E199" s="147">
        <f>+#REF!</f>
        <v>14</v>
      </c>
      <c r="F199" s="147">
        <f>+#REF!</f>
        <v>19</v>
      </c>
      <c r="G199" s="148">
        <f>+#REF!</f>
        <v>24</v>
      </c>
      <c r="H199" s="149" t="str">
        <f>+#REF!</f>
        <v>*****</v>
      </c>
      <c r="I199" s="149" t="str">
        <f>+#REF!</f>
        <v>*****</v>
      </c>
      <c r="J199" s="149" t="str">
        <f>+#REF!</f>
        <v>*****</v>
      </c>
      <c r="K199" s="149" t="str">
        <f>+#REF!</f>
        <v>*****</v>
      </c>
      <c r="L199" s="149" t="str">
        <f>+#REF!</f>
        <v>*****</v>
      </c>
      <c r="M199" s="149" t="str">
        <f>+#REF!</f>
        <v>*****</v>
      </c>
      <c r="N199" s="149" t="str">
        <f>+#REF!</f>
        <v>*****</v>
      </c>
      <c r="O199" s="149">
        <f>+#REF!</f>
        <v>2435</v>
      </c>
      <c r="P199" s="149">
        <f>+#REF!</f>
        <v>2456</v>
      </c>
      <c r="Q199" s="149">
        <f>+#REF!</f>
        <v>2317</v>
      </c>
      <c r="R199" s="149">
        <f>+#REF!</f>
        <v>2496</v>
      </c>
      <c r="S199" s="149">
        <f>+#REF!</f>
        <v>2500</v>
      </c>
      <c r="T199" s="149">
        <f>+#REF!</f>
        <v>2714.3423999999995</v>
      </c>
      <c r="U199" s="149">
        <f>+#REF!</f>
        <v>2279.3184000000001</v>
      </c>
      <c r="V199" s="149">
        <f>+#REF!</f>
        <v>2044.8384000000001</v>
      </c>
      <c r="W199" s="149">
        <f>+#REF!</f>
        <v>3793.0463999999997</v>
      </c>
      <c r="X199" s="149">
        <f>+#REF!</f>
        <v>2468.6016</v>
      </c>
      <c r="Y199" s="149">
        <f>+#REF!</f>
        <v>2162.6149999999998</v>
      </c>
      <c r="Z199" s="149">
        <f>+#REF!</f>
        <v>2140.9344000000001</v>
      </c>
      <c r="AA199" s="149">
        <f>+#REF!</f>
        <v>2060.5823999999998</v>
      </c>
      <c r="AB199" s="150">
        <f>_xlfn.IFNA(+#REF!,"N/A")</f>
        <v>6182.64</v>
      </c>
      <c r="AC199" s="151">
        <f>_xlfn.IFNA(+#REF!,"N/A")</f>
        <v>2061</v>
      </c>
      <c r="AD199" s="151">
        <f>_xlfn.IFNA(+#REF!,"N/A")</f>
        <v>2061</v>
      </c>
      <c r="AE199" s="151">
        <f>_xlfn.IFNA(+#REF!,"N/A")</f>
        <v>2061</v>
      </c>
      <c r="AF199" s="151">
        <v>2061</v>
      </c>
      <c r="AG199" s="150">
        <f>IFERROR(+#REF!,"N/A")</f>
        <v>2061</v>
      </c>
      <c r="AH199" s="152">
        <f>_xlfn.IFNA(+#REF!,"N/A")</f>
        <v>-0.1972490901220828</v>
      </c>
      <c r="AI199" s="139"/>
      <c r="AJ199" s="153" t="str">
        <f>IFERROR(+#REF!,"N/A")</f>
        <v>N/A</v>
      </c>
      <c r="AK199" s="154">
        <f>+#REF!</f>
        <v>1</v>
      </c>
      <c r="AL199" s="149" t="str">
        <f>IFERROR(+#REF!,"N/A")</f>
        <v>N/A</v>
      </c>
      <c r="AM199" s="149" t="str">
        <f>IFERROR(+#REF!,"N/A")</f>
        <v>N/A</v>
      </c>
      <c r="AN199" s="149" t="str">
        <f>IFERROR(+#REF!,"N/A")</f>
        <v>N/A</v>
      </c>
      <c r="AO199" s="149" t="str">
        <f>+#REF!</f>
        <v>WB</v>
      </c>
      <c r="AP199" s="155">
        <f>+#REF!</f>
        <v>0.625</v>
      </c>
    </row>
    <row r="200" spans="1:42" x14ac:dyDescent="0.25">
      <c r="A200" s="143">
        <f>+#REF!</f>
        <v>463</v>
      </c>
      <c r="B200" s="144" t="str">
        <f>+#REF!</f>
        <v>MT HOMER RD</v>
      </c>
      <c r="C200" s="145" t="str">
        <f>+#REF!</f>
        <v>0.1 Mi W OF KURT ST</v>
      </c>
      <c r="D200" s="146" t="s">
        <v>89</v>
      </c>
      <c r="E200" s="147">
        <f>+#REF!</f>
        <v>15</v>
      </c>
      <c r="F200" s="147">
        <f>+#REF!</f>
        <v>19</v>
      </c>
      <c r="G200" s="148">
        <f>+#REF!</f>
        <v>26</v>
      </c>
      <c r="H200" s="149" t="str">
        <f>+#REF!</f>
        <v>*****</v>
      </c>
      <c r="I200" s="149" t="str">
        <f>+#REF!</f>
        <v>*****</v>
      </c>
      <c r="J200" s="149" t="str">
        <f>+#REF!</f>
        <v>*****</v>
      </c>
      <c r="K200" s="149" t="str">
        <f>+#REF!</f>
        <v>*****</v>
      </c>
      <c r="L200" s="149" t="str">
        <f>+#REF!</f>
        <v>*****</v>
      </c>
      <c r="M200" s="149" t="str">
        <f>+#REF!</f>
        <v>*****</v>
      </c>
      <c r="N200" s="149" t="str">
        <f>+#REF!</f>
        <v>*****</v>
      </c>
      <c r="O200" s="149">
        <f>+#REF!</f>
        <v>4253</v>
      </c>
      <c r="P200" s="149">
        <f>+#REF!</f>
        <v>4416</v>
      </c>
      <c r="Q200" s="149">
        <f>+#REF!</f>
        <v>3915</v>
      </c>
      <c r="R200" s="149">
        <f>+#REF!</f>
        <v>4112</v>
      </c>
      <c r="S200" s="149">
        <f>+#REF!</f>
        <v>3677</v>
      </c>
      <c r="T200" s="149">
        <f>+#REF!</f>
        <v>3433.3343999999997</v>
      </c>
      <c r="U200" s="149">
        <f>+#REF!</f>
        <v>3117.7919999999995</v>
      </c>
      <c r="V200" s="149">
        <f>+#REF!</f>
        <v>3052.3391999999999</v>
      </c>
      <c r="W200" s="149">
        <f>+#REF!</f>
        <v>4040.1504</v>
      </c>
      <c r="X200" s="149">
        <f>+#REF!</f>
        <v>3781.9008000000003</v>
      </c>
      <c r="Y200" s="149">
        <f>+#REF!</f>
        <v>3729.7151999999996</v>
      </c>
      <c r="Z200" s="149">
        <f>+#REF!</f>
        <v>3884.5439999999994</v>
      </c>
      <c r="AA200" s="149">
        <f>+#REF!</f>
        <v>3771.0301999999997</v>
      </c>
      <c r="AB200" s="149">
        <f>_xlfn.IFNA(+#REF!,"N/A")</f>
        <v>6182.64</v>
      </c>
      <c r="AC200" s="151">
        <f>_xlfn.IFNA(+#REF!,"N/A")</f>
        <v>3780.43</v>
      </c>
      <c r="AD200" s="151">
        <f>_xlfn.IFNA(+#REF!,"N/A")</f>
        <v>3971.2673</v>
      </c>
      <c r="AE200" s="151">
        <f>_xlfn.IFNA(+#REF!,"N/A")</f>
        <v>4703</v>
      </c>
      <c r="AF200" s="151">
        <v>4209.8687999999993</v>
      </c>
      <c r="AG200" s="149">
        <f>IFERROR(+#REF!,"N/A")</f>
        <v>4062.96</v>
      </c>
      <c r="AH200" s="152">
        <f>_xlfn.IFNA(+#REF!,"N/A")</f>
        <v>-8.0538143381705729E-2</v>
      </c>
      <c r="AI200" s="139"/>
      <c r="AJ200" s="153">
        <f>IFERROR(+#REF!,"N/A")</f>
        <v>421.02719999999999</v>
      </c>
      <c r="AK200" s="154">
        <f>+#REF!</f>
        <v>0.67708333333333404</v>
      </c>
      <c r="AL200" s="149">
        <f>IFERROR(+#REF!,"N/A")</f>
        <v>421.02719999999999</v>
      </c>
      <c r="AM200" s="149">
        <f>IFERROR(+#REF!,"N/A")</f>
        <v>254.70719999999997</v>
      </c>
      <c r="AN200" s="149">
        <f>IFERROR(+#REF!,"N/A")</f>
        <v>166.32</v>
      </c>
      <c r="AO200" s="149" t="str">
        <f>+#REF!</f>
        <v>EB</v>
      </c>
      <c r="AP200" s="155">
        <f>+#REF!</f>
        <v>0.67708333333333404</v>
      </c>
    </row>
    <row r="201" spans="1:42" x14ac:dyDescent="0.25">
      <c r="A201" s="143">
        <f>+#REF!</f>
        <v>464</v>
      </c>
      <c r="B201" s="144" t="str">
        <f>+#REF!</f>
        <v>ARDICE AV</v>
      </c>
      <c r="C201" s="145" t="str">
        <f>+#REF!</f>
        <v>0.05 Mi E OF KURT ST</v>
      </c>
      <c r="D201" s="146" t="s">
        <v>89</v>
      </c>
      <c r="E201" s="147">
        <f>+#REF!</f>
        <v>23</v>
      </c>
      <c r="F201" s="147">
        <f>+#REF!</f>
        <v>19</v>
      </c>
      <c r="G201" s="148">
        <f>+#REF!</f>
        <v>26</v>
      </c>
      <c r="H201" s="149" t="str">
        <f>+#REF!</f>
        <v>*****</v>
      </c>
      <c r="I201" s="149" t="str">
        <f>+#REF!</f>
        <v>*****</v>
      </c>
      <c r="J201" s="149" t="str">
        <f>+#REF!</f>
        <v>*****</v>
      </c>
      <c r="K201" s="149" t="str">
        <f>+#REF!</f>
        <v>*****</v>
      </c>
      <c r="L201" s="149" t="str">
        <f>+#REF!</f>
        <v>*****</v>
      </c>
      <c r="M201" s="149" t="str">
        <f>+#REF!</f>
        <v>*****</v>
      </c>
      <c r="N201" s="149" t="str">
        <f>+#REF!</f>
        <v>*****</v>
      </c>
      <c r="O201" s="149">
        <f>+#REF!</f>
        <v>6364</v>
      </c>
      <c r="P201" s="149">
        <f>+#REF!</f>
        <v>5909</v>
      </c>
      <c r="Q201" s="149">
        <f>+#REF!</f>
        <v>5113</v>
      </c>
      <c r="R201" s="149">
        <f>+#REF!</f>
        <v>5466</v>
      </c>
      <c r="S201" s="149">
        <f>+#REF!</f>
        <v>5090</v>
      </c>
      <c r="T201" s="149">
        <f>+#REF!</f>
        <v>4797.5424000000003</v>
      </c>
      <c r="U201" s="149">
        <f>+#REF!</f>
        <v>4885.8624000000009</v>
      </c>
      <c r="V201" s="149">
        <f>+#REF!</f>
        <v>4688.8703999999998</v>
      </c>
      <c r="W201" s="149">
        <f>+#REF!</f>
        <v>5687.1935999999996</v>
      </c>
      <c r="X201" s="149">
        <f>+#REF!</f>
        <v>4566.6719999999996</v>
      </c>
      <c r="Y201" s="149">
        <f>+#REF!</f>
        <v>5268.7871999999998</v>
      </c>
      <c r="Z201" s="149">
        <f>+#REF!</f>
        <v>5225.7983999999997</v>
      </c>
      <c r="AA201" s="149">
        <f>+#REF!</f>
        <v>5161.7579999999998</v>
      </c>
      <c r="AB201" s="150">
        <f>_xlfn.IFNA(+#REF!,"N/A")</f>
        <v>6182.64</v>
      </c>
      <c r="AC201" s="151">
        <f>_xlfn.IFNA(+#REF!,"N/A")</f>
        <v>5162</v>
      </c>
      <c r="AD201" s="151">
        <f>_xlfn.IFNA(+#REF!,"N/A")</f>
        <v>5162</v>
      </c>
      <c r="AE201" s="151">
        <f>_xlfn.IFNA(+#REF!,"N/A")</f>
        <v>5162</v>
      </c>
      <c r="AF201" s="151">
        <v>5162</v>
      </c>
      <c r="AG201" s="150">
        <f>IFERROR(+#REF!,"N/A")</f>
        <v>5162</v>
      </c>
      <c r="AH201" s="152">
        <f>_xlfn.IFNA(+#REF!,"N/A")</f>
        <v>-3.5440976627401422E-2</v>
      </c>
      <c r="AI201" s="139"/>
      <c r="AJ201" s="153" t="str">
        <f>IFERROR(+#REF!,"N/A")</f>
        <v>N/A</v>
      </c>
      <c r="AK201" s="154">
        <f>+#REF!</f>
        <v>0.625</v>
      </c>
      <c r="AL201" s="149" t="str">
        <f>IFERROR(+#REF!,"N/A")</f>
        <v>N/A</v>
      </c>
      <c r="AM201" s="149" t="str">
        <f>IFERROR(+#REF!,"N/A")</f>
        <v>N/A</v>
      </c>
      <c r="AN201" s="149" t="str">
        <f>IFERROR(+#REF!,"N/A")</f>
        <v>N/A</v>
      </c>
      <c r="AO201" s="149" t="str">
        <f>+#REF!</f>
        <v>WB</v>
      </c>
      <c r="AP201" s="155">
        <f>+#REF!</f>
        <v>0.625</v>
      </c>
    </row>
    <row r="202" spans="1:42" x14ac:dyDescent="0.25">
      <c r="A202" s="143">
        <f>+#REF!</f>
        <v>465</v>
      </c>
      <c r="B202" s="144" t="str">
        <f>+#REF!</f>
        <v>GROVE ST</v>
      </c>
      <c r="C202" s="145" t="str">
        <f>+#REF!</f>
        <v>0.02 Mi N OF OLD MT DORA RD</v>
      </c>
      <c r="D202" s="146" t="s">
        <v>89</v>
      </c>
      <c r="E202" s="147">
        <f>+#REF!</f>
        <v>14</v>
      </c>
      <c r="F202" s="147">
        <f>+#REF!</f>
        <v>19</v>
      </c>
      <c r="G202" s="148">
        <f>+#REF!</f>
        <v>26</v>
      </c>
      <c r="H202" s="149" t="str">
        <f>+#REF!</f>
        <v>*****</v>
      </c>
      <c r="I202" s="149" t="str">
        <f>+#REF!</f>
        <v>*****</v>
      </c>
      <c r="J202" s="149" t="str">
        <f>+#REF!</f>
        <v>*****</v>
      </c>
      <c r="K202" s="149" t="str">
        <f>+#REF!</f>
        <v>*****</v>
      </c>
      <c r="L202" s="149" t="str">
        <f>+#REF!</f>
        <v>*****</v>
      </c>
      <c r="M202" s="149" t="str">
        <f>+#REF!</f>
        <v>*****</v>
      </c>
      <c r="N202" s="149" t="str">
        <f>+#REF!</f>
        <v>*****</v>
      </c>
      <c r="O202" s="149">
        <f>+#REF!</f>
        <v>4734</v>
      </c>
      <c r="P202" s="149">
        <f>+#REF!</f>
        <v>3808</v>
      </c>
      <c r="Q202" s="149">
        <f>+#REF!</f>
        <v>3850</v>
      </c>
      <c r="R202" s="149">
        <f>+#REF!</f>
        <v>3824</v>
      </c>
      <c r="S202" s="149">
        <f>+#REF!</f>
        <v>3494</v>
      </c>
      <c r="T202" s="149">
        <f>+#REF!</f>
        <v>3245.8751999999999</v>
      </c>
      <c r="U202" s="149">
        <f>+#REF!</f>
        <v>3370.9439999999995</v>
      </c>
      <c r="V202" s="149">
        <f>+#REF!</f>
        <v>3452.5823999999998</v>
      </c>
      <c r="W202" s="149">
        <f>+#REF!</f>
        <v>4020.1919999999996</v>
      </c>
      <c r="X202" s="149">
        <f>+#REF!</f>
        <v>3490.848</v>
      </c>
      <c r="Y202" s="149">
        <f>+#REF!</f>
        <v>4040.7774999999997</v>
      </c>
      <c r="Z202" s="149">
        <f>+#REF!</f>
        <v>4224.6143999999995</v>
      </c>
      <c r="AA202" s="149">
        <f>+#REF!</f>
        <v>3733.0061999999998</v>
      </c>
      <c r="AB202" s="150">
        <f>_xlfn.IFNA(+#REF!,"N/A")</f>
        <v>6182.64</v>
      </c>
      <c r="AC202" s="151">
        <f>_xlfn.IFNA(+#REF!,"N/A")</f>
        <v>3733</v>
      </c>
      <c r="AD202" s="151">
        <f>_xlfn.IFNA(+#REF!,"N/A")</f>
        <v>3733</v>
      </c>
      <c r="AE202" s="151">
        <f>_xlfn.IFNA(+#REF!,"N/A")</f>
        <v>3733</v>
      </c>
      <c r="AF202" s="151">
        <v>3733</v>
      </c>
      <c r="AG202" s="150">
        <f>IFERROR(+#REF!,"N/A")</f>
        <v>3733</v>
      </c>
      <c r="AH202" s="152">
        <f>_xlfn.IFNA(+#REF!,"N/A")</f>
        <v>-9.5982565619844085E-2</v>
      </c>
      <c r="AI202" s="139"/>
      <c r="AJ202" s="153" t="str">
        <f>IFERROR(+#REF!,"N/A")</f>
        <v>N/A</v>
      </c>
      <c r="AK202" s="154">
        <f>+#REF!</f>
        <v>0.70833333333333404</v>
      </c>
      <c r="AL202" s="149" t="str">
        <f>IFERROR(+#REF!,"N/A")</f>
        <v>N/A</v>
      </c>
      <c r="AM202" s="149" t="str">
        <f>IFERROR(+#REF!,"N/A")</f>
        <v>N/A</v>
      </c>
      <c r="AN202" s="149" t="str">
        <f>IFERROR(+#REF!,"N/A")</f>
        <v>N/A</v>
      </c>
      <c r="AO202" s="149" t="str">
        <f>+#REF!</f>
        <v>NB</v>
      </c>
      <c r="AP202" s="155">
        <f>+#REF!</f>
        <v>0.70833333333333404</v>
      </c>
    </row>
    <row r="203" spans="1:42" x14ac:dyDescent="0.25">
      <c r="A203" s="143">
        <f>+#REF!</f>
        <v>466</v>
      </c>
      <c r="B203" s="144" t="str">
        <f>+#REF!</f>
        <v>THOMAS AV</v>
      </c>
      <c r="C203" s="145" t="str">
        <f>+#REF!</f>
        <v>0.081 Mi N OF C.R. 44A/C.R. 44C</v>
      </c>
      <c r="D203" s="146" t="s">
        <v>38</v>
      </c>
      <c r="E203" s="147">
        <f>+#REF!</f>
        <v>15</v>
      </c>
      <c r="F203" s="147">
        <f>+#REF!</f>
        <v>19</v>
      </c>
      <c r="G203" s="148">
        <f>+#REF!</f>
        <v>24</v>
      </c>
      <c r="H203" s="149" t="str">
        <f>+#REF!</f>
        <v>*****</v>
      </c>
      <c r="I203" s="149" t="str">
        <f>+#REF!</f>
        <v>*****</v>
      </c>
      <c r="J203" s="149" t="str">
        <f>+#REF!</f>
        <v>*****</v>
      </c>
      <c r="K203" s="149" t="str">
        <f>+#REF!</f>
        <v>*****</v>
      </c>
      <c r="L203" s="149">
        <f>+#REF!</f>
        <v>8150</v>
      </c>
      <c r="M203" s="149">
        <f>+#REF!</f>
        <v>8569</v>
      </c>
      <c r="N203" s="149">
        <f>+#REF!</f>
        <v>8340</v>
      </c>
      <c r="O203" s="149">
        <f>+#REF!</f>
        <v>7625</v>
      </c>
      <c r="P203" s="149">
        <f>+#REF!</f>
        <v>7145</v>
      </c>
      <c r="Q203" s="149">
        <f>+#REF!</f>
        <v>6681</v>
      </c>
      <c r="R203" s="149">
        <f>+#REF!</f>
        <v>6773</v>
      </c>
      <c r="S203" s="149">
        <f>+#REF!</f>
        <v>7079</v>
      </c>
      <c r="T203" s="149">
        <f>+#REF!</f>
        <v>9294.9119999999984</v>
      </c>
      <c r="U203" s="149">
        <f>+#REF!</f>
        <v>7787.0015999999996</v>
      </c>
      <c r="V203" s="149">
        <f>+#REF!</f>
        <v>7352.7551999999996</v>
      </c>
      <c r="W203" s="149">
        <f>+#REF!</f>
        <v>9240.7392</v>
      </c>
      <c r="X203" s="149">
        <f>+#REF!</f>
        <v>7639.4784</v>
      </c>
      <c r="Y203" s="149">
        <f>+#REF!</f>
        <v>8086.7541999999985</v>
      </c>
      <c r="Z203" s="149">
        <f>+#REF!</f>
        <v>8500.3487999999998</v>
      </c>
      <c r="AA203" s="149">
        <f>+#REF!</f>
        <v>8090.5536000000011</v>
      </c>
      <c r="AB203" s="149">
        <f>_xlfn.IFNA(+#REF!,"N/A")</f>
        <v>6182.64</v>
      </c>
      <c r="AC203" s="151">
        <f>_xlfn.IFNA(+#REF!,"N/A")</f>
        <v>7671.2025000000003</v>
      </c>
      <c r="AD203" s="151">
        <f>_xlfn.IFNA(+#REF!,"N/A")</f>
        <v>8877.3138999999992</v>
      </c>
      <c r="AE203" s="151">
        <f>_xlfn.IFNA(+#REF!,"N/A")</f>
        <v>7010.6846999999998</v>
      </c>
      <c r="AF203" s="151">
        <v>6471.1103999999996</v>
      </c>
      <c r="AG203" s="149">
        <f>IFERROR(+#REF!,"N/A")</f>
        <v>8279.7119999999995</v>
      </c>
      <c r="AH203" s="152">
        <f>_xlfn.IFNA(+#REF!,"N/A")</f>
        <v>6.0152286265368504E-2</v>
      </c>
      <c r="AI203" s="139"/>
      <c r="AJ203" s="153">
        <f>IFERROR(+#REF!,"N/A")</f>
        <v>773.13599999999997</v>
      </c>
      <c r="AK203" s="154">
        <f>+#REF!</f>
        <v>0.69791666666666696</v>
      </c>
      <c r="AL203" s="149">
        <f>IFERROR(+#REF!,"N/A")</f>
        <v>773.13599999999997</v>
      </c>
      <c r="AM203" s="149">
        <f>IFERROR(+#REF!,"N/A")</f>
        <v>365.904</v>
      </c>
      <c r="AN203" s="149">
        <f>IFERROR(+#REF!,"N/A")</f>
        <v>407.23199999999997</v>
      </c>
      <c r="AO203" s="149" t="str">
        <f>+#REF!</f>
        <v>SB</v>
      </c>
      <c r="AP203" s="155">
        <f>+#REF!</f>
        <v>0.69791666666666696</v>
      </c>
    </row>
    <row r="204" spans="1:42" x14ac:dyDescent="0.25">
      <c r="A204" s="143">
        <f>+#REF!</f>
        <v>467</v>
      </c>
      <c r="B204" s="144" t="str">
        <f>+#REF!</f>
        <v>C.R. 44 LEG A</v>
      </c>
      <c r="C204" s="145" t="str">
        <f>+#REF!</f>
        <v>0.10 Mi NW OF U.S. 441</v>
      </c>
      <c r="D204" s="146" t="s">
        <v>89</v>
      </c>
      <c r="E204" s="147">
        <f>+#REF!</f>
        <v>16</v>
      </c>
      <c r="F204" s="147">
        <f>+#REF!</f>
        <v>19</v>
      </c>
      <c r="G204" s="148">
        <f>+#REF!</f>
        <v>25</v>
      </c>
      <c r="H204" s="149">
        <f>+#REF!</f>
        <v>1664</v>
      </c>
      <c r="I204" s="149">
        <f>+#REF!</f>
        <v>1365</v>
      </c>
      <c r="J204" s="149">
        <f>+#REF!</f>
        <v>2181</v>
      </c>
      <c r="K204" s="149">
        <f>+#REF!</f>
        <v>1613</v>
      </c>
      <c r="L204" s="149">
        <f>+#REF!</f>
        <v>1679</v>
      </c>
      <c r="M204" s="149">
        <f>+#REF!</f>
        <v>1673</v>
      </c>
      <c r="N204" s="149">
        <f>+#REF!</f>
        <v>1559</v>
      </c>
      <c r="O204" s="149">
        <f>+#REF!</f>
        <v>1447</v>
      </c>
      <c r="P204" s="149">
        <f>+#REF!</f>
        <v>1313</v>
      </c>
      <c r="Q204" s="149">
        <f>+#REF!</f>
        <v>1261</v>
      </c>
      <c r="R204" s="149">
        <f>+#REF!</f>
        <v>1354</v>
      </c>
      <c r="S204" s="149">
        <f>+#REF!</f>
        <v>1303</v>
      </c>
      <c r="T204" s="149">
        <f>+#REF!</f>
        <v>1544.4</v>
      </c>
      <c r="U204" s="149">
        <f>+#REF!</f>
        <v>1404.48</v>
      </c>
      <c r="V204" s="149">
        <f>+#REF!</f>
        <v>1319.5103999999999</v>
      </c>
      <c r="W204" s="149">
        <f>+#REF!</f>
        <v>1322.9567999999999</v>
      </c>
      <c r="X204" s="149">
        <f>+#REF!</f>
        <v>1303.9680000000001</v>
      </c>
      <c r="Y204" s="149">
        <f>+#REF!</f>
        <v>1336.5436</v>
      </c>
      <c r="Z204" s="149">
        <f>+#REF!</f>
        <v>1248.0192</v>
      </c>
      <c r="AA204" s="149">
        <f>+#REF!</f>
        <v>1289.9641999999999</v>
      </c>
      <c r="AB204" s="149">
        <f>_xlfn.IFNA(+#REF!,"N/A")</f>
        <v>6182.64</v>
      </c>
      <c r="AC204" s="151">
        <f>_xlfn.IFNA(+#REF!,"N/A")</f>
        <v>1416</v>
      </c>
      <c r="AD204" s="151">
        <f>_xlfn.IFNA(+#REF!,"N/A")</f>
        <v>954.19870000000003</v>
      </c>
      <c r="AE204" s="151">
        <f>_xlfn.IFNA(+#REF!,"N/A")</f>
        <v>1031.0712000000001</v>
      </c>
      <c r="AF204" s="151">
        <v>965.11680000000001</v>
      </c>
      <c r="AG204" s="149">
        <f>IFERROR(+#REF!,"N/A")</f>
        <v>1067.472</v>
      </c>
      <c r="AH204" s="152">
        <f>_xlfn.IFNA(+#REF!,"N/A")</f>
        <v>-0.29622067142520903</v>
      </c>
      <c r="AI204" s="139"/>
      <c r="AJ204" s="153">
        <f>IFERROR(+#REF!,"N/A")</f>
        <v>115.92</v>
      </c>
      <c r="AK204" s="154">
        <f>+#REF!</f>
        <v>0.5625</v>
      </c>
      <c r="AL204" s="149">
        <f>IFERROR(+#REF!,"N/A")</f>
        <v>101.80800000000001</v>
      </c>
      <c r="AM204" s="149">
        <f>IFERROR(+#REF!,"N/A")</f>
        <v>83.664000000000001</v>
      </c>
      <c r="AN204" s="149">
        <f>IFERROR(+#REF!,"N/A")</f>
        <v>18.144000000000002</v>
      </c>
      <c r="AO204" s="149" t="str">
        <f>+#REF!</f>
        <v>WB</v>
      </c>
      <c r="AP204" s="155">
        <f>+#REF!</f>
        <v>0.6875</v>
      </c>
    </row>
    <row r="205" spans="1:42" x14ac:dyDescent="0.25">
      <c r="A205" s="143">
        <f>+#REF!</f>
        <v>468</v>
      </c>
      <c r="B205" s="144" t="str">
        <f>+#REF!</f>
        <v>C.R. 449 (SILVER LAKE ROAD)</v>
      </c>
      <c r="C205" s="145" t="str">
        <f>+#REF!</f>
        <v>0.37 Mi S OF MORNINGSIDE DR</v>
      </c>
      <c r="D205" s="146" t="s">
        <v>89</v>
      </c>
      <c r="E205" s="147">
        <f>+#REF!</f>
        <v>15</v>
      </c>
      <c r="F205" s="147">
        <f>+#REF!</f>
        <v>19</v>
      </c>
      <c r="G205" s="148">
        <f>+#REF!</f>
        <v>25</v>
      </c>
      <c r="H205" s="149">
        <f>+#REF!</f>
        <v>2693</v>
      </c>
      <c r="I205" s="149">
        <f>+#REF!</f>
        <v>2888</v>
      </c>
      <c r="J205" s="149">
        <f>+#REF!</f>
        <v>2865</v>
      </c>
      <c r="K205" s="149">
        <f>+#REF!</f>
        <v>4059</v>
      </c>
      <c r="L205" s="149">
        <f>+#REF!</f>
        <v>3981</v>
      </c>
      <c r="M205" s="149">
        <f>+#REF!</f>
        <v>2824</v>
      </c>
      <c r="N205" s="149">
        <f>+#REF!</f>
        <v>3236</v>
      </c>
      <c r="O205" s="149">
        <f>+#REF!</f>
        <v>2579</v>
      </c>
      <c r="P205" s="149">
        <f>+#REF!</f>
        <v>2239</v>
      </c>
      <c r="Q205" s="149">
        <f>+#REF!</f>
        <v>2256</v>
      </c>
      <c r="R205" s="149">
        <f>+#REF!</f>
        <v>2480</v>
      </c>
      <c r="S205" s="149">
        <f>+#REF!</f>
        <v>2497</v>
      </c>
      <c r="T205" s="149">
        <f>+#REF!</f>
        <v>2531.8656000000001</v>
      </c>
      <c r="U205" s="149">
        <f>+#REF!</f>
        <v>2316.6336000000001</v>
      </c>
      <c r="V205" s="149">
        <f>+#REF!</f>
        <v>2104.3967999999995</v>
      </c>
      <c r="W205" s="149">
        <f>+#REF!</f>
        <v>2158.3583999999996</v>
      </c>
      <c r="X205" s="149">
        <f>+#REF!</f>
        <v>2078.4384</v>
      </c>
      <c r="Y205" s="149">
        <f>+#REF!</f>
        <v>2211.6</v>
      </c>
      <c r="Z205" s="149">
        <f>+#REF!</f>
        <v>2298.0672</v>
      </c>
      <c r="AA205" s="149">
        <f>+#REF!</f>
        <v>2112.2332000000001</v>
      </c>
      <c r="AB205" s="149">
        <f>_xlfn.IFNA(+#REF!,"N/A")</f>
        <v>6182.64</v>
      </c>
      <c r="AC205" s="151">
        <f>_xlfn.IFNA(+#REF!,"N/A")</f>
        <v>2285.529</v>
      </c>
      <c r="AD205" s="151">
        <f>_xlfn.IFNA(+#REF!,"N/A")</f>
        <v>1729.2093</v>
      </c>
      <c r="AE205" s="151">
        <f>_xlfn.IFNA(+#REF!,"N/A")</f>
        <v>2224</v>
      </c>
      <c r="AF205" s="151">
        <v>1797.2159999999999</v>
      </c>
      <c r="AG205" s="149">
        <f>IFERROR(+#REF!,"N/A")</f>
        <v>2095.6320000000001</v>
      </c>
      <c r="AH205" s="152">
        <f>_xlfn.IFNA(+#REF!,"N/A")</f>
        <v>-0.19456923850769559</v>
      </c>
      <c r="AI205" s="139"/>
      <c r="AJ205" s="153">
        <f>IFERROR(+#REF!,"N/A")</f>
        <v>226.8</v>
      </c>
      <c r="AK205" s="154">
        <f>+#REF!</f>
        <v>0.67708333333333404</v>
      </c>
      <c r="AL205" s="149">
        <f>IFERROR(+#REF!,"N/A")</f>
        <v>226.79999999999998</v>
      </c>
      <c r="AM205" s="149">
        <f>IFERROR(+#REF!,"N/A")</f>
        <v>178.416</v>
      </c>
      <c r="AN205" s="149">
        <f>IFERROR(+#REF!,"N/A")</f>
        <v>48.384</v>
      </c>
      <c r="AO205" s="149" t="str">
        <f>+#REF!</f>
        <v>NB</v>
      </c>
      <c r="AP205" s="155">
        <f>+#REF!</f>
        <v>0.67708333333333404</v>
      </c>
    </row>
    <row r="206" spans="1:42" x14ac:dyDescent="0.25">
      <c r="A206" s="143">
        <f>+#REF!</f>
        <v>469</v>
      </c>
      <c r="B206" s="144" t="str">
        <f>+#REF!</f>
        <v>KURT ST</v>
      </c>
      <c r="C206" s="145" t="str">
        <f>+#REF!</f>
        <v>0.1 Mi S OF W GOLFLINKS AV</v>
      </c>
      <c r="D206" s="146" t="s">
        <v>89</v>
      </c>
      <c r="E206" s="147">
        <f>+#REF!</f>
        <v>14</v>
      </c>
      <c r="F206" s="147">
        <f>+#REF!</f>
        <v>19</v>
      </c>
      <c r="G206" s="148">
        <f>+#REF!</f>
        <v>26</v>
      </c>
      <c r="H206" s="149" t="str">
        <f>+#REF!</f>
        <v>*****</v>
      </c>
      <c r="I206" s="149" t="str">
        <f>+#REF!</f>
        <v>*****</v>
      </c>
      <c r="J206" s="149" t="str">
        <f>+#REF!</f>
        <v>*****</v>
      </c>
      <c r="K206" s="149" t="str">
        <f>+#REF!</f>
        <v>*****</v>
      </c>
      <c r="L206" s="149" t="str">
        <f>+#REF!</f>
        <v>*****</v>
      </c>
      <c r="M206" s="149" t="str">
        <f>+#REF!</f>
        <v>*****</v>
      </c>
      <c r="N206" s="149" t="str">
        <f>+#REF!</f>
        <v>*****</v>
      </c>
      <c r="O206" s="149">
        <f>+#REF!</f>
        <v>4464</v>
      </c>
      <c r="P206" s="149">
        <f>+#REF!</f>
        <v>4035</v>
      </c>
      <c r="Q206" s="149">
        <f>+#REF!</f>
        <v>3979</v>
      </c>
      <c r="R206" s="149">
        <f>+#REF!</f>
        <v>3873</v>
      </c>
      <c r="S206" s="149">
        <f>+#REF!</f>
        <v>4063</v>
      </c>
      <c r="T206" s="149">
        <f>+#REF!</f>
        <v>4005.0911999999998</v>
      </c>
      <c r="U206" s="149">
        <f>+#REF!</f>
        <v>3476.1695999999997</v>
      </c>
      <c r="V206" s="149">
        <f>+#REF!</f>
        <v>3394.8287999999998</v>
      </c>
      <c r="W206" s="149">
        <f>+#REF!</f>
        <v>3995.4815999999996</v>
      </c>
      <c r="X206" s="149">
        <f>+#REF!</f>
        <v>3722.0832</v>
      </c>
      <c r="Y206" s="149">
        <f>+#REF!</f>
        <v>4137.5349999999999</v>
      </c>
      <c r="Z206" s="149">
        <f>+#REF!</f>
        <v>3817.1519999999996</v>
      </c>
      <c r="AA206" s="149">
        <f>+#REF!</f>
        <v>4333.7853999999998</v>
      </c>
      <c r="AB206" s="150">
        <f>_xlfn.IFNA(+#REF!,"N/A")</f>
        <v>6182.64</v>
      </c>
      <c r="AC206" s="151">
        <f>_xlfn.IFNA(+#REF!,"N/A")</f>
        <v>4334</v>
      </c>
      <c r="AD206" s="151">
        <f>_xlfn.IFNA(+#REF!,"N/A")</f>
        <v>4334</v>
      </c>
      <c r="AE206" s="151">
        <f>_xlfn.IFNA(+#REF!,"N/A")</f>
        <v>4334</v>
      </c>
      <c r="AF206" s="151">
        <v>4334</v>
      </c>
      <c r="AG206" s="150">
        <f>IFERROR(+#REF!,"N/A")</f>
        <v>4334</v>
      </c>
      <c r="AH206" s="152">
        <f>_xlfn.IFNA(+#REF!,"N/A")</f>
        <v>-6.8585510923626081E-2</v>
      </c>
      <c r="AI206" s="139"/>
      <c r="AJ206" s="153" t="str">
        <f>IFERROR(+#REF!,"N/A")</f>
        <v>N/A</v>
      </c>
      <c r="AK206" s="154">
        <f>+#REF!</f>
        <v>0.65625</v>
      </c>
      <c r="AL206" s="149" t="str">
        <f>IFERROR(+#REF!,"N/A")</f>
        <v>N/A</v>
      </c>
      <c r="AM206" s="149" t="str">
        <f>IFERROR(+#REF!,"N/A")</f>
        <v>N/A</v>
      </c>
      <c r="AN206" s="149" t="str">
        <f>IFERROR(+#REF!,"N/A")</f>
        <v>N/A</v>
      </c>
      <c r="AO206" s="149" t="str">
        <f>+#REF!</f>
        <v>NB</v>
      </c>
      <c r="AP206" s="155">
        <f>+#REF!</f>
        <v>0.65625</v>
      </c>
    </row>
    <row r="207" spans="1:42" x14ac:dyDescent="0.25">
      <c r="A207" s="143">
        <f>+#REF!</f>
        <v>470</v>
      </c>
      <c r="B207" s="144" t="str">
        <f>+#REF!</f>
        <v>W GOLFLINKS AV</v>
      </c>
      <c r="C207" s="145" t="str">
        <f>+#REF!</f>
        <v>0.1 Mi E OF KURT ST</v>
      </c>
      <c r="D207" s="146" t="s">
        <v>38</v>
      </c>
      <c r="E207" s="147">
        <f>+#REF!</f>
        <v>14</v>
      </c>
      <c r="F207" s="147">
        <f>+#REF!</f>
        <v>19</v>
      </c>
      <c r="G207" s="148">
        <f>+#REF!</f>
        <v>26</v>
      </c>
      <c r="H207" s="149" t="str">
        <f>+#REF!</f>
        <v>*****</v>
      </c>
      <c r="I207" s="149" t="str">
        <f>+#REF!</f>
        <v>*****</v>
      </c>
      <c r="J207" s="149" t="str">
        <f>+#REF!</f>
        <v>*****</v>
      </c>
      <c r="K207" s="149" t="str">
        <f>+#REF!</f>
        <v>*****</v>
      </c>
      <c r="L207" s="149" t="str">
        <f>+#REF!</f>
        <v>*****</v>
      </c>
      <c r="M207" s="149" t="str">
        <f>+#REF!</f>
        <v>*****</v>
      </c>
      <c r="N207" s="149" t="str">
        <f>+#REF!</f>
        <v>*****</v>
      </c>
      <c r="O207" s="149">
        <f>+#REF!</f>
        <v>1395</v>
      </c>
      <c r="P207" s="149">
        <f>+#REF!</f>
        <v>1309</v>
      </c>
      <c r="Q207" s="149">
        <f>+#REF!</f>
        <v>890</v>
      </c>
      <c r="R207" s="149">
        <f>+#REF!</f>
        <v>972</v>
      </c>
      <c r="S207" s="149">
        <f>+#REF!</f>
        <v>996</v>
      </c>
      <c r="T207" s="149">
        <f>+#REF!</f>
        <v>851.1167999999999</v>
      </c>
      <c r="U207" s="149">
        <f>+#REF!</f>
        <v>879.05279999999993</v>
      </c>
      <c r="V207" s="149">
        <f>+#REF!</f>
        <v>875.32799999999986</v>
      </c>
      <c r="W207" s="149">
        <f>+#REF!</f>
        <v>1116.72</v>
      </c>
      <c r="X207" s="149">
        <f>+#REF!</f>
        <v>923.15520000000004</v>
      </c>
      <c r="Y207" s="149">
        <f>+#REF!</f>
        <v>982.31899999999996</v>
      </c>
      <c r="Z207" s="149">
        <f>+#REF!</f>
        <v>1277.3376000000001</v>
      </c>
      <c r="AA207" s="149">
        <f>+#REF!</f>
        <v>940.14339999999993</v>
      </c>
      <c r="AB207" s="150">
        <f>_xlfn.IFNA(+#REF!,"N/A")</f>
        <v>6182.64</v>
      </c>
      <c r="AC207" s="151">
        <f>_xlfn.IFNA(+#REF!,"N/A")</f>
        <v>940</v>
      </c>
      <c r="AD207" s="151">
        <f>_xlfn.IFNA(+#REF!,"N/A")</f>
        <v>940</v>
      </c>
      <c r="AE207" s="151">
        <f>_xlfn.IFNA(+#REF!,"N/A")</f>
        <v>940</v>
      </c>
      <c r="AF207" s="151">
        <v>940</v>
      </c>
      <c r="AG207" s="150">
        <f>IFERROR(+#REF!,"N/A")</f>
        <v>940</v>
      </c>
      <c r="AH207" s="152">
        <f>_xlfn.IFNA(+#REF!,"N/A")</f>
        <v>-0.31389469258567593</v>
      </c>
      <c r="AI207" s="139"/>
      <c r="AJ207" s="153" t="str">
        <f>IFERROR(+#REF!,"N/A")</f>
        <v>N/A</v>
      </c>
      <c r="AK207" s="154">
        <f>+#REF!</f>
        <v>1</v>
      </c>
      <c r="AL207" s="149" t="str">
        <f>IFERROR(+#REF!,"N/A")</f>
        <v>N/A</v>
      </c>
      <c r="AM207" s="149" t="str">
        <f>IFERROR(+#REF!,"N/A")</f>
        <v>N/A</v>
      </c>
      <c r="AN207" s="149" t="str">
        <f>IFERROR(+#REF!,"N/A")</f>
        <v>N/A</v>
      </c>
      <c r="AO207" s="149" t="str">
        <f>+#REF!</f>
        <v>EB</v>
      </c>
      <c r="AP207" s="155">
        <f>+#REF!</f>
        <v>0.625</v>
      </c>
    </row>
    <row r="208" spans="1:42" x14ac:dyDescent="0.25">
      <c r="A208" s="143">
        <f>+#REF!</f>
        <v>471</v>
      </c>
      <c r="B208" s="144" t="str">
        <f>+#REF!</f>
        <v>DAVID WALKER DR</v>
      </c>
      <c r="C208" s="145" t="str">
        <f>+#REF!</f>
        <v>0.05 Mi W OF KURT ST (EUSTIS)</v>
      </c>
      <c r="D208" s="146" t="s">
        <v>38</v>
      </c>
      <c r="E208" s="147">
        <f>+#REF!</f>
        <v>15</v>
      </c>
      <c r="F208" s="147">
        <f>+#REF!</f>
        <v>19</v>
      </c>
      <c r="G208" s="148">
        <f>+#REF!</f>
        <v>26</v>
      </c>
      <c r="H208" s="149">
        <f>+#REF!</f>
        <v>2683</v>
      </c>
      <c r="I208" s="149">
        <f>+#REF!</f>
        <v>3357</v>
      </c>
      <c r="J208" s="149">
        <f>+#REF!</f>
        <v>3750</v>
      </c>
      <c r="K208" s="149">
        <f>+#REF!</f>
        <v>5234</v>
      </c>
      <c r="L208" s="149">
        <f>+#REF!</f>
        <v>5400</v>
      </c>
      <c r="M208" s="149">
        <f>+#REF!</f>
        <v>5568</v>
      </c>
      <c r="N208" s="149">
        <f>+#REF!</f>
        <v>5756</v>
      </c>
      <c r="O208" s="149">
        <f>+#REF!</f>
        <v>5893</v>
      </c>
      <c r="P208" s="149">
        <f>+#REF!</f>
        <v>5121</v>
      </c>
      <c r="Q208" s="149">
        <f>+#REF!</f>
        <v>4804</v>
      </c>
      <c r="R208" s="149">
        <f>+#REF!</f>
        <v>5258</v>
      </c>
      <c r="S208" s="149">
        <f>+#REF!</f>
        <v>5181</v>
      </c>
      <c r="T208" s="149">
        <f>+#REF!</f>
        <v>5022.8927999999996</v>
      </c>
      <c r="U208" s="149">
        <f>+#REF!</f>
        <v>4217.8175999999994</v>
      </c>
      <c r="V208" s="149">
        <f>+#REF!</f>
        <v>4561.6319999999996</v>
      </c>
      <c r="W208" s="149">
        <f>+#REF!</f>
        <v>4724.4384</v>
      </c>
      <c r="X208" s="149">
        <f>+#REF!</f>
        <v>5650.5312000000004</v>
      </c>
      <c r="Y208" s="149">
        <f>+#REF!</f>
        <v>5098.6594999999998</v>
      </c>
      <c r="Z208" s="149">
        <f>+#REF!</f>
        <v>5205.1967999999997</v>
      </c>
      <c r="AA208" s="149">
        <f>+#REF!</f>
        <v>5553.4051999999992</v>
      </c>
      <c r="AB208" s="150">
        <f>_xlfn.IFNA(+#REF!,"N/A")</f>
        <v>6182.64</v>
      </c>
      <c r="AC208" s="151">
        <f>_xlfn.IFNA(+#REF!,"N/A")</f>
        <v>5767.5545000000002</v>
      </c>
      <c r="AD208" s="151">
        <f>_xlfn.IFNA(+#REF!,"N/A")</f>
        <v>5889.3744000000006</v>
      </c>
      <c r="AE208" s="151">
        <f>_xlfn.IFNA(+#REF!,"N/A")</f>
        <v>5926</v>
      </c>
      <c r="AF208" s="151">
        <v>5396.3519999999999</v>
      </c>
      <c r="AG208" s="149">
        <f>IFERROR(+#REF!,"N/A")</f>
        <v>5485.3631999999998</v>
      </c>
      <c r="AH208" s="152">
        <f>_xlfn.IFNA(+#REF!,"N/A")</f>
        <v>-2.3648302077031946E-2</v>
      </c>
      <c r="AI208" s="139"/>
      <c r="AJ208" s="153">
        <f>IFERROR(+#REF!,"N/A")</f>
        <v>442.36799999999994</v>
      </c>
      <c r="AK208" s="154">
        <f>+#REF!</f>
        <v>0.30208333333333398</v>
      </c>
      <c r="AL208" s="149">
        <f>IFERROR(+#REF!,"N/A")</f>
        <v>420.24959999999999</v>
      </c>
      <c r="AM208" s="149">
        <f>IFERROR(+#REF!,"N/A")</f>
        <v>255.28319999999999</v>
      </c>
      <c r="AN208" s="149">
        <f>IFERROR(+#REF!,"N/A")</f>
        <v>164.96639999999999</v>
      </c>
      <c r="AO208" s="149" t="str">
        <f>+#REF!</f>
        <v>EB</v>
      </c>
      <c r="AP208" s="155">
        <f>+#REF!</f>
        <v>0.70833333333333404</v>
      </c>
    </row>
    <row r="209" spans="1:42" x14ac:dyDescent="0.25">
      <c r="A209" s="143">
        <f>+#REF!</f>
        <v>472</v>
      </c>
      <c r="B209" s="144" t="str">
        <f>+#REF!</f>
        <v>GROVE ST</v>
      </c>
      <c r="C209" s="145" t="str">
        <f>+#REF!</f>
        <v>0.1 Mi N OF GOLFLINKS AV</v>
      </c>
      <c r="D209" s="146" t="s">
        <v>38</v>
      </c>
      <c r="E209" s="147">
        <f>+#REF!</f>
        <v>14</v>
      </c>
      <c r="F209" s="147">
        <f>+#REF!</f>
        <v>19</v>
      </c>
      <c r="G209" s="148">
        <f>+#REF!</f>
        <v>26</v>
      </c>
      <c r="H209" s="149" t="str">
        <f>+#REF!</f>
        <v>*****</v>
      </c>
      <c r="I209" s="149" t="str">
        <f>+#REF!</f>
        <v>*****</v>
      </c>
      <c r="J209" s="149" t="str">
        <f>+#REF!</f>
        <v>*****</v>
      </c>
      <c r="K209" s="149" t="str">
        <f>+#REF!</f>
        <v>*****</v>
      </c>
      <c r="L209" s="149" t="str">
        <f>+#REF!</f>
        <v>*****</v>
      </c>
      <c r="M209" s="149" t="str">
        <f>+#REF!</f>
        <v>*****</v>
      </c>
      <c r="N209" s="149" t="str">
        <f>+#REF!</f>
        <v>*****</v>
      </c>
      <c r="O209" s="149">
        <f>+#REF!</f>
        <v>3390</v>
      </c>
      <c r="P209" s="149">
        <f>+#REF!</f>
        <v>3410</v>
      </c>
      <c r="Q209" s="149">
        <f>+#REF!</f>
        <v>2867</v>
      </c>
      <c r="R209" s="149">
        <f>+#REF!</f>
        <v>3125</v>
      </c>
      <c r="S209" s="149">
        <f>+#REF!</f>
        <v>2978</v>
      </c>
      <c r="T209" s="149">
        <f>+#REF!</f>
        <v>2733.4655999999995</v>
      </c>
      <c r="U209" s="149">
        <f>+#REF!</f>
        <v>2529.1392000000001</v>
      </c>
      <c r="V209" s="149">
        <f>+#REF!</f>
        <v>2618.7647999999999</v>
      </c>
      <c r="W209" s="149">
        <f>+#REF!</f>
        <v>3124.9151999999999</v>
      </c>
      <c r="X209" s="149">
        <f>+#REF!</f>
        <v>2800.7136</v>
      </c>
      <c r="Y209" s="149">
        <f>+#REF!</f>
        <v>2862.768</v>
      </c>
      <c r="Z209" s="149">
        <f>+#REF!</f>
        <v>2569.1327999999999</v>
      </c>
      <c r="AA209" s="149">
        <f>+#REF!</f>
        <v>2561.0111999999999</v>
      </c>
      <c r="AB209" s="150">
        <f>_xlfn.IFNA(+#REF!,"N/A")</f>
        <v>6182.64</v>
      </c>
      <c r="AC209" s="151">
        <f>_xlfn.IFNA(+#REF!,"N/A")</f>
        <v>2561</v>
      </c>
      <c r="AD209" s="151">
        <f>_xlfn.IFNA(+#REF!,"N/A")</f>
        <v>2561</v>
      </c>
      <c r="AE209" s="151">
        <f>_xlfn.IFNA(+#REF!,"N/A")</f>
        <v>2561</v>
      </c>
      <c r="AF209" s="151">
        <v>2561</v>
      </c>
      <c r="AG209" s="150">
        <f>IFERROR(+#REF!,"N/A")</f>
        <v>2561</v>
      </c>
      <c r="AH209" s="152">
        <f>_xlfn.IFNA(+#REF!,"N/A")</f>
        <v>-0.16160800339931702</v>
      </c>
      <c r="AI209" s="139"/>
      <c r="AJ209" s="153" t="str">
        <f>IFERROR(+#REF!,"N/A")</f>
        <v>N/A</v>
      </c>
      <c r="AK209" s="154">
        <f>+#REF!</f>
        <v>0.6875</v>
      </c>
      <c r="AL209" s="149" t="str">
        <f>IFERROR(+#REF!,"N/A")</f>
        <v>N/A</v>
      </c>
      <c r="AM209" s="149" t="str">
        <f>IFERROR(+#REF!,"N/A")</f>
        <v>N/A</v>
      </c>
      <c r="AN209" s="149" t="str">
        <f>IFERROR(+#REF!,"N/A")</f>
        <v>N/A</v>
      </c>
      <c r="AO209" s="149" t="str">
        <f>+#REF!</f>
        <v>NB</v>
      </c>
      <c r="AP209" s="155">
        <f>+#REF!</f>
        <v>0.6875</v>
      </c>
    </row>
    <row r="210" spans="1:42" x14ac:dyDescent="0.25">
      <c r="A210" s="143">
        <f>+#REF!</f>
        <v>473</v>
      </c>
      <c r="B210" s="144" t="str">
        <f>+#REF!</f>
        <v>KURT ST</v>
      </c>
      <c r="C210" s="145" t="str">
        <f>+#REF!</f>
        <v>0.1 Mi N OF W GOLFLINKS AV</v>
      </c>
      <c r="D210" s="146" t="s">
        <v>89</v>
      </c>
      <c r="E210" s="147">
        <f>+#REF!</f>
        <v>14</v>
      </c>
      <c r="F210" s="147">
        <f>+#REF!</f>
        <v>19</v>
      </c>
      <c r="G210" s="148">
        <f>+#REF!</f>
        <v>26</v>
      </c>
      <c r="H210" s="149" t="str">
        <f>+#REF!</f>
        <v>*****</v>
      </c>
      <c r="I210" s="149" t="str">
        <f>+#REF!</f>
        <v>*****</v>
      </c>
      <c r="J210" s="149" t="str">
        <f>+#REF!</f>
        <v>*****</v>
      </c>
      <c r="K210" s="149" t="str">
        <f>+#REF!</f>
        <v>*****</v>
      </c>
      <c r="L210" s="149" t="str">
        <f>+#REF!</f>
        <v>*****</v>
      </c>
      <c r="M210" s="149" t="str">
        <f>+#REF!</f>
        <v>*****</v>
      </c>
      <c r="N210" s="149" t="str">
        <f>+#REF!</f>
        <v>*****</v>
      </c>
      <c r="O210" s="149">
        <f>+#REF!</f>
        <v>9385</v>
      </c>
      <c r="P210" s="149">
        <f>+#REF!</f>
        <v>8525</v>
      </c>
      <c r="Q210" s="149">
        <f>+#REF!</f>
        <v>7601</v>
      </c>
      <c r="R210" s="149">
        <f>+#REF!</f>
        <v>8323</v>
      </c>
      <c r="S210" s="149">
        <f>+#REF!</f>
        <v>8182</v>
      </c>
      <c r="T210" s="149">
        <f>+#REF!</f>
        <v>7807.7951999999996</v>
      </c>
      <c r="U210" s="149">
        <f>+#REF!</f>
        <v>7172.1023999999998</v>
      </c>
      <c r="V210" s="149">
        <f>+#REF!</f>
        <v>7129.8624</v>
      </c>
      <c r="W210" s="149">
        <f>+#REF!</f>
        <v>8033.7312000000002</v>
      </c>
      <c r="X210" s="149">
        <f>+#REF!</f>
        <v>7162.848</v>
      </c>
      <c r="Y210" s="149">
        <f>+#REF!</f>
        <v>9144.0445</v>
      </c>
      <c r="Z210" s="149">
        <f>+#REF!</f>
        <v>8394.0479999999989</v>
      </c>
      <c r="AA210" s="149">
        <f>+#REF!</f>
        <v>8710.3477999999996</v>
      </c>
      <c r="AB210" s="150">
        <f>_xlfn.IFNA(+#REF!,"N/A")</f>
        <v>6182.64</v>
      </c>
      <c r="AC210" s="151">
        <f>_xlfn.IFNA(+#REF!,"N/A")</f>
        <v>8710</v>
      </c>
      <c r="AD210" s="151">
        <f>_xlfn.IFNA(+#REF!,"N/A")</f>
        <v>8710</v>
      </c>
      <c r="AE210" s="151">
        <f>_xlfn.IFNA(+#REF!,"N/A")</f>
        <v>8710</v>
      </c>
      <c r="AF210" s="151">
        <v>8710</v>
      </c>
      <c r="AG210" s="150">
        <f>IFERROR(+#REF!,"N/A")</f>
        <v>8710</v>
      </c>
      <c r="AH210" s="152">
        <f>_xlfn.IFNA(+#REF!,"N/A")</f>
        <v>7.0949122029344336E-2</v>
      </c>
      <c r="AI210" s="139"/>
      <c r="AJ210" s="153" t="str">
        <f>IFERROR(+#REF!,"N/A")</f>
        <v>N/A</v>
      </c>
      <c r="AK210" s="154">
        <f>+#REF!</f>
        <v>0.6875</v>
      </c>
      <c r="AL210" s="149" t="str">
        <f>IFERROR(+#REF!,"N/A")</f>
        <v>N/A</v>
      </c>
      <c r="AM210" s="149" t="str">
        <f>IFERROR(+#REF!,"N/A")</f>
        <v>N/A</v>
      </c>
      <c r="AN210" s="149" t="str">
        <f>IFERROR(+#REF!,"N/A")</f>
        <v>N/A</v>
      </c>
      <c r="AO210" s="149" t="str">
        <f>+#REF!</f>
        <v>NB</v>
      </c>
      <c r="AP210" s="155">
        <f>+#REF!</f>
        <v>0.6875</v>
      </c>
    </row>
    <row r="211" spans="1:42" x14ac:dyDescent="0.25">
      <c r="A211" s="143">
        <f>+#REF!</f>
        <v>474</v>
      </c>
      <c r="B211" s="144" t="str">
        <f>+#REF!</f>
        <v>C.R. 466A (PICCIOLA RD)</v>
      </c>
      <c r="C211" s="145" t="str">
        <f>+#REF!</f>
        <v>0.20 Mi N OF PICCIOLA CUTOFF</v>
      </c>
      <c r="D211" s="146" t="s">
        <v>89</v>
      </c>
      <c r="E211" s="147">
        <f>+#REF!</f>
        <v>10</v>
      </c>
      <c r="F211" s="147">
        <f>+#REF!</f>
        <v>19</v>
      </c>
      <c r="G211" s="148">
        <f>+#REF!</f>
        <v>24</v>
      </c>
      <c r="H211" s="149">
        <f>+#REF!</f>
        <v>8279</v>
      </c>
      <c r="I211" s="149">
        <f>+#REF!</f>
        <v>8455</v>
      </c>
      <c r="J211" s="149">
        <f>+#REF!</f>
        <v>7880</v>
      </c>
      <c r="K211" s="149">
        <f>+#REF!</f>
        <v>8197</v>
      </c>
      <c r="L211" s="149">
        <f>+#REF!</f>
        <v>8010</v>
      </c>
      <c r="M211" s="149">
        <f>+#REF!</f>
        <v>8233</v>
      </c>
      <c r="N211" s="149">
        <f>+#REF!</f>
        <v>7899</v>
      </c>
      <c r="O211" s="149">
        <f>+#REF!</f>
        <v>7671</v>
      </c>
      <c r="P211" s="149">
        <f>+#REF!</f>
        <v>7234</v>
      </c>
      <c r="Q211" s="149">
        <f>+#REF!</f>
        <v>6955</v>
      </c>
      <c r="R211" s="149">
        <f>+#REF!</f>
        <v>6603</v>
      </c>
      <c r="S211" s="149">
        <f>+#REF!</f>
        <v>6220</v>
      </c>
      <c r="T211" s="149">
        <f>+#REF!</f>
        <v>6597.4463999999989</v>
      </c>
      <c r="U211" s="149">
        <f>+#REF!</f>
        <v>7233.4656000000004</v>
      </c>
      <c r="V211" s="149">
        <f>+#REF!</f>
        <v>7173.1776</v>
      </c>
      <c r="W211" s="149">
        <f>+#REF!</f>
        <v>8992.6848000000009</v>
      </c>
      <c r="X211" s="149">
        <f>+#REF!</f>
        <v>7062.5663999999997</v>
      </c>
      <c r="Y211" s="149">
        <f>+#REF!</f>
        <v>8100.0625999999993</v>
      </c>
      <c r="Z211" s="149">
        <f>+#REF!</f>
        <v>7297.7087999999994</v>
      </c>
      <c r="AA211" s="149">
        <f>+#REF!</f>
        <v>6346.9151999999995</v>
      </c>
      <c r="AB211" s="149">
        <f>_xlfn.IFNA(+#REF!,"N/A")</f>
        <v>6182.64</v>
      </c>
      <c r="AC211" s="151">
        <f>_xlfn.IFNA(+#REF!,"N/A")</f>
        <v>6678.12</v>
      </c>
      <c r="AD211" s="151">
        <f>_xlfn.IFNA(+#REF!,"N/A")</f>
        <v>6533.7453999999998</v>
      </c>
      <c r="AE211" s="151">
        <f>_xlfn.IFNA(+#REF!,"N/A")</f>
        <v>7208</v>
      </c>
      <c r="AF211" s="151">
        <v>7501.6511999999993</v>
      </c>
      <c r="AG211" s="149">
        <f>IFERROR(+#REF!,"N/A")</f>
        <v>6128.2272000000003</v>
      </c>
      <c r="AH211" s="152">
        <f>_xlfn.IFNA(+#REF!,"N/A")</f>
        <v>-1.7664095089594545E-3</v>
      </c>
      <c r="AI211" s="139"/>
      <c r="AJ211" s="153">
        <f>IFERROR(+#REF!,"N/A")</f>
        <v>543.82079999999996</v>
      </c>
      <c r="AK211" s="154">
        <f>+#REF!</f>
        <v>0.70833333333333404</v>
      </c>
      <c r="AL211" s="149">
        <f>IFERROR(+#REF!,"N/A")</f>
        <v>543.82079999999996</v>
      </c>
      <c r="AM211" s="149">
        <f>IFERROR(+#REF!,"N/A")</f>
        <v>355.71839999999997</v>
      </c>
      <c r="AN211" s="149">
        <f>IFERROR(+#REF!,"N/A")</f>
        <v>188.10239999999999</v>
      </c>
      <c r="AO211" s="149" t="str">
        <f>+#REF!</f>
        <v>NB</v>
      </c>
      <c r="AP211" s="155">
        <f>+#REF!</f>
        <v>0.70833333333333404</v>
      </c>
    </row>
    <row r="212" spans="1:42" x14ac:dyDescent="0.25">
      <c r="A212" s="143">
        <f>+#REF!</f>
        <v>475</v>
      </c>
      <c r="B212" s="144" t="str">
        <f>+#REF!</f>
        <v>C.R. 467</v>
      </c>
      <c r="C212" s="145" t="str">
        <f>+#REF!</f>
        <v>0.33 Mi W OF U.S. 27/U.S. 441</v>
      </c>
      <c r="D212" s="146" t="s">
        <v>89</v>
      </c>
      <c r="E212" s="147">
        <f>+#REF!</f>
        <v>15</v>
      </c>
      <c r="F212" s="147">
        <f>+#REF!</f>
        <v>19</v>
      </c>
      <c r="G212" s="148">
        <f>+#REF!</f>
        <v>24</v>
      </c>
      <c r="H212" s="149">
        <f>+#REF!</f>
        <v>4948</v>
      </c>
      <c r="I212" s="149">
        <f>+#REF!</f>
        <v>5831</v>
      </c>
      <c r="J212" s="149">
        <f>+#REF!</f>
        <v>5797</v>
      </c>
      <c r="K212" s="149" t="str">
        <f>+#REF!</f>
        <v>U/C</v>
      </c>
      <c r="L212" s="149">
        <f>+#REF!</f>
        <v>4727</v>
      </c>
      <c r="M212" s="149">
        <f>+#REF!</f>
        <v>5208</v>
      </c>
      <c r="N212" s="149">
        <f>+#REF!</f>
        <v>5283</v>
      </c>
      <c r="O212" s="149">
        <f>+#REF!</f>
        <v>4907</v>
      </c>
      <c r="P212" s="149">
        <f>+#REF!</f>
        <v>4566</v>
      </c>
      <c r="Q212" s="149">
        <f>+#REF!</f>
        <v>4412</v>
      </c>
      <c r="R212" s="149">
        <f>+#REF!</f>
        <v>4408</v>
      </c>
      <c r="S212" s="149">
        <f>+#REF!</f>
        <v>4979</v>
      </c>
      <c r="T212" s="149">
        <f>+#REF!</f>
        <v>6010.3296</v>
      </c>
      <c r="U212" s="149">
        <f>+#REF!</f>
        <v>5446.8863999999994</v>
      </c>
      <c r="V212" s="149">
        <f>+#REF!</f>
        <v>6120.9791999999989</v>
      </c>
      <c r="W212" s="149">
        <f>+#REF!</f>
        <v>7041.5135999999993</v>
      </c>
      <c r="X212" s="149">
        <f>+#REF!</f>
        <v>5580.48</v>
      </c>
      <c r="Y212" s="149">
        <f>+#REF!</f>
        <v>5918.4355999999998</v>
      </c>
      <c r="Z212" s="149">
        <f>+#REF!</f>
        <v>6186.2112000000006</v>
      </c>
      <c r="AA212" s="149">
        <f>+#REF!</f>
        <v>5728.2048000000004</v>
      </c>
      <c r="AB212" s="149">
        <f>_xlfn.IFNA(+#REF!,"N/A")</f>
        <v>6182.64</v>
      </c>
      <c r="AC212" s="151">
        <f>_xlfn.IFNA(+#REF!,"N/A")</f>
        <v>5768.5140000000001</v>
      </c>
      <c r="AD212" s="151">
        <f>_xlfn.IFNA(+#REF!,"N/A")</f>
        <v>6283.0586000000003</v>
      </c>
      <c r="AE212" s="151">
        <f>_xlfn.IFNA(+#REF!,"N/A")</f>
        <v>6388</v>
      </c>
      <c r="AF212" s="151">
        <v>5594.88</v>
      </c>
      <c r="AG212" s="149">
        <f>IFERROR(+#REF!,"N/A")</f>
        <v>6076.2240000000002</v>
      </c>
      <c r="AH212" s="152">
        <f>_xlfn.IFNA(+#REF!,"N/A")</f>
        <v>-3.4663611115667292E-3</v>
      </c>
      <c r="AI212" s="139"/>
      <c r="AJ212" s="153">
        <f>IFERROR(+#REF!,"N/A")</f>
        <v>552.3839999999999</v>
      </c>
      <c r="AK212" s="154">
        <f>+#REF!</f>
        <v>0.64583333333333404</v>
      </c>
      <c r="AL212" s="149">
        <f>IFERROR(+#REF!,"N/A")</f>
        <v>552.38400000000001</v>
      </c>
      <c r="AM212" s="149">
        <f>IFERROR(+#REF!,"N/A")</f>
        <v>294.33600000000001</v>
      </c>
      <c r="AN212" s="149">
        <f>IFERROR(+#REF!,"N/A")</f>
        <v>258.048</v>
      </c>
      <c r="AO212" s="149" t="str">
        <f>+#REF!</f>
        <v>EB</v>
      </c>
      <c r="AP212" s="155">
        <f>+#REF!</f>
        <v>0.64583333333333404</v>
      </c>
    </row>
    <row r="213" spans="1:42" x14ac:dyDescent="0.25">
      <c r="A213" s="143">
        <f>+#REF!</f>
        <v>476</v>
      </c>
      <c r="B213" s="144" t="str">
        <f>+#REF!</f>
        <v>LAKEVIEW AV</v>
      </c>
      <c r="C213" s="145" t="str">
        <f>+#REF!</f>
        <v>0.2 Mi W OF S.R. 19</v>
      </c>
      <c r="D213" s="146" t="s">
        <v>38</v>
      </c>
      <c r="E213" s="147">
        <f>+#REF!</f>
        <v>14</v>
      </c>
      <c r="F213" s="147">
        <f>+#REF!</f>
        <v>19</v>
      </c>
      <c r="G213" s="148">
        <f>+#REF!</f>
        <v>26</v>
      </c>
      <c r="H213" s="149" t="str">
        <f>+#REF!</f>
        <v>*****</v>
      </c>
      <c r="I213" s="149" t="str">
        <f>+#REF!</f>
        <v>*****</v>
      </c>
      <c r="J213" s="149" t="str">
        <f>+#REF!</f>
        <v>*****</v>
      </c>
      <c r="K213" s="149" t="str">
        <f>+#REF!</f>
        <v>*****</v>
      </c>
      <c r="L213" s="149" t="str">
        <f>+#REF!</f>
        <v>*****</v>
      </c>
      <c r="M213" s="149" t="str">
        <f>+#REF!</f>
        <v>*****</v>
      </c>
      <c r="N213" s="149" t="str">
        <f>+#REF!</f>
        <v>*****</v>
      </c>
      <c r="O213" s="149">
        <f>+#REF!</f>
        <v>9126</v>
      </c>
      <c r="P213" s="149">
        <f>+#REF!</f>
        <v>7734</v>
      </c>
      <c r="Q213" s="149">
        <f>+#REF!</f>
        <v>7813</v>
      </c>
      <c r="R213" s="149">
        <f>+#REF!</f>
        <v>7266</v>
      </c>
      <c r="S213" s="149">
        <f>+#REF!</f>
        <v>7598</v>
      </c>
      <c r="T213" s="149">
        <f>+#REF!</f>
        <v>7390.9343999999992</v>
      </c>
      <c r="U213" s="149">
        <f>+#REF!</f>
        <v>6748.4063999999998</v>
      </c>
      <c r="V213" s="149">
        <f>+#REF!</f>
        <v>6443.1359999999995</v>
      </c>
      <c r="W213" s="149">
        <f>+#REF!</f>
        <v>7075.7280000000001</v>
      </c>
      <c r="X213" s="149">
        <f>+#REF!</f>
        <v>6679.0367999999999</v>
      </c>
      <c r="Y213" s="149">
        <f>+#REF!</f>
        <v>7744.2860000000001</v>
      </c>
      <c r="Z213" s="149">
        <f>+#REF!</f>
        <v>7360.8767999999991</v>
      </c>
      <c r="AA213" s="149">
        <f>+#REF!</f>
        <v>7700.8105999999989</v>
      </c>
      <c r="AB213" s="150">
        <f>_xlfn.IFNA(+#REF!,"N/A")</f>
        <v>6182.64</v>
      </c>
      <c r="AC213" s="151">
        <f>_xlfn.IFNA(+#REF!,"N/A")</f>
        <v>7701</v>
      </c>
      <c r="AD213" s="151">
        <f>_xlfn.IFNA(+#REF!,"N/A")</f>
        <v>7701</v>
      </c>
      <c r="AE213" s="151">
        <f>_xlfn.IFNA(+#REF!,"N/A")</f>
        <v>7701</v>
      </c>
      <c r="AF213" s="151">
        <v>7701</v>
      </c>
      <c r="AG213" s="150">
        <f>IFERROR(+#REF!,"N/A")</f>
        <v>7701</v>
      </c>
      <c r="AH213" s="152">
        <f>_xlfn.IFNA(+#REF!,"N/A")</f>
        <v>4.4899768146989372E-2</v>
      </c>
      <c r="AI213" s="139"/>
      <c r="AJ213" s="153" t="str">
        <f>IFERROR(+#REF!,"N/A")</f>
        <v>N/A</v>
      </c>
      <c r="AK213" s="154">
        <f>+#REF!</f>
        <v>0.67708333333333404</v>
      </c>
      <c r="AL213" s="149" t="str">
        <f>IFERROR(+#REF!,"N/A")</f>
        <v>N/A</v>
      </c>
      <c r="AM213" s="149" t="str">
        <f>IFERROR(+#REF!,"N/A")</f>
        <v>N/A</v>
      </c>
      <c r="AN213" s="149" t="str">
        <f>IFERROR(+#REF!,"N/A")</f>
        <v>N/A</v>
      </c>
      <c r="AO213" s="149" t="str">
        <f>+#REF!</f>
        <v>EB</v>
      </c>
      <c r="AP213" s="155">
        <f>+#REF!</f>
        <v>0.67708333333333404</v>
      </c>
    </row>
    <row r="214" spans="1:42" x14ac:dyDescent="0.25">
      <c r="A214" s="143">
        <f>+#REF!</f>
        <v>477</v>
      </c>
      <c r="B214" s="144" t="str">
        <f>+#REF!</f>
        <v>LAKEVIEW AV</v>
      </c>
      <c r="C214" s="145" t="str">
        <f>+#REF!</f>
        <v>.12 Mi E OF S.R. 19</v>
      </c>
      <c r="D214" s="146" t="s">
        <v>89</v>
      </c>
      <c r="E214" s="147">
        <f>+#REF!</f>
        <v>14</v>
      </c>
      <c r="F214" s="147">
        <f>+#REF!</f>
        <v>19</v>
      </c>
      <c r="G214" s="148">
        <f>+#REF!</f>
        <v>26</v>
      </c>
      <c r="H214" s="149" t="str">
        <f>+#REF!</f>
        <v>*****</v>
      </c>
      <c r="I214" s="149" t="str">
        <f>+#REF!</f>
        <v>*****</v>
      </c>
      <c r="J214" s="149" t="str">
        <f>+#REF!</f>
        <v>*****</v>
      </c>
      <c r="K214" s="149" t="str">
        <f>+#REF!</f>
        <v>*****</v>
      </c>
      <c r="L214" s="149" t="str">
        <f>+#REF!</f>
        <v>*****</v>
      </c>
      <c r="M214" s="149" t="str">
        <f>+#REF!</f>
        <v>*****</v>
      </c>
      <c r="N214" s="149" t="str">
        <f>+#REF!</f>
        <v>*****</v>
      </c>
      <c r="O214" s="149">
        <f>+#REF!</f>
        <v>7025</v>
      </c>
      <c r="P214" s="149">
        <f>+#REF!</f>
        <v>5557</v>
      </c>
      <c r="Q214" s="149">
        <f>+#REF!</f>
        <v>4538</v>
      </c>
      <c r="R214" s="149">
        <f>+#REF!</f>
        <v>5684</v>
      </c>
      <c r="S214" s="149">
        <f>+#REF!</f>
        <v>5011</v>
      </c>
      <c r="T214" s="149">
        <f>+#REF!</f>
        <v>4620.4009999999998</v>
      </c>
      <c r="U214" s="149">
        <f>+#REF!</f>
        <v>5292.9407999999994</v>
      </c>
      <c r="V214" s="149">
        <f>+#REF!</f>
        <v>5101.2672000000002</v>
      </c>
      <c r="W214" s="149">
        <f>+#REF!</f>
        <v>4680.72</v>
      </c>
      <c r="X214" s="149">
        <f>+#REF!</f>
        <v>4003.3151999999995</v>
      </c>
      <c r="Y214" s="149">
        <f>+#REF!</f>
        <v>4626.8514999999998</v>
      </c>
      <c r="Z214" s="149" t="str">
        <f>+#REF!</f>
        <v>*****</v>
      </c>
      <c r="AA214" s="149">
        <f>+#REF!</f>
        <v>2689.2474000000002</v>
      </c>
      <c r="AB214" s="150">
        <f>_xlfn.IFNA(+#REF!,"N/A")</f>
        <v>6182.64</v>
      </c>
      <c r="AC214" s="151">
        <f>_xlfn.IFNA(+#REF!,"N/A")</f>
        <v>2689</v>
      </c>
      <c r="AD214" s="151">
        <f>_xlfn.IFNA(+#REF!,"N/A")</f>
        <v>2689</v>
      </c>
      <c r="AE214" s="151">
        <f>_xlfn.IFNA(+#REF!,"N/A")</f>
        <v>2689</v>
      </c>
      <c r="AF214" s="151">
        <v>2689</v>
      </c>
      <c r="AG214" s="150">
        <f>IFERROR(+#REF!,"N/A")</f>
        <v>2689</v>
      </c>
      <c r="AH214" s="152">
        <f>_xlfn.IFNA(+#REF!,"N/A")</f>
        <v>-0.1533900495054672</v>
      </c>
      <c r="AI214" s="139"/>
      <c r="AJ214" s="153" t="str">
        <f>IFERROR(+#REF!,"N/A")</f>
        <v>N/A</v>
      </c>
      <c r="AK214" s="154">
        <f>+#REF!</f>
        <v>0.71875</v>
      </c>
      <c r="AL214" s="149" t="str">
        <f>IFERROR(+#REF!,"N/A")</f>
        <v>N/A</v>
      </c>
      <c r="AM214" s="149" t="str">
        <f>IFERROR(+#REF!,"N/A")</f>
        <v>N/A</v>
      </c>
      <c r="AN214" s="149" t="str">
        <f>IFERROR(+#REF!,"N/A")</f>
        <v>N/A</v>
      </c>
      <c r="AO214" s="149" t="str">
        <f>+#REF!</f>
        <v>EB</v>
      </c>
      <c r="AP214" s="155">
        <f>+#REF!</f>
        <v>0.71875</v>
      </c>
    </row>
    <row r="215" spans="1:42" x14ac:dyDescent="0.25">
      <c r="A215" s="143">
        <f>+#REF!</f>
        <v>478</v>
      </c>
      <c r="B215" s="144" t="str">
        <f>+#REF!</f>
        <v>LAKEVIEW AV</v>
      </c>
      <c r="C215" s="145" t="str">
        <f>+#REF!</f>
        <v>.01 Mi W OF HASELTON ST</v>
      </c>
      <c r="D215" s="146" t="s">
        <v>89</v>
      </c>
      <c r="E215" s="147">
        <f>+#REF!</f>
        <v>13</v>
      </c>
      <c r="F215" s="147">
        <f>+#REF!</f>
        <v>19</v>
      </c>
      <c r="G215" s="148">
        <f>+#REF!</f>
        <v>26</v>
      </c>
      <c r="H215" s="149" t="str">
        <f>+#REF!</f>
        <v>*****</v>
      </c>
      <c r="I215" s="149" t="str">
        <f>+#REF!</f>
        <v>*****</v>
      </c>
      <c r="J215" s="149" t="str">
        <f>+#REF!</f>
        <v>*****</v>
      </c>
      <c r="K215" s="149" t="str">
        <f>+#REF!</f>
        <v>*****</v>
      </c>
      <c r="L215" s="149" t="str">
        <f>+#REF!</f>
        <v>*****</v>
      </c>
      <c r="M215" s="149" t="str">
        <f>+#REF!</f>
        <v>*****</v>
      </c>
      <c r="N215" s="149" t="str">
        <f>+#REF!</f>
        <v>*****</v>
      </c>
      <c r="O215" s="149">
        <f>+#REF!</f>
        <v>3567</v>
      </c>
      <c r="P215" s="149">
        <f>+#REF!</f>
        <v>3410</v>
      </c>
      <c r="Q215" s="149">
        <f>+#REF!</f>
        <v>3136</v>
      </c>
      <c r="R215" s="149">
        <f>+#REF!</f>
        <v>3103</v>
      </c>
      <c r="S215" s="149">
        <f>+#REF!</f>
        <v>3231</v>
      </c>
      <c r="T215" s="149">
        <f>+#REF!</f>
        <v>3272.2368000000001</v>
      </c>
      <c r="U215" s="149">
        <f>+#REF!</f>
        <v>2984.4959999999996</v>
      </c>
      <c r="V215" s="149">
        <f>+#REF!</f>
        <v>2940.9215999999997</v>
      </c>
      <c r="W215" s="149">
        <f>+#REF!</f>
        <v>3311.1936000000001</v>
      </c>
      <c r="X215" s="149">
        <f>+#REF!</f>
        <v>3072.5279999999998</v>
      </c>
      <c r="Y215" s="149">
        <f>+#REF!</f>
        <v>3370.2911999999997</v>
      </c>
      <c r="Z215" s="149">
        <f>+#REF!</f>
        <v>2118.576</v>
      </c>
      <c r="AA215" s="149" t="str">
        <f>+#REF!</f>
        <v>(const)</v>
      </c>
      <c r="AB215" s="150">
        <f>_xlfn.IFNA(+#REF!,"N/A")</f>
        <v>6182.64</v>
      </c>
      <c r="AC215" s="151" t="str">
        <f>_xlfn.IFNA(+#REF!,"N/A")</f>
        <v>(const)</v>
      </c>
      <c r="AD215" s="151" t="str">
        <f>_xlfn.IFNA(+#REF!,"N/A")</f>
        <v>(const)</v>
      </c>
      <c r="AE215" s="151" t="str">
        <f>_xlfn.IFNA(+#REF!,"N/A")</f>
        <v>(const)</v>
      </c>
      <c r="AF215" s="151" t="s">
        <v>88</v>
      </c>
      <c r="AG215" s="150" t="str">
        <f>IFERROR(+#REF!,"N/A")</f>
        <v>(const)</v>
      </c>
      <c r="AH215" s="152" t="str">
        <f>_xlfn.IFNA(+#REF!,"N/A")</f>
        <v>N/A</v>
      </c>
      <c r="AI215" s="139"/>
      <c r="AJ215" s="153" t="str">
        <f>IFERROR(+#REF!,"N/A")</f>
        <v>N/A</v>
      </c>
      <c r="AK215" s="154">
        <f>+#REF!</f>
        <v>1</v>
      </c>
      <c r="AL215" s="149" t="str">
        <f>IFERROR(+#REF!,"N/A")</f>
        <v>N/A</v>
      </c>
      <c r="AM215" s="149" t="str">
        <f>IFERROR(+#REF!,"N/A")</f>
        <v>N/A</v>
      </c>
      <c r="AN215" s="149" t="str">
        <f>IFERROR(+#REF!,"N/A")</f>
        <v>N/A</v>
      </c>
      <c r="AO215" s="149" t="str">
        <f>+#REF!</f>
        <v>WB</v>
      </c>
      <c r="AP215" s="155">
        <f>+#REF!</f>
        <v>0.625</v>
      </c>
    </row>
    <row r="216" spans="1:42" x14ac:dyDescent="0.25">
      <c r="A216" s="143">
        <f>+#REF!</f>
        <v>479</v>
      </c>
      <c r="B216" s="144" t="str">
        <f>+#REF!</f>
        <v>GROVE ST</v>
      </c>
      <c r="C216" s="145" t="str">
        <f>+#REF!</f>
        <v>0.1 Mi N OF LAKEVIEW AV</v>
      </c>
      <c r="D216" s="146" t="s">
        <v>89</v>
      </c>
      <c r="E216" s="147">
        <f>+#REF!</f>
        <v>14</v>
      </c>
      <c r="F216" s="147">
        <f>+#REF!</f>
        <v>19</v>
      </c>
      <c r="G216" s="148">
        <f>+#REF!</f>
        <v>26</v>
      </c>
      <c r="H216" s="149" t="str">
        <f>+#REF!</f>
        <v>*****</v>
      </c>
      <c r="I216" s="149" t="str">
        <f>+#REF!</f>
        <v>*****</v>
      </c>
      <c r="J216" s="149" t="str">
        <f>+#REF!</f>
        <v>*****</v>
      </c>
      <c r="K216" s="149" t="str">
        <f>+#REF!</f>
        <v>*****</v>
      </c>
      <c r="L216" s="149" t="str">
        <f>+#REF!</f>
        <v>*****</v>
      </c>
      <c r="M216" s="149" t="str">
        <f>+#REF!</f>
        <v>*****</v>
      </c>
      <c r="N216" s="149" t="str">
        <f>+#REF!</f>
        <v>*****</v>
      </c>
      <c r="O216" s="149">
        <f>+#REF!</f>
        <v>1360</v>
      </c>
      <c r="P216" s="149">
        <f>+#REF!</f>
        <v>1379</v>
      </c>
      <c r="Q216" s="149">
        <f>+#REF!</f>
        <v>1144</v>
      </c>
      <c r="R216" s="149">
        <f>+#REF!</f>
        <v>1186</v>
      </c>
      <c r="S216" s="149">
        <f>+#REF!</f>
        <v>1182</v>
      </c>
      <c r="T216" s="149">
        <f>+#REF!</f>
        <v>1247.8079999999998</v>
      </c>
      <c r="U216" s="149">
        <f>+#REF!</f>
        <v>1168.6559999999999</v>
      </c>
      <c r="V216" s="149">
        <f>+#REF!</f>
        <v>1269.6768</v>
      </c>
      <c r="W216" s="149">
        <f>+#REF!</f>
        <v>1600.4735999999998</v>
      </c>
      <c r="X216" s="149">
        <f>+#REF!</f>
        <v>1216.8864000000001</v>
      </c>
      <c r="Y216" s="149">
        <f>+#REF!</f>
        <v>1523.2394999999997</v>
      </c>
      <c r="Z216" s="149">
        <f>+#REF!</f>
        <v>1181.2415999999998</v>
      </c>
      <c r="AA216" s="149">
        <f>+#REF!</f>
        <v>1474.5215999999998</v>
      </c>
      <c r="AB216" s="150">
        <f>_xlfn.IFNA(+#REF!,"N/A")</f>
        <v>6182.64</v>
      </c>
      <c r="AC216" s="151">
        <f>_xlfn.IFNA(+#REF!,"N/A")</f>
        <v>1475</v>
      </c>
      <c r="AD216" s="151">
        <f>_xlfn.IFNA(+#REF!,"N/A")</f>
        <v>1475</v>
      </c>
      <c r="AE216" s="151">
        <f>_xlfn.IFNA(+#REF!,"N/A")</f>
        <v>1475</v>
      </c>
      <c r="AF216" s="151">
        <v>1475</v>
      </c>
      <c r="AG216" s="150">
        <f>IFERROR(+#REF!,"N/A")</f>
        <v>1475</v>
      </c>
      <c r="AH216" s="152">
        <f>_xlfn.IFNA(+#REF!,"N/A")</f>
        <v>-0.24920112673636885</v>
      </c>
      <c r="AI216" s="139"/>
      <c r="AJ216" s="153" t="str">
        <f>IFERROR(+#REF!,"N/A")</f>
        <v>N/A</v>
      </c>
      <c r="AK216" s="154">
        <f>+#REF!</f>
        <v>0.59375</v>
      </c>
      <c r="AL216" s="149" t="str">
        <f>IFERROR(+#REF!,"N/A")</f>
        <v>N/A</v>
      </c>
      <c r="AM216" s="149" t="str">
        <f>IFERROR(+#REF!,"N/A")</f>
        <v>N/A</v>
      </c>
      <c r="AN216" s="149" t="str">
        <f>IFERROR(+#REF!,"N/A")</f>
        <v>N/A</v>
      </c>
      <c r="AO216" s="149" t="str">
        <f>+#REF!</f>
        <v>NB</v>
      </c>
      <c r="AP216" s="155">
        <f>+#REF!</f>
        <v>0.67708333333333404</v>
      </c>
    </row>
    <row r="217" spans="1:42" x14ac:dyDescent="0.25">
      <c r="A217" s="143">
        <f>+#REF!</f>
        <v>480</v>
      </c>
      <c r="B217" s="144" t="str">
        <f>+#REF!</f>
        <v>C.R. 468</v>
      </c>
      <c r="C217" s="145" t="str">
        <f>+#REF!</f>
        <v>0.08 Mi S OF MYRTLE LAKE/URICK ST</v>
      </c>
      <c r="D217" s="146" t="s">
        <v>89</v>
      </c>
      <c r="E217" s="147">
        <f>+#REF!</f>
        <v>9</v>
      </c>
      <c r="F217" s="147">
        <f>+#REF!</f>
        <v>19</v>
      </c>
      <c r="G217" s="148">
        <f>+#REF!</f>
        <v>24</v>
      </c>
      <c r="H217" s="149">
        <f>+#REF!</f>
        <v>5138</v>
      </c>
      <c r="I217" s="149">
        <f>+#REF!</f>
        <v>5460</v>
      </c>
      <c r="J217" s="149">
        <f>+#REF!</f>
        <v>5533</v>
      </c>
      <c r="K217" s="149">
        <f>+#REF!</f>
        <v>5715</v>
      </c>
      <c r="L217" s="149">
        <f>+#REF!</f>
        <v>5161</v>
      </c>
      <c r="M217" s="149">
        <f>+#REF!</f>
        <v>5167</v>
      </c>
      <c r="N217" s="149">
        <f>+#REF!</f>
        <v>5447</v>
      </c>
      <c r="O217" s="149">
        <f>+#REF!</f>
        <v>5407</v>
      </c>
      <c r="P217" s="149">
        <f>+#REF!</f>
        <v>5531</v>
      </c>
      <c r="Q217" s="149">
        <f>+#REF!</f>
        <v>4960</v>
      </c>
      <c r="R217" s="149">
        <f>+#REF!</f>
        <v>5629</v>
      </c>
      <c r="S217" s="149">
        <f>+#REF!</f>
        <v>5351</v>
      </c>
      <c r="T217" s="149">
        <f>+#REF!</f>
        <v>6259.3343999999997</v>
      </c>
      <c r="U217" s="149">
        <f>+#REF!</f>
        <v>5991.5807999999997</v>
      </c>
      <c r="V217" s="149">
        <f>+#REF!</f>
        <v>5780.7744000000002</v>
      </c>
      <c r="W217" s="149">
        <f>+#REF!</f>
        <v>6036.9408000000003</v>
      </c>
      <c r="X217" s="149">
        <f>+#REF!</f>
        <v>5484.0576000000001</v>
      </c>
      <c r="Y217" s="149">
        <f>+#REF!</f>
        <v>6150.3819999999996</v>
      </c>
      <c r="Z217" s="149">
        <f>+#REF!</f>
        <v>6279.9551999999994</v>
      </c>
      <c r="AA217" s="149">
        <f>+#REF!</f>
        <v>6169.2479999999996</v>
      </c>
      <c r="AB217" s="150">
        <f>_xlfn.IFNA(+#REF!,"N/A")</f>
        <v>6182.64</v>
      </c>
      <c r="AC217" s="151">
        <f>_xlfn.IFNA(+#REF!,"N/A")</f>
        <v>6623.4284999999991</v>
      </c>
      <c r="AD217" s="151">
        <f>_xlfn.IFNA(+#REF!,"N/A")</f>
        <v>7039.5325000000003</v>
      </c>
      <c r="AE217" s="151">
        <f>_xlfn.IFNA(+#REF!,"N/A")</f>
        <v>7528</v>
      </c>
      <c r="AF217" s="151">
        <v>6959.3087999999989</v>
      </c>
      <c r="AG217" s="149">
        <f>IFERROR(+#REF!,"N/A")</f>
        <v>7187.0400000000009</v>
      </c>
      <c r="AH217" s="152">
        <f>_xlfn.IFNA(+#REF!,"N/A")</f>
        <v>3.0564600486758797E-2</v>
      </c>
      <c r="AI217" s="139"/>
      <c r="AJ217" s="153">
        <f>IFERROR(+#REF!,"N/A")</f>
        <v>627.98399999999992</v>
      </c>
      <c r="AK217" s="154">
        <f>+#REF!</f>
        <v>0.6875</v>
      </c>
      <c r="AL217" s="149">
        <f>IFERROR(+#REF!,"N/A")</f>
        <v>627.98399999999992</v>
      </c>
      <c r="AM217" s="149">
        <f>IFERROR(+#REF!,"N/A")</f>
        <v>294.33600000000001</v>
      </c>
      <c r="AN217" s="149">
        <f>IFERROR(+#REF!,"N/A")</f>
        <v>333.64800000000002</v>
      </c>
      <c r="AO217" s="149" t="str">
        <f>+#REF!</f>
        <v>NB</v>
      </c>
      <c r="AP217" s="155">
        <f>+#REF!</f>
        <v>0.6875</v>
      </c>
    </row>
    <row r="218" spans="1:42" x14ac:dyDescent="0.25">
      <c r="A218" s="143">
        <f>+#REF!</f>
        <v>481</v>
      </c>
      <c r="B218" s="144" t="str">
        <f>+#REF!</f>
        <v>WASHINGTON AV</v>
      </c>
      <c r="C218" s="145" t="str">
        <f>+#REF!</f>
        <v>0.1 Mi E OF HASELTON ST</v>
      </c>
      <c r="D218" s="146" t="s">
        <v>89</v>
      </c>
      <c r="E218" s="147">
        <f>+#REF!</f>
        <v>12</v>
      </c>
      <c r="F218" s="147">
        <f>+#REF!</f>
        <v>19</v>
      </c>
      <c r="G218" s="148">
        <f>+#REF!</f>
        <v>26</v>
      </c>
      <c r="H218" s="149" t="str">
        <f>+#REF!</f>
        <v>*****</v>
      </c>
      <c r="I218" s="149" t="str">
        <f>+#REF!</f>
        <v>*****</v>
      </c>
      <c r="J218" s="149" t="str">
        <f>+#REF!</f>
        <v>*****</v>
      </c>
      <c r="K218" s="149" t="str">
        <f>+#REF!</f>
        <v>*****</v>
      </c>
      <c r="L218" s="149" t="str">
        <f>+#REF!</f>
        <v>*****</v>
      </c>
      <c r="M218" s="149" t="str">
        <f>+#REF!</f>
        <v>*****</v>
      </c>
      <c r="N218" s="149" t="str">
        <f>+#REF!</f>
        <v>*****</v>
      </c>
      <c r="O218" s="149">
        <f>+#REF!</f>
        <v>2553</v>
      </c>
      <c r="P218" s="149">
        <f>+#REF!</f>
        <v>2527</v>
      </c>
      <c r="Q218" s="149">
        <f>+#REF!</f>
        <v>2496</v>
      </c>
      <c r="R218" s="149">
        <f>+#REF!</f>
        <v>2500</v>
      </c>
      <c r="S218" s="149">
        <f>+#REF!</f>
        <v>2429</v>
      </c>
      <c r="T218" s="149">
        <f>+#REF!</f>
        <v>2597.1167999999998</v>
      </c>
      <c r="U218" s="149">
        <f>+#REF!</f>
        <v>2420.1887999999999</v>
      </c>
      <c r="V218" s="149">
        <f>+#REF!</f>
        <v>2256.9023999999999</v>
      </c>
      <c r="W218" s="149">
        <f>+#REF!</f>
        <v>2556.576</v>
      </c>
      <c r="X218" s="149">
        <f>+#REF!</f>
        <v>2358.4319999999998</v>
      </c>
      <c r="Y218" s="149">
        <f>+#REF!</f>
        <v>2488.8479999999995</v>
      </c>
      <c r="Z218" s="149">
        <f>+#REF!</f>
        <v>2188.3199999999997</v>
      </c>
      <c r="AA218" s="149">
        <f>+#REF!</f>
        <v>1980.0998</v>
      </c>
      <c r="AB218" s="150">
        <f>_xlfn.IFNA(+#REF!,"N/A")</f>
        <v>6182.64</v>
      </c>
      <c r="AC218" s="151">
        <f>_xlfn.IFNA(+#REF!,"N/A")</f>
        <v>1980</v>
      </c>
      <c r="AD218" s="151">
        <f>_xlfn.IFNA(+#REF!,"N/A")</f>
        <v>1980</v>
      </c>
      <c r="AE218" s="151">
        <f>_xlfn.IFNA(+#REF!,"N/A")</f>
        <v>1980</v>
      </c>
      <c r="AF218" s="151">
        <v>1980</v>
      </c>
      <c r="AG218" s="150">
        <f>IFERROR(+#REF!,"N/A")</f>
        <v>1980</v>
      </c>
      <c r="AH218" s="152">
        <f>_xlfn.IFNA(+#REF!,"N/A")</f>
        <v>-0.20366052187848904</v>
      </c>
      <c r="AI218" s="139"/>
      <c r="AJ218" s="153" t="str">
        <f>IFERROR(+#REF!,"N/A")</f>
        <v>N/A</v>
      </c>
      <c r="AK218" s="154">
        <f>+#REF!</f>
        <v>0.58333333333333404</v>
      </c>
      <c r="AL218" s="149" t="str">
        <f>IFERROR(+#REF!,"N/A")</f>
        <v>N/A</v>
      </c>
      <c r="AM218" s="149" t="str">
        <f>IFERROR(+#REF!,"N/A")</f>
        <v>N/A</v>
      </c>
      <c r="AN218" s="149" t="str">
        <f>IFERROR(+#REF!,"N/A")</f>
        <v>N/A</v>
      </c>
      <c r="AO218" s="149" t="str">
        <f>+#REF!</f>
        <v>EB</v>
      </c>
      <c r="AP218" s="155">
        <f>+#REF!</f>
        <v>0.67708333333333404</v>
      </c>
    </row>
    <row r="219" spans="1:42" x14ac:dyDescent="0.25">
      <c r="A219" s="143">
        <f>+#REF!</f>
        <v>482</v>
      </c>
      <c r="B219" s="144" t="str">
        <f>+#REF!</f>
        <v>C.R. 25A</v>
      </c>
      <c r="C219" s="145" t="str">
        <f>+#REF!</f>
        <v>0.103 Mi N OF C.R. 25A/URICK ST</v>
      </c>
      <c r="D219" s="146" t="s">
        <v>89</v>
      </c>
      <c r="E219" s="147">
        <f>+#REF!</f>
        <v>9</v>
      </c>
      <c r="F219" s="147">
        <f>+#REF!</f>
        <v>19</v>
      </c>
      <c r="G219" s="148">
        <f>+#REF!</f>
        <v>24</v>
      </c>
      <c r="H219" s="149" t="str">
        <f>+#REF!</f>
        <v>*****</v>
      </c>
      <c r="I219" s="149" t="str">
        <f>+#REF!</f>
        <v>*****</v>
      </c>
      <c r="J219" s="149" t="str">
        <f>+#REF!</f>
        <v>*****</v>
      </c>
      <c r="K219" s="149" t="str">
        <f>+#REF!</f>
        <v>*****</v>
      </c>
      <c r="L219" s="149">
        <f>+#REF!</f>
        <v>4684</v>
      </c>
      <c r="M219" s="149">
        <f>+#REF!</f>
        <v>5354</v>
      </c>
      <c r="N219" s="149">
        <f>+#REF!</f>
        <v>5667</v>
      </c>
      <c r="O219" s="149">
        <f>+#REF!</f>
        <v>6285</v>
      </c>
      <c r="P219" s="149">
        <f>+#REF!</f>
        <v>4874</v>
      </c>
      <c r="Q219" s="149">
        <f>+#REF!</f>
        <v>4400</v>
      </c>
      <c r="R219" s="149">
        <f>+#REF!</f>
        <v>4320</v>
      </c>
      <c r="S219" s="149">
        <f>+#REF!</f>
        <v>4560</v>
      </c>
      <c r="T219" s="149">
        <f>+#REF!</f>
        <v>5849.7983999999988</v>
      </c>
      <c r="U219" s="149">
        <f>+#REF!</f>
        <v>5726.4192000000003</v>
      </c>
      <c r="V219" s="149">
        <f>+#REF!</f>
        <v>5736.5567999999994</v>
      </c>
      <c r="W219" s="149">
        <f>+#REF!</f>
        <v>9241.6895999999997</v>
      </c>
      <c r="X219" s="149">
        <f>+#REF!</f>
        <v>5214.5088000000005</v>
      </c>
      <c r="Y219" s="149">
        <f>+#REF!</f>
        <v>5548.6521999999995</v>
      </c>
      <c r="Z219" s="149">
        <f>+#REF!</f>
        <v>5124.5567999999994</v>
      </c>
      <c r="AA219" s="149">
        <f>+#REF!</f>
        <v>4780.0512000000008</v>
      </c>
      <c r="AB219" s="149">
        <f>_xlfn.IFNA(+#REF!,"N/A")</f>
        <v>6182.64</v>
      </c>
      <c r="AC219" s="151">
        <f>_xlfn.IFNA(+#REF!,"N/A")</f>
        <v>4602.7214999999997</v>
      </c>
      <c r="AD219" s="151">
        <f>_xlfn.IFNA(+#REF!,"N/A")</f>
        <v>4608.5766999999996</v>
      </c>
      <c r="AE219" s="151">
        <f>_xlfn.IFNA(+#REF!,"N/A")</f>
        <v>4846</v>
      </c>
      <c r="AF219" s="151">
        <v>4316.1791999999996</v>
      </c>
      <c r="AG219" s="149">
        <f>IFERROR(+#REF!,"N/A")</f>
        <v>4403.9520000000002</v>
      </c>
      <c r="AH219" s="152">
        <f>_xlfn.IFNA(+#REF!,"N/A")</f>
        <v>-6.5598077107280606E-2</v>
      </c>
      <c r="AI219" s="139"/>
      <c r="AJ219" s="153">
        <f>IFERROR(+#REF!,"N/A")</f>
        <v>428.40000000000003</v>
      </c>
      <c r="AK219" s="154">
        <f>+#REF!</f>
        <v>0.69791666666666696</v>
      </c>
      <c r="AL219" s="149">
        <f>IFERROR(+#REF!,"N/A")</f>
        <v>428.4</v>
      </c>
      <c r="AM219" s="149">
        <f>IFERROR(+#REF!,"N/A")</f>
        <v>191.52</v>
      </c>
      <c r="AN219" s="149">
        <f>IFERROR(+#REF!,"N/A")</f>
        <v>236.88</v>
      </c>
      <c r="AO219" s="149" t="str">
        <f>+#REF!</f>
        <v>NB</v>
      </c>
      <c r="AP219" s="155">
        <f>+#REF!</f>
        <v>0.69791666666666696</v>
      </c>
    </row>
    <row r="220" spans="1:42" x14ac:dyDescent="0.25">
      <c r="A220" s="143">
        <f>+#REF!</f>
        <v>483</v>
      </c>
      <c r="B220" s="144" t="str">
        <f>+#REF!</f>
        <v>C.R. 44</v>
      </c>
      <c r="C220" s="145" t="str">
        <f>+#REF!</f>
        <v>0.10 Mi S OF TREASURE ISLAND RD</v>
      </c>
      <c r="D220" s="146" t="s">
        <v>89</v>
      </c>
      <c r="E220" s="147">
        <f>+#REF!</f>
        <v>9</v>
      </c>
      <c r="F220" s="147">
        <f>+#REF!</f>
        <v>19</v>
      </c>
      <c r="G220" s="148">
        <f>+#REF!</f>
        <v>25</v>
      </c>
      <c r="H220" s="149">
        <f>+#REF!</f>
        <v>7365</v>
      </c>
      <c r="I220" s="149">
        <f>+#REF!</f>
        <v>8583</v>
      </c>
      <c r="J220" s="149">
        <f>+#REF!</f>
        <v>9954</v>
      </c>
      <c r="K220" s="149">
        <f>+#REF!</f>
        <v>10020</v>
      </c>
      <c r="L220" s="149">
        <f>+#REF!</f>
        <v>11243</v>
      </c>
      <c r="M220" s="149">
        <f>+#REF!</f>
        <v>11260</v>
      </c>
      <c r="N220" s="149">
        <f>+#REF!</f>
        <v>9782</v>
      </c>
      <c r="O220" s="149">
        <f>+#REF!</f>
        <v>9956</v>
      </c>
      <c r="P220" s="149">
        <f>+#REF!</f>
        <v>9360</v>
      </c>
      <c r="Q220" s="149">
        <f>+#REF!</f>
        <v>7960</v>
      </c>
      <c r="R220" s="149">
        <f>+#REF!</f>
        <v>8467</v>
      </c>
      <c r="S220" s="149">
        <f>+#REF!</f>
        <v>8532</v>
      </c>
      <c r="T220" s="149">
        <f>+#REF!</f>
        <v>9298.7135999999991</v>
      </c>
      <c r="U220" s="149">
        <f>+#REF!</f>
        <v>8429.76</v>
      </c>
      <c r="V220" s="149">
        <f>+#REF!</f>
        <v>8082.2016000000003</v>
      </c>
      <c r="W220" s="149">
        <f>+#REF!</f>
        <v>9213.1775999999991</v>
      </c>
      <c r="X220" s="149">
        <f>+#REF!</f>
        <v>9633.119999999999</v>
      </c>
      <c r="Y220" s="149">
        <f>+#REF!</f>
        <v>10184.418</v>
      </c>
      <c r="Z220" s="149">
        <f>+#REF!</f>
        <v>10811.808000000001</v>
      </c>
      <c r="AA220" s="149">
        <f>+#REF!</f>
        <v>10699.003000000001</v>
      </c>
      <c r="AB220" s="149">
        <f>_xlfn.IFNA(+#REF!,"N/A")</f>
        <v>6182.64</v>
      </c>
      <c r="AC220" s="151">
        <f>_xlfn.IFNA(+#REF!,"N/A")</f>
        <v>11650.249</v>
      </c>
      <c r="AD220" s="151">
        <f>_xlfn.IFNA(+#REF!,"N/A")</f>
        <v>9764.4274000000005</v>
      </c>
      <c r="AE220" s="151">
        <f>_xlfn.IFNA(+#REF!,"N/A")</f>
        <v>11071</v>
      </c>
      <c r="AF220" s="151">
        <v>10945.3248</v>
      </c>
      <c r="AG220" s="149">
        <f>IFERROR(+#REF!,"N/A")</f>
        <v>11274.480000000001</v>
      </c>
      <c r="AH220" s="152">
        <f>_xlfn.IFNA(+#REF!,"N/A")</f>
        <v>0.12767645355236645</v>
      </c>
      <c r="AI220" s="139"/>
      <c r="AJ220" s="153">
        <f>IFERROR(+#REF!,"N/A")</f>
        <v>983.80799999999999</v>
      </c>
      <c r="AK220" s="154">
        <f>+#REF!</f>
        <v>0.69791666666666696</v>
      </c>
      <c r="AL220" s="149">
        <f>IFERROR(+#REF!,"N/A")</f>
        <v>983.80799999999988</v>
      </c>
      <c r="AM220" s="149">
        <f>IFERROR(+#REF!,"N/A")</f>
        <v>662.25600000000009</v>
      </c>
      <c r="AN220" s="149">
        <f>IFERROR(+#REF!,"N/A")</f>
        <v>321.55200000000002</v>
      </c>
      <c r="AO220" s="149" t="str">
        <f>+#REF!</f>
        <v>NB</v>
      </c>
      <c r="AP220" s="155">
        <f>+#REF!</f>
        <v>0.69791666666666696</v>
      </c>
    </row>
    <row r="221" spans="1:42" x14ac:dyDescent="0.25">
      <c r="A221" s="143">
        <f>+#REF!</f>
        <v>484</v>
      </c>
      <c r="B221" s="144" t="str">
        <f>+#REF!</f>
        <v>LAKESHORE DR (EUSTIS)</v>
      </c>
      <c r="C221" s="145" t="str">
        <f>+#REF!</f>
        <v>0.09 Mi E OF KING ST</v>
      </c>
      <c r="D221" s="146" t="s">
        <v>89</v>
      </c>
      <c r="E221" s="147">
        <f>+#REF!</f>
        <v>11</v>
      </c>
      <c r="F221" s="147">
        <f>+#REF!</f>
        <v>19</v>
      </c>
      <c r="G221" s="148">
        <f>+#REF!</f>
        <v>26</v>
      </c>
      <c r="H221" s="149">
        <f>+#REF!</f>
        <v>4803</v>
      </c>
      <c r="I221" s="149">
        <f>+#REF!</f>
        <v>4492</v>
      </c>
      <c r="J221" s="149">
        <f>+#REF!</f>
        <v>4720</v>
      </c>
      <c r="K221" s="149">
        <f>+#REF!</f>
        <v>3587</v>
      </c>
      <c r="L221" s="149">
        <f>+#REF!</f>
        <v>4847</v>
      </c>
      <c r="M221" s="149">
        <f>+#REF!</f>
        <v>5096</v>
      </c>
      <c r="N221" s="149">
        <f>+#REF!</f>
        <v>5270</v>
      </c>
      <c r="O221" s="149">
        <f>+#REF!</f>
        <v>5750</v>
      </c>
      <c r="P221" s="149">
        <f>+#REF!</f>
        <v>5408</v>
      </c>
      <c r="Q221" s="149">
        <f>+#REF!</f>
        <v>4895</v>
      </c>
      <c r="R221" s="149">
        <f>+#REF!</f>
        <v>5429</v>
      </c>
      <c r="S221" s="149">
        <f>+#REF!</f>
        <v>5214</v>
      </c>
      <c r="T221" s="149">
        <f>+#REF!</f>
        <v>5037.4655999999995</v>
      </c>
      <c r="U221" s="149">
        <f>+#REF!</f>
        <v>5042.8224</v>
      </c>
      <c r="V221" s="149">
        <f>+#REF!</f>
        <v>5170.7519999999995</v>
      </c>
      <c r="W221" s="149">
        <f>+#REF!</f>
        <v>3440.4479999999999</v>
      </c>
      <c r="X221" s="149">
        <f>+#REF!</f>
        <v>5272.8768000000009</v>
      </c>
      <c r="Y221" s="149">
        <f>+#REF!</f>
        <v>6949.9529999999995</v>
      </c>
      <c r="Z221" s="149">
        <f>+#REF!</f>
        <v>6077.5679999999993</v>
      </c>
      <c r="AA221" s="149">
        <f>+#REF!</f>
        <v>5873.7574000000004</v>
      </c>
      <c r="AB221" s="149">
        <f>_xlfn.IFNA(+#REF!,"N/A")</f>
        <v>6182.64</v>
      </c>
      <c r="AC221" s="151">
        <f>_xlfn.IFNA(+#REF!,"N/A")</f>
        <v>6188.7749999999996</v>
      </c>
      <c r="AD221" s="151">
        <f>_xlfn.IFNA(+#REF!,"N/A")</f>
        <v>6448.1234999999997</v>
      </c>
      <c r="AE221" s="151">
        <f>_xlfn.IFNA(+#REF!,"N/A")</f>
        <v>6963</v>
      </c>
      <c r="AF221" s="151">
        <v>6193.152</v>
      </c>
      <c r="AG221" s="149">
        <f>IFERROR(+#REF!,"N/A")</f>
        <v>5765.5295999999998</v>
      </c>
      <c r="AH221" s="152">
        <f>_xlfn.IFNA(+#REF!,"N/A")</f>
        <v>-1.3872547046787309E-2</v>
      </c>
      <c r="AI221" s="139"/>
      <c r="AJ221" s="153">
        <f>+#REF!</f>
        <v>509.64479999999998</v>
      </c>
      <c r="AK221" s="154">
        <f>+#REF!</f>
        <v>0.29166666666666702</v>
      </c>
      <c r="AL221" s="149">
        <f>+#REF!</f>
        <v>462.64319999999992</v>
      </c>
      <c r="AM221" s="149">
        <f>+#REF!</f>
        <v>259.89119999999997</v>
      </c>
      <c r="AN221" s="149">
        <f>+#REF!</f>
        <v>202.75199999999998</v>
      </c>
      <c r="AO221" s="149" t="str">
        <f>+#REF!</f>
        <v>EB</v>
      </c>
      <c r="AP221" s="155">
        <f>+#REF!</f>
        <v>0.70833333333333404</v>
      </c>
    </row>
    <row r="222" spans="1:42" x14ac:dyDescent="0.25">
      <c r="A222" s="143">
        <f>+#REF!</f>
        <v>485</v>
      </c>
      <c r="B222" s="144" t="str">
        <f>+#REF!</f>
        <v>HASELTON ST</v>
      </c>
      <c r="C222" s="145" t="str">
        <f>+#REF!</f>
        <v>0.17 Mi S OF E ORANGE AV</v>
      </c>
      <c r="D222" s="146" t="s">
        <v>89</v>
      </c>
      <c r="E222" s="147">
        <f>+#REF!</f>
        <v>12</v>
      </c>
      <c r="F222" s="147">
        <f>+#REF!</f>
        <v>19</v>
      </c>
      <c r="G222" s="148">
        <f>+#REF!</f>
        <v>26</v>
      </c>
      <c r="H222" s="149" t="str">
        <f>+#REF!</f>
        <v>*****</v>
      </c>
      <c r="I222" s="149" t="str">
        <f>+#REF!</f>
        <v>*****</v>
      </c>
      <c r="J222" s="149" t="str">
        <f>+#REF!</f>
        <v>*****</v>
      </c>
      <c r="K222" s="149" t="str">
        <f>+#REF!</f>
        <v>*****</v>
      </c>
      <c r="L222" s="149" t="str">
        <f>+#REF!</f>
        <v>*****</v>
      </c>
      <c r="M222" s="149" t="str">
        <f>+#REF!</f>
        <v>*****</v>
      </c>
      <c r="N222" s="149" t="str">
        <f>+#REF!</f>
        <v>*****</v>
      </c>
      <c r="O222" s="149">
        <f>+#REF!</f>
        <v>2126</v>
      </c>
      <c r="P222" s="149">
        <f>+#REF!</f>
        <v>1864</v>
      </c>
      <c r="Q222" s="149">
        <f>+#REF!</f>
        <v>1850</v>
      </c>
      <c r="R222" s="149">
        <f>+#REF!</f>
        <v>1858</v>
      </c>
      <c r="S222" s="149">
        <f>+#REF!</f>
        <v>1778</v>
      </c>
      <c r="T222" s="149">
        <f>+#REF!</f>
        <v>1941.5519999999999</v>
      </c>
      <c r="U222" s="149">
        <f>+#REF!</f>
        <v>1604.2752</v>
      </c>
      <c r="V222" s="149">
        <f>+#REF!</f>
        <v>1687.4880000000001</v>
      </c>
      <c r="W222" s="149">
        <f>+#REF!</f>
        <v>1841.8751999999999</v>
      </c>
      <c r="X222" s="149">
        <f>+#REF!</f>
        <v>2058.7968000000001</v>
      </c>
      <c r="Y222" s="149">
        <f>+#REF!</f>
        <v>1810.32</v>
      </c>
      <c r="Z222" s="149">
        <f>+#REF!</f>
        <v>1831.2192</v>
      </c>
      <c r="AA222" s="149">
        <f>+#REF!</f>
        <v>1646.4392</v>
      </c>
      <c r="AB222" s="150">
        <f>_xlfn.IFNA(+#REF!,"N/A")</f>
        <v>6182.64</v>
      </c>
      <c r="AC222" s="151">
        <f>_xlfn.IFNA(+#REF!,"N/A")</f>
        <v>1646</v>
      </c>
      <c r="AD222" s="151">
        <f>_xlfn.IFNA(+#REF!,"N/A")</f>
        <v>1646</v>
      </c>
      <c r="AE222" s="151">
        <f>_xlfn.IFNA(+#REF!,"N/A")</f>
        <v>1646</v>
      </c>
      <c r="AF222" s="151">
        <v>1646</v>
      </c>
      <c r="AG222" s="150">
        <f>IFERROR(+#REF!,"N/A")</f>
        <v>1646</v>
      </c>
      <c r="AH222" s="152">
        <f>_xlfn.IFNA(+#REF!,"N/A")</f>
        <v>-0.23254808464959587</v>
      </c>
      <c r="AI222" s="139"/>
      <c r="AJ222" s="153" t="str">
        <f>+#REF!</f>
        <v>N/A</v>
      </c>
      <c r="AK222" s="154">
        <f>+#REF!</f>
        <v>0.67708333333333404</v>
      </c>
      <c r="AL222" s="149" t="str">
        <f>+#REF!</f>
        <v>N/A</v>
      </c>
      <c r="AM222" s="149" t="str">
        <f>+#REF!</f>
        <v>N/A</v>
      </c>
      <c r="AN222" s="149" t="str">
        <f>+#REF!</f>
        <v>N/A</v>
      </c>
      <c r="AO222" s="149" t="str">
        <f>+#REF!</f>
        <v>SB</v>
      </c>
      <c r="AP222" s="155">
        <f>+#REF!</f>
        <v>0.67708333333333404</v>
      </c>
    </row>
    <row r="223" spans="1:42" x14ac:dyDescent="0.25">
      <c r="A223" s="143">
        <f>+#REF!</f>
        <v>486</v>
      </c>
      <c r="B223" s="144" t="str">
        <f>+#REF!</f>
        <v>ABRAMS RD</v>
      </c>
      <c r="C223" s="145" t="str">
        <f>+#REF!</f>
        <v>0.06 Mi S OF S.R. 44</v>
      </c>
      <c r="D223" s="146" t="s">
        <v>89</v>
      </c>
      <c r="E223" s="147">
        <f>+#REF!</f>
        <v>7</v>
      </c>
      <c r="F223" s="147">
        <f>+#REF!</f>
        <v>19</v>
      </c>
      <c r="G223" s="148">
        <f>+#REF!</f>
        <v>27</v>
      </c>
      <c r="H223" s="149">
        <f>+#REF!</f>
        <v>4388</v>
      </c>
      <c r="I223" s="149">
        <f>+#REF!</f>
        <v>5226</v>
      </c>
      <c r="J223" s="149">
        <f>+#REF!</f>
        <v>4537</v>
      </c>
      <c r="K223" s="149">
        <f>+#REF!</f>
        <v>4424</v>
      </c>
      <c r="L223" s="149">
        <f>+#REF!</f>
        <v>4399</v>
      </c>
      <c r="M223" s="149">
        <f>+#REF!</f>
        <v>4347</v>
      </c>
      <c r="N223" s="149">
        <f>+#REF!</f>
        <v>4259</v>
      </c>
      <c r="O223" s="149">
        <f>+#REF!</f>
        <v>3878</v>
      </c>
      <c r="P223" s="149">
        <f>+#REF!</f>
        <v>4173</v>
      </c>
      <c r="Q223" s="149">
        <f>+#REF!</f>
        <v>3897</v>
      </c>
      <c r="R223" s="149">
        <f>+#REF!</f>
        <v>4269</v>
      </c>
      <c r="S223" s="149">
        <f>+#REF!</f>
        <v>4258</v>
      </c>
      <c r="T223" s="149">
        <f>+#REF!</f>
        <v>3845.8367999999996</v>
      </c>
      <c r="U223" s="149">
        <f>+#REF!</f>
        <v>4148.4959999999992</v>
      </c>
      <c r="V223" s="149">
        <f>+#REF!</f>
        <v>3961.5359999999996</v>
      </c>
      <c r="W223" s="149">
        <f>+#REF!</f>
        <v>6052.1471999999994</v>
      </c>
      <c r="X223" s="149">
        <f>+#REF!</f>
        <v>4564.8863999999994</v>
      </c>
      <c r="Y223" s="149">
        <f>+#REF!</f>
        <v>4807.152</v>
      </c>
      <c r="Z223" s="149">
        <f>+#REF!</f>
        <v>5150.8991999999989</v>
      </c>
      <c r="AA223" s="149">
        <f>+#REF!</f>
        <v>5144.6471999999994</v>
      </c>
      <c r="AB223" s="149">
        <f>_xlfn.IFNA(+#REF!,"N/A")</f>
        <v>6182.64</v>
      </c>
      <c r="AC223" s="151">
        <f>_xlfn.IFNA(+#REF!,"N/A")</f>
        <v>5083.4309999999996</v>
      </c>
      <c r="AD223" s="151">
        <f>_xlfn.IFNA(+#REF!,"N/A")</f>
        <v>4777.1723999999995</v>
      </c>
      <c r="AE223" s="151">
        <f>_xlfn.IFNA(+#REF!,"N/A")</f>
        <v>5587.9663</v>
      </c>
      <c r="AF223" s="151">
        <v>5489.971199999999</v>
      </c>
      <c r="AG223" s="149">
        <f>IFERROR(+#REF!,"N/A")</f>
        <v>5778.4319999999998</v>
      </c>
      <c r="AH223" s="152">
        <f>_xlfn.IFNA(+#REF!,"N/A")</f>
        <v>-1.3431580205681137E-2</v>
      </c>
      <c r="AI223" s="139"/>
      <c r="AJ223" s="153">
        <f>+#REF!</f>
        <v>521.76959999999997</v>
      </c>
      <c r="AK223" s="154">
        <f>+#REF!</f>
        <v>0.67708333333333404</v>
      </c>
      <c r="AL223" s="149">
        <f>+#REF!</f>
        <v>521.76959999999997</v>
      </c>
      <c r="AM223" s="149">
        <f>+#REF!</f>
        <v>246.15359999999998</v>
      </c>
      <c r="AN223" s="149">
        <f>+#REF!</f>
        <v>275.61599999999999</v>
      </c>
      <c r="AO223" s="149" t="str">
        <f>+#REF!</f>
        <v>NB</v>
      </c>
      <c r="AP223" s="155">
        <f>+#REF!</f>
        <v>0.67708333333333404</v>
      </c>
    </row>
    <row r="224" spans="1:42" x14ac:dyDescent="0.25">
      <c r="A224" s="143">
        <f>+#REF!</f>
        <v>487</v>
      </c>
      <c r="B224" s="144" t="str">
        <f>+#REF!</f>
        <v>ORANGE AV</v>
      </c>
      <c r="C224" s="145" t="str">
        <f>+#REF!</f>
        <v>0.161 Mi E OF S.R. 19 (EUSTIS)</v>
      </c>
      <c r="D224" s="146" t="s">
        <v>38</v>
      </c>
      <c r="E224" s="147">
        <f>+#REF!</f>
        <v>11</v>
      </c>
      <c r="F224" s="147">
        <f>+#REF!</f>
        <v>19</v>
      </c>
      <c r="G224" s="148">
        <f>+#REF!</f>
        <v>26</v>
      </c>
      <c r="H224" s="149" t="str">
        <f>+#REF!</f>
        <v>*****</v>
      </c>
      <c r="I224" s="149" t="str">
        <f>+#REF!</f>
        <v>*****</v>
      </c>
      <c r="J224" s="149" t="str">
        <f>+#REF!</f>
        <v>*****</v>
      </c>
      <c r="K224" s="149" t="str">
        <f>+#REF!</f>
        <v>*****</v>
      </c>
      <c r="L224" s="149" t="str">
        <f>+#REF!</f>
        <v>*****</v>
      </c>
      <c r="M224" s="149">
        <f>+#REF!</f>
        <v>12430</v>
      </c>
      <c r="N224" s="149">
        <f>+#REF!</f>
        <v>13432</v>
      </c>
      <c r="O224" s="149">
        <f>+#REF!</f>
        <v>14562</v>
      </c>
      <c r="P224" s="149">
        <f>+#REF!</f>
        <v>11662</v>
      </c>
      <c r="Q224" s="149">
        <f>+#REF!</f>
        <v>11930</v>
      </c>
      <c r="R224" s="149">
        <f>+#REF!</f>
        <v>12176</v>
      </c>
      <c r="S224" s="149">
        <f>+#REF!</f>
        <v>11913</v>
      </c>
      <c r="T224" s="149">
        <f>+#REF!</f>
        <v>11042.611199999999</v>
      </c>
      <c r="U224" s="149">
        <f>+#REF!</f>
        <v>10248.191999999999</v>
      </c>
      <c r="V224" s="149">
        <f>+#REF!</f>
        <v>10383.916799999999</v>
      </c>
      <c r="W224" s="149">
        <f>+#REF!</f>
        <v>11784.009599999999</v>
      </c>
      <c r="X224" s="149">
        <f>+#REF!</f>
        <v>11192.140799999999</v>
      </c>
      <c r="Y224" s="149">
        <f>+#REF!</f>
        <v>11233.084999999999</v>
      </c>
      <c r="Z224" s="149">
        <f>+#REF!</f>
        <v>7735.3727999999983</v>
      </c>
      <c r="AA224" s="149">
        <f>+#REF!</f>
        <v>12985.776</v>
      </c>
      <c r="AB224" s="149">
        <f>_xlfn.IFNA(+#REF!,"N/A")</f>
        <v>6182.64</v>
      </c>
      <c r="AC224" s="151">
        <f>_xlfn.IFNA(+#REF!,"N/A")</f>
        <v>11963.045999999998</v>
      </c>
      <c r="AD224" s="151">
        <f>_xlfn.IFNA(+#REF!,"N/A")</f>
        <v>11813.1741</v>
      </c>
      <c r="AE224" s="151">
        <f>_xlfn.IFNA(+#REF!,"N/A")</f>
        <v>11730</v>
      </c>
      <c r="AF224" s="151">
        <v>10512.691199999999</v>
      </c>
      <c r="AG224" s="149">
        <f>IFERROR(+#REF!,"N/A")</f>
        <v>12165.119999999999</v>
      </c>
      <c r="AH224" s="152">
        <f>_xlfn.IFNA(+#REF!,"N/A")</f>
        <v>0.14495518347087621</v>
      </c>
      <c r="AI224" s="139"/>
      <c r="AJ224" s="153">
        <f>+#REF!</f>
        <v>1114.8191999999999</v>
      </c>
      <c r="AK224" s="154">
        <f>+#REF!</f>
        <v>0.67708333333333404</v>
      </c>
      <c r="AL224" s="149">
        <f>+#REF!</f>
        <v>1114.8191999999999</v>
      </c>
      <c r="AM224" s="149">
        <f>+#REF!</f>
        <v>551.23199999999997</v>
      </c>
      <c r="AN224" s="149">
        <f>+#REF!</f>
        <v>563.58719999999994</v>
      </c>
      <c r="AO224" s="149" t="str">
        <f>+#REF!</f>
        <v>WB</v>
      </c>
      <c r="AP224" s="155">
        <f>+#REF!</f>
        <v>0.67708333333333404</v>
      </c>
    </row>
    <row r="225" spans="1:42" x14ac:dyDescent="0.25">
      <c r="A225" s="143">
        <f>+#REF!</f>
        <v>488</v>
      </c>
      <c r="B225" s="144" t="str">
        <f>+#REF!</f>
        <v>PRESCOTT ST</v>
      </c>
      <c r="C225" s="145" t="str">
        <f>+#REF!</f>
        <v>0.12 Mi N OF E ORANGE AV</v>
      </c>
      <c r="D225" s="146" t="s">
        <v>89</v>
      </c>
      <c r="E225" s="147">
        <f>+#REF!</f>
        <v>11</v>
      </c>
      <c r="F225" s="147">
        <f>+#REF!</f>
        <v>19</v>
      </c>
      <c r="G225" s="148">
        <f>+#REF!</f>
        <v>26</v>
      </c>
      <c r="H225" s="149" t="str">
        <f>+#REF!</f>
        <v>*****</v>
      </c>
      <c r="I225" s="149" t="str">
        <f>+#REF!</f>
        <v>*****</v>
      </c>
      <c r="J225" s="149" t="str">
        <f>+#REF!</f>
        <v>*****</v>
      </c>
      <c r="K225" s="149" t="str">
        <f>+#REF!</f>
        <v>*****</v>
      </c>
      <c r="L225" s="149" t="str">
        <f>+#REF!</f>
        <v>*****</v>
      </c>
      <c r="M225" s="149" t="str">
        <f>+#REF!</f>
        <v>*****</v>
      </c>
      <c r="N225" s="149" t="str">
        <f>+#REF!</f>
        <v>*****</v>
      </c>
      <c r="O225" s="149">
        <f>+#REF!</f>
        <v>685</v>
      </c>
      <c r="P225" s="149">
        <f>+#REF!</f>
        <v>469</v>
      </c>
      <c r="Q225" s="149">
        <f>+#REF!</f>
        <v>456</v>
      </c>
      <c r="R225" s="149">
        <f>+#REF!</f>
        <v>525</v>
      </c>
      <c r="S225" s="149">
        <f>+#REF!</f>
        <v>464</v>
      </c>
      <c r="T225" s="149">
        <f>+#REF!</f>
        <v>445.11359999999996</v>
      </c>
      <c r="U225" s="149">
        <f>+#REF!</f>
        <v>564.30719999999997</v>
      </c>
      <c r="V225" s="149">
        <f>+#REF!</f>
        <v>433.93919999999997</v>
      </c>
      <c r="W225" s="149">
        <f>+#REF!</f>
        <v>520.81919999999991</v>
      </c>
      <c r="X225" s="149">
        <f>+#REF!</f>
        <v>409.79520000000002</v>
      </c>
      <c r="Y225" s="149">
        <f>+#REF!</f>
        <v>515.28</v>
      </c>
      <c r="Z225" s="149">
        <f>+#REF!</f>
        <v>573.23519999999996</v>
      </c>
      <c r="AA225" s="149">
        <f>+#REF!</f>
        <v>561.80459999999994</v>
      </c>
      <c r="AB225" s="150">
        <f>_xlfn.IFNA(+#REF!,"N/A")</f>
        <v>6182.64</v>
      </c>
      <c r="AC225" s="151">
        <f>_xlfn.IFNA(+#REF!,"N/A")</f>
        <v>562</v>
      </c>
      <c r="AD225" s="151">
        <f>_xlfn.IFNA(+#REF!,"N/A")</f>
        <v>562</v>
      </c>
      <c r="AE225" s="151">
        <f>_xlfn.IFNA(+#REF!,"N/A")</f>
        <v>562</v>
      </c>
      <c r="AF225" s="151">
        <v>562</v>
      </c>
      <c r="AG225" s="150">
        <f>IFERROR(+#REF!,"N/A")</f>
        <v>562</v>
      </c>
      <c r="AH225" s="152">
        <f>_xlfn.IFNA(+#REF!,"N/A")</f>
        <v>-0.38096889599365558</v>
      </c>
      <c r="AI225" s="139"/>
      <c r="AJ225" s="153" t="str">
        <f>+#REF!</f>
        <v>N/A</v>
      </c>
      <c r="AK225" s="154">
        <f>+#REF!</f>
        <v>0.60416666666666696</v>
      </c>
      <c r="AL225" s="149" t="str">
        <f>+#REF!</f>
        <v>N/A</v>
      </c>
      <c r="AM225" s="149" t="str">
        <f>+#REF!</f>
        <v>N/A</v>
      </c>
      <c r="AN225" s="149" t="str">
        <f>+#REF!</f>
        <v>N/A</v>
      </c>
      <c r="AO225" s="149" t="str">
        <f>+#REF!</f>
        <v>SB</v>
      </c>
      <c r="AP225" s="155">
        <f>+#REF!</f>
        <v>0.65625</v>
      </c>
    </row>
    <row r="226" spans="1:42" x14ac:dyDescent="0.25">
      <c r="A226" s="143">
        <f>+#REF!</f>
        <v>489</v>
      </c>
      <c r="B226" s="144" t="str">
        <f>+#REF!</f>
        <v>BATES AV</v>
      </c>
      <c r="C226" s="145" t="str">
        <f>+#REF!</f>
        <v>0.1 Mi E OF PRESCOTT ST</v>
      </c>
      <c r="D226" s="146" t="s">
        <v>89</v>
      </c>
      <c r="E226" s="147">
        <f>+#REF!</f>
        <v>1</v>
      </c>
      <c r="F226" s="147">
        <f>+#REF!</f>
        <v>19</v>
      </c>
      <c r="G226" s="148">
        <f>+#REF!</f>
        <v>26</v>
      </c>
      <c r="H226" s="149" t="str">
        <f>+#REF!</f>
        <v>*****</v>
      </c>
      <c r="I226" s="149" t="str">
        <f>+#REF!</f>
        <v>*****</v>
      </c>
      <c r="J226" s="149" t="str">
        <f>+#REF!</f>
        <v>*****</v>
      </c>
      <c r="K226" s="149" t="str">
        <f>+#REF!</f>
        <v>*****</v>
      </c>
      <c r="L226" s="149" t="str">
        <f>+#REF!</f>
        <v>*****</v>
      </c>
      <c r="M226" s="149" t="str">
        <f>+#REF!</f>
        <v>*****</v>
      </c>
      <c r="N226" s="149" t="str">
        <f>+#REF!</f>
        <v>*****</v>
      </c>
      <c r="O226" s="149">
        <f>+#REF!</f>
        <v>1617</v>
      </c>
      <c r="P226" s="149">
        <f>+#REF!</f>
        <v>1385</v>
      </c>
      <c r="Q226" s="149">
        <f>+#REF!</f>
        <v>1283</v>
      </c>
      <c r="R226" s="149">
        <f>+#REF!</f>
        <v>1618</v>
      </c>
      <c r="S226" s="149">
        <f>+#REF!</f>
        <v>1393</v>
      </c>
      <c r="T226" s="149">
        <f>+#REF!</f>
        <v>1313.9232</v>
      </c>
      <c r="U226" s="149">
        <f>+#REF!</f>
        <v>1024.0416</v>
      </c>
      <c r="V226" s="149">
        <f>+#REF!</f>
        <v>2452.3775999999998</v>
      </c>
      <c r="W226" s="149">
        <f>+#REF!</f>
        <v>900.97919999999988</v>
      </c>
      <c r="X226" s="149">
        <f>+#REF!</f>
        <v>933.86879999999996</v>
      </c>
      <c r="Y226" s="149">
        <f>+#REF!</f>
        <v>1026.912</v>
      </c>
      <c r="Z226" s="149">
        <f>+#REF!</f>
        <v>1428.48</v>
      </c>
      <c r="AA226" s="149">
        <f>+#REF!</f>
        <v>1320.3833999999999</v>
      </c>
      <c r="AB226" s="150">
        <f>_xlfn.IFNA(+#REF!,"N/A")</f>
        <v>6182.64</v>
      </c>
      <c r="AC226" s="151">
        <f>_xlfn.IFNA(+#REF!,"N/A")</f>
        <v>1320</v>
      </c>
      <c r="AD226" s="151">
        <f>_xlfn.IFNA(+#REF!,"N/A")</f>
        <v>1320</v>
      </c>
      <c r="AE226" s="151">
        <f>_xlfn.IFNA(+#REF!,"N/A")</f>
        <v>1320</v>
      </c>
      <c r="AF226" s="151">
        <v>1320</v>
      </c>
      <c r="AG226" s="150">
        <f>IFERROR(+#REF!,"N/A")</f>
        <v>1320</v>
      </c>
      <c r="AH226" s="152">
        <f>_xlfn.IFNA(+#REF!,"N/A")</f>
        <v>-0.26568906699892458</v>
      </c>
      <c r="AI226" s="139"/>
      <c r="AJ226" s="153" t="str">
        <f>+#REF!</f>
        <v>N/A</v>
      </c>
      <c r="AK226" s="154">
        <f>+#REF!</f>
        <v>0.65625</v>
      </c>
      <c r="AL226" s="149" t="str">
        <f>+#REF!</f>
        <v>N/A</v>
      </c>
      <c r="AM226" s="149" t="str">
        <f>+#REF!</f>
        <v>N/A</v>
      </c>
      <c r="AN226" s="149" t="str">
        <f>+#REF!</f>
        <v>N/A</v>
      </c>
      <c r="AO226" s="149" t="str">
        <f>+#REF!</f>
        <v>WB</v>
      </c>
      <c r="AP226" s="155">
        <f>+#REF!</f>
        <v>0.65625</v>
      </c>
    </row>
    <row r="227" spans="1:42" x14ac:dyDescent="0.25">
      <c r="A227" s="143">
        <f>+#REF!</f>
        <v>490</v>
      </c>
      <c r="B227" s="144" t="str">
        <f>+#REF!</f>
        <v>C.R. 468</v>
      </c>
      <c r="C227" s="145" t="str">
        <f>+#REF!</f>
        <v>0.04 Mi N OF BERCKMAN ST</v>
      </c>
      <c r="D227" s="146" t="s">
        <v>89</v>
      </c>
      <c r="E227" s="147">
        <f>+#REF!</f>
        <v>4</v>
      </c>
      <c r="F227" s="147">
        <f>+#REF!</f>
        <v>19</v>
      </c>
      <c r="G227" s="148">
        <f>+#REF!</f>
        <v>24</v>
      </c>
      <c r="H227" s="149">
        <f>+#REF!</f>
        <v>2684</v>
      </c>
      <c r="I227" s="149">
        <f>+#REF!</f>
        <v>2781</v>
      </c>
      <c r="J227" s="149">
        <f>+#REF!</f>
        <v>2868</v>
      </c>
      <c r="K227" s="149">
        <f>+#REF!</f>
        <v>2890</v>
      </c>
      <c r="L227" s="149">
        <f>+#REF!</f>
        <v>2722</v>
      </c>
      <c r="M227" s="149">
        <f>+#REF!</f>
        <v>2779</v>
      </c>
      <c r="N227" s="149">
        <f>+#REF!</f>
        <v>3043</v>
      </c>
      <c r="O227" s="149">
        <f>+#REF!</f>
        <v>2907</v>
      </c>
      <c r="P227" s="149">
        <f>+#REF!</f>
        <v>2780</v>
      </c>
      <c r="Q227" s="149">
        <f>+#REF!</f>
        <v>2695</v>
      </c>
      <c r="R227" s="149">
        <f>+#REF!</f>
        <v>2941</v>
      </c>
      <c r="S227" s="149">
        <f>+#REF!</f>
        <v>2860</v>
      </c>
      <c r="T227" s="149">
        <f>+#REF!</f>
        <v>3489.8687999999997</v>
      </c>
      <c r="U227" s="149">
        <f>+#REF!</f>
        <v>3275.6831999999999</v>
      </c>
      <c r="V227" s="149">
        <f>+#REF!</f>
        <v>3216.1535999999996</v>
      </c>
      <c r="W227" s="149">
        <f>+#REF!</f>
        <v>5104.5983999999999</v>
      </c>
      <c r="X227" s="149">
        <f>+#REF!</f>
        <v>3113.3856000000001</v>
      </c>
      <c r="Y227" s="149">
        <f>+#REF!</f>
        <v>4079.9751999999999</v>
      </c>
      <c r="Z227" s="149">
        <f>+#REF!</f>
        <v>3990.8160000000003</v>
      </c>
      <c r="AA227" s="149">
        <f>+#REF!</f>
        <v>3637.2672000000002</v>
      </c>
      <c r="AB227" s="149">
        <f>_xlfn.IFNA(+#REF!,"N/A")</f>
        <v>6182.64</v>
      </c>
      <c r="AC227" s="151">
        <f>_xlfn.IFNA(+#REF!,"N/A")</f>
        <v>3715.1839999999997</v>
      </c>
      <c r="AD227" s="151">
        <f>_xlfn.IFNA(+#REF!,"N/A")</f>
        <v>4294.3355000000001</v>
      </c>
      <c r="AE227" s="151">
        <f>_xlfn.IFNA(+#REF!,"N/A")</f>
        <v>4558</v>
      </c>
      <c r="AF227" s="151">
        <v>4049.0687999999991</v>
      </c>
      <c r="AG227" s="149">
        <f>IFERROR(+#REF!,"N/A")</f>
        <v>4574.3040000000001</v>
      </c>
      <c r="AH227" s="152">
        <f>_xlfn.IFNA(+#REF!,"N/A")</f>
        <v>-5.8478562608156426E-2</v>
      </c>
      <c r="AI227" s="139"/>
      <c r="AJ227" s="153">
        <f>+#REF!</f>
        <v>411.26400000000001</v>
      </c>
      <c r="AK227" s="154">
        <f>+#REF!</f>
        <v>0.3125</v>
      </c>
      <c r="AL227" s="149">
        <f>+#REF!</f>
        <v>390.096</v>
      </c>
      <c r="AM227" s="149">
        <f>+#REF!</f>
        <v>168.33600000000001</v>
      </c>
      <c r="AN227" s="149">
        <f>+#REF!</f>
        <v>221.76</v>
      </c>
      <c r="AO227" s="149" t="str">
        <f>+#REF!</f>
        <v>NB</v>
      </c>
      <c r="AP227" s="155">
        <f>+#REF!</f>
        <v>0.63541666666666696</v>
      </c>
    </row>
    <row r="228" spans="1:42" x14ac:dyDescent="0.25">
      <c r="A228" s="143">
        <f>+#REF!</f>
        <v>491</v>
      </c>
      <c r="B228" s="144" t="str">
        <f>+#REF!</f>
        <v>C.R. 466A</v>
      </c>
      <c r="C228" s="145" t="str">
        <f>+#REF!</f>
        <v>0.10 Mi W OF U.S. 27/U.S. 441</v>
      </c>
      <c r="D228" s="146" t="s">
        <v>89</v>
      </c>
      <c r="E228" s="147">
        <f>+#REF!</f>
        <v>4</v>
      </c>
      <c r="F228" s="147">
        <f>+#REF!</f>
        <v>19</v>
      </c>
      <c r="G228" s="148">
        <f>+#REF!</f>
        <v>24</v>
      </c>
      <c r="H228" s="149" t="str">
        <f>+#REF!</f>
        <v>*****</v>
      </c>
      <c r="I228" s="149" t="str">
        <f>+#REF!</f>
        <v>*****</v>
      </c>
      <c r="J228" s="149">
        <f>+#REF!</f>
        <v>3535</v>
      </c>
      <c r="K228" s="149">
        <f>+#REF!</f>
        <v>3811</v>
      </c>
      <c r="L228" s="149">
        <f>+#REF!</f>
        <v>3656</v>
      </c>
      <c r="M228" s="149">
        <f>+#REF!</f>
        <v>3574</v>
      </c>
      <c r="N228" s="149">
        <f>+#REF!</f>
        <v>3824</v>
      </c>
      <c r="O228" s="149">
        <f>+#REF!</f>
        <v>3544</v>
      </c>
      <c r="P228" s="149">
        <f>+#REF!</f>
        <v>4404</v>
      </c>
      <c r="Q228" s="149">
        <f>+#REF!</f>
        <v>4816</v>
      </c>
      <c r="R228" s="149">
        <f>+#REF!</f>
        <v>5614</v>
      </c>
      <c r="S228" s="149">
        <f>+#REF!</f>
        <v>5528</v>
      </c>
      <c r="T228" s="149">
        <f>+#REF!</f>
        <v>4888.8575999999994</v>
      </c>
      <c r="U228" s="149">
        <f>+#REF!</f>
        <v>6722.7840000000006</v>
      </c>
      <c r="V228" s="149">
        <f>+#REF!</f>
        <v>6463.8911999999991</v>
      </c>
      <c r="W228" s="149">
        <f>+#REF!</f>
        <v>6399.9935999999998</v>
      </c>
      <c r="X228" s="149">
        <f>+#REF!</f>
        <v>6399.36</v>
      </c>
      <c r="Y228" s="149">
        <f>+#REF!</f>
        <v>6452.6727999999994</v>
      </c>
      <c r="Z228" s="149">
        <f>+#REF!</f>
        <v>6512.2175999999999</v>
      </c>
      <c r="AA228" s="149">
        <f>+#REF!</f>
        <v>6473.6928000000007</v>
      </c>
      <c r="AB228" s="149">
        <f>_xlfn.IFNA(+#REF!,"N/A")</f>
        <v>6182.64</v>
      </c>
      <c r="AC228" s="151">
        <f>_xlfn.IFNA(+#REF!,"N/A")</f>
        <v>7320.9849999999997</v>
      </c>
      <c r="AD228" s="151">
        <f>_xlfn.IFNA(+#REF!,"N/A")</f>
        <v>6980.3916000000008</v>
      </c>
      <c r="AE228" s="151">
        <f>_xlfn.IFNA(+#REF!,"N/A")</f>
        <v>13157</v>
      </c>
      <c r="AF228" s="151">
        <v>6515.6544000000004</v>
      </c>
      <c r="AG228" s="149">
        <f>IFERROR(+#REF!,"N/A")</f>
        <v>6742.5119999999997</v>
      </c>
      <c r="AH228" s="152">
        <f>_xlfn.IFNA(+#REF!,"N/A")</f>
        <v>1.7488603940512215E-2</v>
      </c>
      <c r="AI228" s="139"/>
      <c r="AJ228" s="153">
        <f>+#REF!</f>
        <v>565.48799999999994</v>
      </c>
      <c r="AK228" s="154">
        <f>+#REF!</f>
        <v>0.52083333333333404</v>
      </c>
      <c r="AL228" s="149">
        <f>+#REF!</f>
        <v>528.19200000000001</v>
      </c>
      <c r="AM228" s="149">
        <f>+#REF!</f>
        <v>235.87199999999999</v>
      </c>
      <c r="AN228" s="149">
        <f>+#REF!</f>
        <v>292.32</v>
      </c>
      <c r="AO228" s="149" t="str">
        <f>+#REF!</f>
        <v>EB</v>
      </c>
      <c r="AP228" s="155">
        <f>+#REF!</f>
        <v>0.625</v>
      </c>
    </row>
    <row r="229" spans="1:42" x14ac:dyDescent="0.25">
      <c r="A229" s="143">
        <f>+#REF!</f>
        <v>492</v>
      </c>
      <c r="B229" s="144" t="str">
        <f>+#REF!</f>
        <v>C.R. 466A</v>
      </c>
      <c r="C229" s="145" t="str">
        <f>+#REF!</f>
        <v>AT SUMTER CO LINE</v>
      </c>
      <c r="D229" s="146" t="s">
        <v>38</v>
      </c>
      <c r="E229" s="147">
        <f>+#REF!</f>
        <v>6</v>
      </c>
      <c r="F229" s="147">
        <f>+#REF!</f>
        <v>19</v>
      </c>
      <c r="G229" s="148">
        <f>+#REF!</f>
        <v>24</v>
      </c>
      <c r="H229" s="149">
        <f>+#REF!</f>
        <v>2612</v>
      </c>
      <c r="I229" s="149">
        <f>+#REF!</f>
        <v>3044</v>
      </c>
      <c r="J229" s="149">
        <f>+#REF!</f>
        <v>3051</v>
      </c>
      <c r="K229" s="149">
        <f>+#REF!</f>
        <v>3210</v>
      </c>
      <c r="L229" s="149">
        <f>+#REF!</f>
        <v>4267</v>
      </c>
      <c r="M229" s="149">
        <f>+#REF!</f>
        <v>4177</v>
      </c>
      <c r="N229" s="149">
        <f>+#REF!</f>
        <v>4625</v>
      </c>
      <c r="O229" s="149">
        <f>+#REF!</f>
        <v>4198</v>
      </c>
      <c r="P229" s="149">
        <f>+#REF!</f>
        <v>7248</v>
      </c>
      <c r="Q229" s="149">
        <f>+#REF!</f>
        <v>8163</v>
      </c>
      <c r="R229" s="149">
        <f>+#REF!</f>
        <v>10168</v>
      </c>
      <c r="S229" s="149">
        <f>+#REF!</f>
        <v>10874</v>
      </c>
      <c r="T229" s="149">
        <f>+#REF!</f>
        <v>11669.011199999999</v>
      </c>
      <c r="U229" s="149">
        <f>+#REF!</f>
        <v>13503.6</v>
      </c>
      <c r="V229" s="149">
        <f>+#REF!</f>
        <v>15281.241599999999</v>
      </c>
      <c r="W229" s="149">
        <f>+#REF!</f>
        <v>17819.049600000002</v>
      </c>
      <c r="X229" s="149">
        <f>+#REF!</f>
        <v>17820.153599999998</v>
      </c>
      <c r="Y229" s="149">
        <f>+#REF!</f>
        <v>18230.18</v>
      </c>
      <c r="Z229" s="149">
        <f>+#REF!</f>
        <v>18968.448</v>
      </c>
      <c r="AA229" s="149">
        <f>+#REF!</f>
        <v>13377.045600000001</v>
      </c>
      <c r="AB229" s="149">
        <f>_xlfn.IFNA(+#REF!,"N/A")</f>
        <v>6182.64</v>
      </c>
      <c r="AC229" s="151">
        <f>_xlfn.IFNA(+#REF!,"N/A")</f>
        <v>7593.5840000000007</v>
      </c>
      <c r="AD229" s="151">
        <f>_xlfn.IFNA(+#REF!,"N/A")</f>
        <v>17841.3508</v>
      </c>
      <c r="AE229" s="151">
        <f>_xlfn.IFNA(+#REF!,"N/A")</f>
        <v>19080</v>
      </c>
      <c r="AF229" s="151">
        <v>17617.555199999999</v>
      </c>
      <c r="AG229" s="149">
        <f>IFERROR(+#REF!,"N/A")</f>
        <v>18682.272000000001</v>
      </c>
      <c r="AH229" s="152">
        <f>_xlfn.IFNA(+#REF!,"N/A")</f>
        <v>0.24753042561800487</v>
      </c>
      <c r="AI229" s="139"/>
      <c r="AJ229" s="153">
        <f>+#REF!</f>
        <v>1562.4</v>
      </c>
      <c r="AK229" s="154">
        <f>+#REF!</f>
        <v>0.52083333333333404</v>
      </c>
      <c r="AL229" s="149">
        <f>+#REF!</f>
        <v>1523.088</v>
      </c>
      <c r="AM229" s="149">
        <f>+#REF!</f>
        <v>764.06399999999996</v>
      </c>
      <c r="AN229" s="149">
        <f>+#REF!</f>
        <v>759.024</v>
      </c>
      <c r="AO229" s="149" t="str">
        <f>+#REF!</f>
        <v>EB</v>
      </c>
      <c r="AP229" s="155">
        <f>+#REF!</f>
        <v>0.64583333333333404</v>
      </c>
    </row>
    <row r="230" spans="1:42" x14ac:dyDescent="0.25">
      <c r="A230" s="143">
        <f>+#REF!</f>
        <v>493</v>
      </c>
      <c r="B230" s="144" t="str">
        <f>+#REF!</f>
        <v>MICRO RACETRACK RD</v>
      </c>
      <c r="C230" s="145" t="str">
        <f>+#REF!</f>
        <v>0.098 Mi N OF C.R. 466A</v>
      </c>
      <c r="D230" s="146" t="s">
        <v>38</v>
      </c>
      <c r="E230" s="147">
        <f>+#REF!</f>
        <v>6</v>
      </c>
      <c r="F230" s="147">
        <f>+#REF!</f>
        <v>19</v>
      </c>
      <c r="G230" s="148">
        <f>+#REF!</f>
        <v>24</v>
      </c>
      <c r="H230" s="149" t="str">
        <f>+#REF!</f>
        <v>*****</v>
      </c>
      <c r="I230" s="149" t="str">
        <f>+#REF!</f>
        <v>*****</v>
      </c>
      <c r="J230" s="149" t="str">
        <f>+#REF!</f>
        <v>*****</v>
      </c>
      <c r="K230" s="149" t="str">
        <f>+#REF!</f>
        <v>*****</v>
      </c>
      <c r="L230" s="149">
        <f>+#REF!</f>
        <v>2154</v>
      </c>
      <c r="M230" s="149">
        <f>+#REF!</f>
        <v>1798</v>
      </c>
      <c r="N230" s="149">
        <f>+#REF!</f>
        <v>2021</v>
      </c>
      <c r="O230" s="149">
        <f>+#REF!</f>
        <v>2213</v>
      </c>
      <c r="P230" s="149">
        <f>+#REF!</f>
        <v>2347</v>
      </c>
      <c r="Q230" s="149">
        <f>+#REF!</f>
        <v>2260</v>
      </c>
      <c r="R230" s="149">
        <f>+#REF!</f>
        <v>2989</v>
      </c>
      <c r="S230" s="149">
        <f>+#REF!</f>
        <v>3209</v>
      </c>
      <c r="T230" s="149">
        <f>+#REF!</f>
        <v>3787.3440000000001</v>
      </c>
      <c r="U230" s="149">
        <f>+#REF!</f>
        <v>5308.5888000000004</v>
      </c>
      <c r="V230" s="149">
        <f>+#REF!</f>
        <v>6174.2207999999991</v>
      </c>
      <c r="W230" s="149">
        <f>+#REF!</f>
        <v>6586.2719999999999</v>
      </c>
      <c r="X230" s="149">
        <f>+#REF!</f>
        <v>6942.3648000000003</v>
      </c>
      <c r="Y230" s="149">
        <f>+#REF!</f>
        <v>8714.48</v>
      </c>
      <c r="Z230" s="149">
        <f>+#REF!</f>
        <v>9147.3984</v>
      </c>
      <c r="AA230" s="149">
        <f>+#REF!</f>
        <v>9401.1839999999993</v>
      </c>
      <c r="AB230" s="149">
        <f>_xlfn.IFNA(+#REF!,"N/A")</f>
        <v>6182.64</v>
      </c>
      <c r="AC230" s="151">
        <f>_xlfn.IFNA(+#REF!,"N/A")</f>
        <v>9911.6350000000002</v>
      </c>
      <c r="AD230" s="151">
        <f>_xlfn.IFNA(+#REF!,"N/A")</f>
        <v>9826.2163999999993</v>
      </c>
      <c r="AE230" s="151">
        <f>_xlfn.IFNA(+#REF!,"N/A")</f>
        <v>10643</v>
      </c>
      <c r="AF230" s="151">
        <v>10083.072</v>
      </c>
      <c r="AG230" s="149">
        <f>IFERROR(+#REF!,"N/A")</f>
        <v>8688.8447999999989</v>
      </c>
      <c r="AH230" s="152">
        <f>_xlfn.IFNA(+#REF!,"N/A")</f>
        <v>7.0428382964814906E-2</v>
      </c>
      <c r="AI230" s="139"/>
      <c r="AJ230" s="153">
        <f>+#REF!</f>
        <v>794.41919999999993</v>
      </c>
      <c r="AK230" s="154">
        <f>+#REF!</f>
        <v>0.625</v>
      </c>
      <c r="AL230" s="149">
        <f>+#REF!</f>
        <v>794.41919999999993</v>
      </c>
      <c r="AM230" s="149">
        <f>+#REF!</f>
        <v>366.79679999999996</v>
      </c>
      <c r="AN230" s="149">
        <f>+#REF!</f>
        <v>427.62239999999997</v>
      </c>
      <c r="AO230" s="149" t="str">
        <f>+#REF!</f>
        <v>SB</v>
      </c>
      <c r="AP230" s="155">
        <f>+#REF!</f>
        <v>0.625</v>
      </c>
    </row>
    <row r="231" spans="1:42" x14ac:dyDescent="0.25">
      <c r="A231" s="143">
        <f>+#REF!</f>
        <v>494</v>
      </c>
      <c r="B231" s="144" t="str">
        <f>+#REF!</f>
        <v>RADIO RD</v>
      </c>
      <c r="C231" s="145" t="str">
        <f>+#REF!</f>
        <v>0.084 Mi S OF C.R. 44</v>
      </c>
      <c r="D231" s="146" t="s">
        <v>38</v>
      </c>
      <c r="E231" s="147">
        <f>+#REF!</f>
        <v>3</v>
      </c>
      <c r="F231" s="147">
        <f>+#REF!</f>
        <v>19</v>
      </c>
      <c r="G231" s="148">
        <f>+#REF!</f>
        <v>25</v>
      </c>
      <c r="H231" s="149" t="str">
        <f>+#REF!</f>
        <v>*****</v>
      </c>
      <c r="I231" s="149" t="str">
        <f>+#REF!</f>
        <v>*****</v>
      </c>
      <c r="J231" s="149">
        <f>+#REF!</f>
        <v>4064</v>
      </c>
      <c r="K231" s="149">
        <f>+#REF!</f>
        <v>4587</v>
      </c>
      <c r="L231" s="149">
        <f>+#REF!</f>
        <v>4522</v>
      </c>
      <c r="M231" s="149">
        <f>+#REF!</f>
        <v>4461</v>
      </c>
      <c r="N231" s="149">
        <f>+#REF!</f>
        <v>4080</v>
      </c>
      <c r="O231" s="149">
        <f>+#REF!</f>
        <v>3824</v>
      </c>
      <c r="P231" s="149">
        <f>+#REF!</f>
        <v>3490</v>
      </c>
      <c r="Q231" s="149">
        <f>+#REF!</f>
        <v>3217</v>
      </c>
      <c r="R231" s="149">
        <f>+#REF!</f>
        <v>3327</v>
      </c>
      <c r="S231" s="149">
        <f>+#REF!</f>
        <v>3485</v>
      </c>
      <c r="T231" s="149">
        <f>+#REF!</f>
        <v>3297.8879999999999</v>
      </c>
      <c r="U231" s="149">
        <f>+#REF!</f>
        <v>3210.8543999999997</v>
      </c>
      <c r="V231" s="149">
        <f>+#REF!</f>
        <v>3117.6576</v>
      </c>
      <c r="W231" s="149">
        <f>+#REF!</f>
        <v>2220.1343999999999</v>
      </c>
      <c r="X231" s="149">
        <f>+#REF!</f>
        <v>3029.3567999999996</v>
      </c>
      <c r="Y231" s="149">
        <f>+#REF!</f>
        <v>3268.5604999999996</v>
      </c>
      <c r="Z231" s="149">
        <f>+#REF!</f>
        <v>3300.6815999999999</v>
      </c>
      <c r="AA231" s="149">
        <f>+#REF!</f>
        <v>3483.9489999999996</v>
      </c>
      <c r="AB231" s="149">
        <f>_xlfn.IFNA(+#REF!,"N/A")</f>
        <v>6182.64</v>
      </c>
      <c r="AC231" s="151">
        <f>_xlfn.IFNA(+#REF!,"N/A")</f>
        <v>3136.6054999999997</v>
      </c>
      <c r="AD231" s="151">
        <f>_xlfn.IFNA(+#REF!,"N/A")</f>
        <v>2808.7514000000001</v>
      </c>
      <c r="AE231" s="151">
        <f>_xlfn.IFNA(+#REF!,"N/A")</f>
        <v>3156</v>
      </c>
      <c r="AF231" s="151">
        <v>3454.1567999999997</v>
      </c>
      <c r="AG231" s="149">
        <f>IFERROR(+#REF!,"N/A")</f>
        <v>3420.4895999999999</v>
      </c>
      <c r="AH231" s="152">
        <f>_xlfn.IFNA(+#REF!,"N/A")</f>
        <v>-0.1116525439631979</v>
      </c>
      <c r="AI231" s="139"/>
      <c r="AJ231" s="153">
        <f>+#REF!</f>
        <v>323.13599999999997</v>
      </c>
      <c r="AK231" s="154">
        <f>+#REF!</f>
        <v>0.57291666666666696</v>
      </c>
      <c r="AL231" s="149">
        <f>+#REF!</f>
        <v>289.87199999999996</v>
      </c>
      <c r="AM231" s="149">
        <f>+#REF!</f>
        <v>154.9152</v>
      </c>
      <c r="AN231" s="149">
        <f>+#REF!</f>
        <v>134.95679999999999</v>
      </c>
      <c r="AO231" s="149" t="str">
        <f>+#REF!</f>
        <v>NB</v>
      </c>
      <c r="AP231" s="155">
        <f>+#REF!</f>
        <v>0.72916666666666696</v>
      </c>
    </row>
    <row r="232" spans="1:42" x14ac:dyDescent="0.25">
      <c r="A232" s="143">
        <f>+#REF!</f>
        <v>495</v>
      </c>
      <c r="B232" s="144" t="str">
        <f>+#REF!</f>
        <v>C.R. 25A (FRUIT PK.)</v>
      </c>
      <c r="C232" s="145" t="str">
        <f>+#REF!</f>
        <v>0.063 Mi S OF U.S. 27/U.S. 441</v>
      </c>
      <c r="D232" s="146" t="s">
        <v>38</v>
      </c>
      <c r="E232" s="147">
        <f>+#REF!</f>
        <v>4</v>
      </c>
      <c r="F232" s="147">
        <f>+#REF!</f>
        <v>19</v>
      </c>
      <c r="G232" s="148">
        <f>+#REF!</f>
        <v>24</v>
      </c>
      <c r="H232" s="149">
        <f>+#REF!</f>
        <v>5413</v>
      </c>
      <c r="I232" s="149">
        <f>+#REF!</f>
        <v>5402</v>
      </c>
      <c r="J232" s="149">
        <f>+#REF!</f>
        <v>4771</v>
      </c>
      <c r="K232" s="149">
        <f>+#REF!</f>
        <v>5077</v>
      </c>
      <c r="L232" s="149">
        <f>+#REF!</f>
        <v>6253</v>
      </c>
      <c r="M232" s="149">
        <f>+#REF!</f>
        <v>6376</v>
      </c>
      <c r="N232" s="149">
        <f>+#REF!</f>
        <v>6716</v>
      </c>
      <c r="O232" s="149">
        <f>+#REF!</f>
        <v>6345</v>
      </c>
      <c r="P232" s="149">
        <f>+#REF!</f>
        <v>5936</v>
      </c>
      <c r="Q232" s="149">
        <f>+#REF!</f>
        <v>5803</v>
      </c>
      <c r="R232" s="149">
        <f>+#REF!</f>
        <v>6523</v>
      </c>
      <c r="S232" s="149">
        <f>+#REF!</f>
        <v>6615</v>
      </c>
      <c r="T232" s="149">
        <f>+#REF!</f>
        <v>7586.0927999999994</v>
      </c>
      <c r="U232" s="149">
        <f>+#REF!</f>
        <v>8071.8048000000008</v>
      </c>
      <c r="V232" s="149">
        <f>+#REF!</f>
        <v>7358.1696000000002</v>
      </c>
      <c r="W232" s="149">
        <f>+#REF!</f>
        <v>8108.8127999999997</v>
      </c>
      <c r="X232" s="149">
        <f>+#REF!</f>
        <v>8231.9040000000005</v>
      </c>
      <c r="Y232" s="149">
        <f>+#REF!</f>
        <v>8371.1</v>
      </c>
      <c r="Z232" s="149">
        <f>+#REF!</f>
        <v>7858.4256000000005</v>
      </c>
      <c r="AA232" s="149">
        <f>+#REF!</f>
        <v>7541.4816000000001</v>
      </c>
      <c r="AB232" s="149">
        <f>_xlfn.IFNA(+#REF!,"N/A")</f>
        <v>6182.64</v>
      </c>
      <c r="AC232" s="151">
        <f>_xlfn.IFNA(+#REF!,"N/A")</f>
        <v>7652.9719999999998</v>
      </c>
      <c r="AD232" s="151">
        <f>_xlfn.IFNA(+#REF!,"N/A")</f>
        <v>7235.4919</v>
      </c>
      <c r="AE232" s="151">
        <f>_xlfn.IFNA(+#REF!,"N/A")</f>
        <v>7336</v>
      </c>
      <c r="AF232" s="151">
        <v>6784.243199999999</v>
      </c>
      <c r="AG232" s="149">
        <f>IFERROR(+#REF!,"N/A")</f>
        <v>7158.8160000000007</v>
      </c>
      <c r="AH232" s="152">
        <f>_xlfn.IFNA(+#REF!,"N/A")</f>
        <v>2.9753906422008702E-2</v>
      </c>
      <c r="AI232" s="139"/>
      <c r="AJ232" s="153">
        <f>+#REF!</f>
        <v>630</v>
      </c>
      <c r="AK232" s="154">
        <f>+#REF!</f>
        <v>0.6875</v>
      </c>
      <c r="AL232" s="149">
        <f>+#REF!</f>
        <v>630</v>
      </c>
      <c r="AM232" s="149">
        <f>+#REF!</f>
        <v>330.62400000000002</v>
      </c>
      <c r="AN232" s="149">
        <f>+#REF!</f>
        <v>299.37600000000003</v>
      </c>
      <c r="AO232" s="149" t="str">
        <f>+#REF!</f>
        <v>SB</v>
      </c>
      <c r="AP232" s="155">
        <f>+#REF!</f>
        <v>0.6875</v>
      </c>
    </row>
    <row r="233" spans="1:42" x14ac:dyDescent="0.25">
      <c r="A233" s="143">
        <f>+#REF!</f>
        <v>496</v>
      </c>
      <c r="B233" s="144" t="str">
        <f>+#REF!</f>
        <v>C.R. 452 (EUSTIS)</v>
      </c>
      <c r="C233" s="145" t="str">
        <f>+#REF!</f>
        <v>0.15 Mi W OF S.R. 19</v>
      </c>
      <c r="D233" s="146" t="s">
        <v>38</v>
      </c>
      <c r="E233" s="147">
        <f>+#REF!</f>
        <v>2</v>
      </c>
      <c r="F233" s="147">
        <f>+#REF!</f>
        <v>19</v>
      </c>
      <c r="G233" s="148">
        <f>+#REF!</f>
        <v>26</v>
      </c>
      <c r="H233" s="149">
        <f>+#REF!</f>
        <v>12011</v>
      </c>
      <c r="I233" s="149">
        <f>+#REF!</f>
        <v>11736</v>
      </c>
      <c r="J233" s="149">
        <f>+#REF!</f>
        <v>12514</v>
      </c>
      <c r="K233" s="149">
        <f>+#REF!</f>
        <v>11616</v>
      </c>
      <c r="L233" s="149">
        <f>+#REF!</f>
        <v>14569</v>
      </c>
      <c r="M233" s="149">
        <f>+#REF!</f>
        <v>12765</v>
      </c>
      <c r="N233" s="149">
        <f>+#REF!</f>
        <v>12789</v>
      </c>
      <c r="O233" s="149">
        <f>+#REF!</f>
        <v>11477</v>
      </c>
      <c r="P233" s="149">
        <f>+#REF!</f>
        <v>11627</v>
      </c>
      <c r="Q233" s="149">
        <f>+#REF!</f>
        <v>10701</v>
      </c>
      <c r="R233" s="149">
        <f>+#REF!</f>
        <v>11247</v>
      </c>
      <c r="S233" s="149">
        <f>+#REF!</f>
        <v>12385</v>
      </c>
      <c r="T233" s="149">
        <f>+#REF!</f>
        <v>9974.4768000000004</v>
      </c>
      <c r="U233" s="149">
        <f>+#REF!</f>
        <v>12565.2384</v>
      </c>
      <c r="V233" s="149">
        <f>+#REF!</f>
        <v>11112.076799999999</v>
      </c>
      <c r="W233" s="149">
        <f>+#REF!</f>
        <v>11929.4208</v>
      </c>
      <c r="X233" s="149">
        <f>+#REF!</f>
        <v>11122.502400000001</v>
      </c>
      <c r="Y233" s="149">
        <f>+#REF!</f>
        <v>13139.519999999999</v>
      </c>
      <c r="Z233" s="149">
        <f>+#REF!</f>
        <v>13386.201599999999</v>
      </c>
      <c r="AA233" s="149">
        <f>+#REF!</f>
        <v>13375.892599999999</v>
      </c>
      <c r="AB233" s="149">
        <f>_xlfn.IFNA(+#REF!,"N/A")</f>
        <v>6182.64</v>
      </c>
      <c r="AC233" s="151">
        <f>_xlfn.IFNA(+#REF!,"N/A")</f>
        <v>12826.596</v>
      </c>
      <c r="AD233" s="151">
        <f>_xlfn.IFNA(+#REF!,"N/A")</f>
        <v>13699.504000000001</v>
      </c>
      <c r="AE233" s="151">
        <f>_xlfn.IFNA(+#REF!,"N/A")</f>
        <v>14121.279399999999</v>
      </c>
      <c r="AF233" s="151">
        <v>14013.8496</v>
      </c>
      <c r="AG233" s="149">
        <f>IFERROR(+#REF!,"N/A")</f>
        <v>12676.607999999998</v>
      </c>
      <c r="AH233" s="152">
        <f>_xlfn.IFNA(+#REF!,"N/A")</f>
        <v>0.154425258139683</v>
      </c>
      <c r="AI233" s="139"/>
      <c r="AJ233" s="153">
        <f>+#REF!</f>
        <v>1011.9167999999999</v>
      </c>
      <c r="AK233" s="154">
        <f>+#REF!</f>
        <v>0.69791666666666696</v>
      </c>
      <c r="AL233" s="149">
        <f>+#REF!</f>
        <v>1011.9167999999999</v>
      </c>
      <c r="AM233" s="149">
        <f>+#REF!</f>
        <v>391.68</v>
      </c>
      <c r="AN233" s="149">
        <f>+#REF!</f>
        <v>620.2367999999999</v>
      </c>
      <c r="AO233" s="149" t="str">
        <f>+#REF!</f>
        <v>NB</v>
      </c>
      <c r="AP233" s="155">
        <f>+#REF!</f>
        <v>0.69791666666666696</v>
      </c>
    </row>
    <row r="234" spans="1:42" x14ac:dyDescent="0.25">
      <c r="A234" s="143">
        <f>+#REF!</f>
        <v>497</v>
      </c>
      <c r="B234" s="144" t="str">
        <f>+#REF!</f>
        <v>C.R. 466B</v>
      </c>
      <c r="C234" s="145" t="str">
        <f>+#REF!</f>
        <v>0.20 Mi S OF EMMAUS RD</v>
      </c>
      <c r="D234" s="146" t="s">
        <v>38</v>
      </c>
      <c r="E234" s="147">
        <f>+#REF!</f>
        <v>2</v>
      </c>
      <c r="F234" s="147">
        <f>+#REF!</f>
        <v>19</v>
      </c>
      <c r="G234" s="148">
        <f>+#REF!</f>
        <v>24</v>
      </c>
      <c r="H234" s="149" t="str">
        <f>+#REF!</f>
        <v>*****</v>
      </c>
      <c r="I234" s="149">
        <f>+#REF!</f>
        <v>4757</v>
      </c>
      <c r="J234" s="149">
        <f>+#REF!</f>
        <v>4419</v>
      </c>
      <c r="K234" s="149">
        <f>+#REF!</f>
        <v>4622</v>
      </c>
      <c r="L234" s="149">
        <f>+#REF!</f>
        <v>4497</v>
      </c>
      <c r="M234" s="149">
        <f>+#REF!</f>
        <v>4395</v>
      </c>
      <c r="N234" s="149">
        <f>+#REF!</f>
        <v>4808</v>
      </c>
      <c r="O234" s="149">
        <f>+#REF!</f>
        <v>4205</v>
      </c>
      <c r="P234" s="149">
        <f>+#REF!</f>
        <v>3817</v>
      </c>
      <c r="Q234" s="149">
        <f>+#REF!</f>
        <v>3800</v>
      </c>
      <c r="R234" s="149">
        <f>+#REF!</f>
        <v>3530</v>
      </c>
      <c r="S234" s="149">
        <f>+#REF!</f>
        <v>4074</v>
      </c>
      <c r="T234" s="149">
        <f>+#REF!</f>
        <v>3281.5488</v>
      </c>
      <c r="U234" s="149">
        <f>+#REF!</f>
        <v>4726.4831999999997</v>
      </c>
      <c r="V234" s="149">
        <f>+#REF!</f>
        <v>4374.8351999999995</v>
      </c>
      <c r="W234" s="149">
        <f>+#REF!</f>
        <v>4851.7920000000004</v>
      </c>
      <c r="X234" s="149">
        <f>+#REF!</f>
        <v>4414.5888000000004</v>
      </c>
      <c r="Y234" s="149">
        <f>+#REF!</f>
        <v>4843.21</v>
      </c>
      <c r="Z234" s="149">
        <f>+#REF!</f>
        <v>4614.8832000000002</v>
      </c>
      <c r="AA234" s="149">
        <f>+#REF!</f>
        <v>4584.5279999999993</v>
      </c>
      <c r="AB234" s="149">
        <f>_xlfn.IFNA(+#REF!,"N/A")</f>
        <v>6182.64</v>
      </c>
      <c r="AC234" s="151">
        <f>_xlfn.IFNA(+#REF!,"N/A")</f>
        <v>4638.223</v>
      </c>
      <c r="AD234" s="151">
        <f>_xlfn.IFNA(+#REF!,"N/A")</f>
        <v>4605.0459000000001</v>
      </c>
      <c r="AE234" s="151">
        <f>_xlfn.IFNA(+#REF!,"N/A")</f>
        <v>4849</v>
      </c>
      <c r="AF234" s="151">
        <v>4139.3087999999989</v>
      </c>
      <c r="AG234" s="149">
        <f>IFERROR(+#REF!,"N/A")</f>
        <v>4711.3919999999998</v>
      </c>
      <c r="AH234" s="152">
        <f>_xlfn.IFNA(+#REF!,"N/A")</f>
        <v>-5.2901701975445303E-2</v>
      </c>
      <c r="AI234" s="139"/>
      <c r="AJ234" s="153">
        <f>+#REF!</f>
        <v>456.62400000000002</v>
      </c>
      <c r="AK234" s="154">
        <f>+#REF!</f>
        <v>0.70833333333333404</v>
      </c>
      <c r="AL234" s="149">
        <f>+#REF!</f>
        <v>456.62400000000002</v>
      </c>
      <c r="AM234" s="149">
        <f>+#REF!</f>
        <v>182.44800000000001</v>
      </c>
      <c r="AN234" s="149">
        <f>+#REF!</f>
        <v>274.17600000000004</v>
      </c>
      <c r="AO234" s="149" t="str">
        <f>+#REF!</f>
        <v>NB</v>
      </c>
      <c r="AP234" s="155">
        <f>+#REF!</f>
        <v>0.70833333333333404</v>
      </c>
    </row>
    <row r="235" spans="1:42" x14ac:dyDescent="0.25">
      <c r="A235" s="143">
        <f>+#REF!</f>
        <v>498</v>
      </c>
      <c r="B235" s="144" t="str">
        <f>+#REF!</f>
        <v>C.R. 44</v>
      </c>
      <c r="C235" s="145" t="str">
        <f>+#REF!</f>
        <v>0.13 Mi W OF C.R. 44/C.R. 44A</v>
      </c>
      <c r="D235" s="146" t="s">
        <v>89</v>
      </c>
      <c r="E235" s="147">
        <f>+#REF!</f>
        <v>6</v>
      </c>
      <c r="F235" s="147">
        <f>+#REF!</f>
        <v>19</v>
      </c>
      <c r="G235" s="148">
        <f>+#REF!</f>
        <v>27</v>
      </c>
      <c r="H235" s="149">
        <f>+#REF!</f>
        <v>8370</v>
      </c>
      <c r="I235" s="149">
        <f>+#REF!</f>
        <v>9225</v>
      </c>
      <c r="J235" s="149">
        <f>+#REF!</f>
        <v>8738</v>
      </c>
      <c r="K235" s="149">
        <f>+#REF!</f>
        <v>9991</v>
      </c>
      <c r="L235" s="149">
        <f>+#REF!</f>
        <v>10818</v>
      </c>
      <c r="M235" s="149">
        <f>+#REF!</f>
        <v>9826</v>
      </c>
      <c r="N235" s="149">
        <f>+#REF!</f>
        <v>9910</v>
      </c>
      <c r="O235" s="149">
        <f>+#REF!</f>
        <v>11036</v>
      </c>
      <c r="P235" s="149">
        <f>+#REF!</f>
        <v>9045</v>
      </c>
      <c r="Q235" s="149">
        <f>+#REF!</f>
        <v>8328</v>
      </c>
      <c r="R235" s="149">
        <f>+#REF!</f>
        <v>8959</v>
      </c>
      <c r="S235" s="149">
        <f>+#REF!</f>
        <v>9251</v>
      </c>
      <c r="T235" s="149">
        <f>+#REF!</f>
        <v>9515.0015999999978</v>
      </c>
      <c r="U235" s="149">
        <f>+#REF!</f>
        <v>9311.5775999999987</v>
      </c>
      <c r="V235" s="149">
        <f>+#REF!</f>
        <v>9004.7039999999979</v>
      </c>
      <c r="W235" s="149">
        <f>+#REF!</f>
        <v>9326.2752</v>
      </c>
      <c r="X235" s="149">
        <f>+#REF!</f>
        <v>11150.054399999999</v>
      </c>
      <c r="Y235" s="149">
        <f>+#REF!</f>
        <v>10518.096</v>
      </c>
      <c r="Z235" s="149">
        <f>+#REF!</f>
        <v>12008.7552</v>
      </c>
      <c r="AA235" s="149">
        <f>+#REF!</f>
        <v>10973.7264</v>
      </c>
      <c r="AB235" s="149">
        <f>_xlfn.IFNA(+#REF!,"N/A")</f>
        <v>6182.64</v>
      </c>
      <c r="AC235" s="151">
        <f>_xlfn.IFNA(+#REF!,"N/A")</f>
        <v>12318</v>
      </c>
      <c r="AD235" s="151">
        <f>_xlfn.IFNA(+#REF!,"N/A")</f>
        <v>9733.5329000000002</v>
      </c>
      <c r="AE235" s="151">
        <f>_xlfn.IFNA(+#REF!,"N/A")</f>
        <v>11278</v>
      </c>
      <c r="AF235" s="151">
        <v>10657.382399999999</v>
      </c>
      <c r="AG235" s="149">
        <f>IFERROR(+#REF!,"N/A")</f>
        <v>10903.939200000001</v>
      </c>
      <c r="AH235" s="152">
        <f>_xlfn.IFNA(+#REF!,"N/A")</f>
        <v>0.12016472540295231</v>
      </c>
      <c r="AI235" s="139"/>
      <c r="AJ235" s="153">
        <f>+#REF!</f>
        <v>925.68959999999993</v>
      </c>
      <c r="AK235" s="154">
        <f>+#REF!</f>
        <v>0.6875</v>
      </c>
      <c r="AL235" s="149">
        <f>+#REF!</f>
        <v>925.68959999999993</v>
      </c>
      <c r="AM235" s="149">
        <f>+#REF!</f>
        <v>423.87839999999994</v>
      </c>
      <c r="AN235" s="149">
        <f>+#REF!</f>
        <v>501.81119999999999</v>
      </c>
      <c r="AO235" s="149" t="str">
        <f>+#REF!</f>
        <v>WB</v>
      </c>
      <c r="AP235" s="155">
        <f>+#REF!</f>
        <v>0.6875</v>
      </c>
    </row>
    <row r="236" spans="1:42" x14ac:dyDescent="0.25">
      <c r="A236" s="143">
        <f>+#REF!</f>
        <v>499</v>
      </c>
      <c r="B236" s="144" t="str">
        <f>+#REF!</f>
        <v>C.R. 473</v>
      </c>
      <c r="C236" s="145" t="str">
        <f>+#REF!</f>
        <v>0.083 Mi S OF C.R. 44</v>
      </c>
      <c r="D236" s="146" t="s">
        <v>38</v>
      </c>
      <c r="E236" s="147">
        <f>+#REF!</f>
        <v>2</v>
      </c>
      <c r="F236" s="147">
        <f>+#REF!</f>
        <v>19</v>
      </c>
      <c r="G236" s="148">
        <f>+#REF!</f>
        <v>25</v>
      </c>
      <c r="H236" s="149" t="str">
        <f>+#REF!</f>
        <v>*****</v>
      </c>
      <c r="I236" s="149" t="str">
        <f>+#REF!</f>
        <v>*****</v>
      </c>
      <c r="J236" s="149">
        <f>+#REF!</f>
        <v>5742</v>
      </c>
      <c r="K236" s="149">
        <f>+#REF!</f>
        <v>6444</v>
      </c>
      <c r="L236" s="149">
        <f>+#REF!</f>
        <v>6151</v>
      </c>
      <c r="M236" s="149">
        <f>+#REF!</f>
        <v>6129</v>
      </c>
      <c r="N236" s="149">
        <f>+#REF!</f>
        <v>6061</v>
      </c>
      <c r="O236" s="149">
        <f>+#REF!</f>
        <v>6480</v>
      </c>
      <c r="P236" s="149">
        <f>+#REF!</f>
        <v>5274</v>
      </c>
      <c r="Q236" s="149">
        <f>+#REF!</f>
        <v>5615</v>
      </c>
      <c r="R236" s="149">
        <f>+#REF!</f>
        <v>6161</v>
      </c>
      <c r="S236" s="149">
        <f>+#REF!</f>
        <v>5913</v>
      </c>
      <c r="T236" s="149">
        <f>+#REF!</f>
        <v>6380.0351999999993</v>
      </c>
      <c r="U236" s="149">
        <f>+#REF!</f>
        <v>6137.3568000000005</v>
      </c>
      <c r="V236" s="149">
        <f>+#REF!</f>
        <v>5745.5039999999999</v>
      </c>
      <c r="W236" s="149">
        <f>+#REF!</f>
        <v>5654.88</v>
      </c>
      <c r="X236" s="149">
        <f>+#REF!</f>
        <v>6065.9327999999996</v>
      </c>
      <c r="Y236" s="149">
        <f>+#REF!</f>
        <v>6892.8199999999988</v>
      </c>
      <c r="Z236" s="149">
        <f>+#REF!</f>
        <v>7354.8864000000003</v>
      </c>
      <c r="AA236" s="149">
        <f>+#REF!</f>
        <v>7042.0447999999997</v>
      </c>
      <c r="AB236" s="149">
        <f>_xlfn.IFNA(+#REF!,"N/A")</f>
        <v>6182.64</v>
      </c>
      <c r="AC236" s="151">
        <f>_xlfn.IFNA(+#REF!,"N/A")</f>
        <v>7408.2995000000001</v>
      </c>
      <c r="AD236" s="151">
        <f>_xlfn.IFNA(+#REF!,"N/A")</f>
        <v>6664.3850000000002</v>
      </c>
      <c r="AE236" s="151">
        <f>_xlfn.IFNA(+#REF!,"N/A")</f>
        <v>6230</v>
      </c>
      <c r="AF236" s="151">
        <v>6517.8567999999996</v>
      </c>
      <c r="AG236" s="149">
        <f>IFERROR(+#REF!,"N/A")</f>
        <v>6917.0111999999999</v>
      </c>
      <c r="AH236" s="152">
        <f>_xlfn.IFNA(+#REF!,"N/A")</f>
        <v>2.2701525859055494E-2</v>
      </c>
      <c r="AI236" s="139"/>
      <c r="AJ236" s="153">
        <f>+#REF!</f>
        <v>581.64480000000003</v>
      </c>
      <c r="AK236" s="154">
        <f>+#REF!</f>
        <v>0.66666666666666696</v>
      </c>
      <c r="AL236" s="149">
        <f>+#REF!</f>
        <v>581.64479999999992</v>
      </c>
      <c r="AM236" s="149">
        <f>+#REF!</f>
        <v>255.6576</v>
      </c>
      <c r="AN236" s="149">
        <f>+#REF!</f>
        <v>325.98719999999997</v>
      </c>
      <c r="AO236" s="149" t="str">
        <f>+#REF!</f>
        <v>SB</v>
      </c>
      <c r="AP236" s="155">
        <f>+#REF!</f>
        <v>0.66666666666666696</v>
      </c>
    </row>
    <row r="237" spans="1:42" x14ac:dyDescent="0.25">
      <c r="A237" s="143">
        <f>+#REF!</f>
        <v>500</v>
      </c>
      <c r="B237" s="144" t="str">
        <f>+#REF!</f>
        <v>C.R. 44</v>
      </c>
      <c r="C237" s="145" t="str">
        <f>+#REF!</f>
        <v>0.07 Mi E OF C.R. 473</v>
      </c>
      <c r="D237" s="146" t="s">
        <v>38</v>
      </c>
      <c r="E237" s="147">
        <f>+#REF!</f>
        <v>2</v>
      </c>
      <c r="F237" s="147">
        <f>+#REF!</f>
        <v>19</v>
      </c>
      <c r="G237" s="148">
        <f>+#REF!</f>
        <v>25</v>
      </c>
      <c r="H237" s="149">
        <f>+#REF!</f>
        <v>15563</v>
      </c>
      <c r="I237" s="149">
        <f>+#REF!</f>
        <v>15785</v>
      </c>
      <c r="J237" s="149">
        <f>+#REF!</f>
        <v>16123</v>
      </c>
      <c r="K237" s="149">
        <f>+#REF!</f>
        <v>17894</v>
      </c>
      <c r="L237" s="149">
        <f>+#REF!</f>
        <v>17852</v>
      </c>
      <c r="M237" s="149">
        <f>+#REF!</f>
        <v>17635</v>
      </c>
      <c r="N237" s="149">
        <f>+#REF!</f>
        <v>16777</v>
      </c>
      <c r="O237" s="149">
        <f>+#REF!</f>
        <v>16034</v>
      </c>
      <c r="P237" s="149">
        <f>+#REF!</f>
        <v>15482</v>
      </c>
      <c r="Q237" s="149">
        <f>+#REF!</f>
        <v>14176</v>
      </c>
      <c r="R237" s="149">
        <f>+#REF!</f>
        <v>14167</v>
      </c>
      <c r="S237" s="149">
        <f>+#REF!</f>
        <v>14937</v>
      </c>
      <c r="T237" s="149">
        <f>+#REF!</f>
        <v>14635.209599999998</v>
      </c>
      <c r="U237" s="149">
        <f>+#REF!</f>
        <v>16027.545599999999</v>
      </c>
      <c r="V237" s="149">
        <f>+#REF!</f>
        <v>14771.3856</v>
      </c>
      <c r="W237" s="149">
        <f>+#REF!</f>
        <v>13062.2976</v>
      </c>
      <c r="X237" s="149">
        <f>+#REF!</f>
        <v>12491.663999999999</v>
      </c>
      <c r="Y237" s="149">
        <f>+#REF!</f>
        <v>14286.935999999998</v>
      </c>
      <c r="Z237" s="149">
        <f>+#REF!</f>
        <v>18397.036799999998</v>
      </c>
      <c r="AA237" s="149">
        <f>+#REF!</f>
        <v>17453.016</v>
      </c>
      <c r="AB237" s="149">
        <f>_xlfn.IFNA(+#REF!,"N/A")</f>
        <v>6182.64</v>
      </c>
      <c r="AC237" s="151">
        <f>_xlfn.IFNA(+#REF!,"N/A")</f>
        <v>16961.081499999997</v>
      </c>
      <c r="AD237" s="151">
        <f>_xlfn.IFNA(+#REF!,"N/A")</f>
        <v>16127.8117</v>
      </c>
      <c r="AE237" s="151">
        <f>_xlfn.IFNA(+#REF!,"N/A")</f>
        <v>14930</v>
      </c>
      <c r="AF237" s="151">
        <v>14342.860799999999</v>
      </c>
      <c r="AG237" s="149">
        <f>IFERROR(+#REF!,"N/A")</f>
        <v>16730.8416</v>
      </c>
      <c r="AH237" s="152">
        <f>_xlfn.IFNA(+#REF!,"N/A")</f>
        <v>0.22030605345435128</v>
      </c>
      <c r="AI237" s="139"/>
      <c r="AJ237" s="153">
        <f>+#REF!</f>
        <v>1417.0463999999999</v>
      </c>
      <c r="AK237" s="154">
        <f>+#REF!</f>
        <v>0.69791666666666696</v>
      </c>
      <c r="AL237" s="149">
        <f>+#REF!</f>
        <v>1417.0463999999999</v>
      </c>
      <c r="AM237" s="149">
        <f>+#REF!</f>
        <v>929.49119999999994</v>
      </c>
      <c r="AN237" s="149">
        <f>+#REF!</f>
        <v>487.55519999999996</v>
      </c>
      <c r="AO237" s="149" t="str">
        <f>+#REF!</f>
        <v>EB</v>
      </c>
      <c r="AP237" s="155">
        <f>+#REF!</f>
        <v>0.69791666666666696</v>
      </c>
    </row>
    <row r="238" spans="1:42" x14ac:dyDescent="0.25">
      <c r="A238" s="143">
        <f>+#REF!</f>
        <v>501</v>
      </c>
      <c r="B238" s="144" t="str">
        <f>+#REF!</f>
        <v>EMERALDA AV</v>
      </c>
      <c r="C238" s="145" t="str">
        <f>+#REF!</f>
        <v>0.05 Mi N OF C.R. 44</v>
      </c>
      <c r="D238" s="146" t="s">
        <v>38</v>
      </c>
      <c r="E238" s="147">
        <f>+#REF!</f>
        <v>35</v>
      </c>
      <c r="F238" s="147">
        <f>+#REF!</f>
        <v>18</v>
      </c>
      <c r="G238" s="148">
        <f>+#REF!</f>
        <v>25</v>
      </c>
      <c r="H238" s="149">
        <f>+#REF!</f>
        <v>3303</v>
      </c>
      <c r="I238" s="149">
        <f>+#REF!</f>
        <v>3787</v>
      </c>
      <c r="J238" s="149">
        <f>+#REF!</f>
        <v>3484</v>
      </c>
      <c r="K238" s="149">
        <f>+#REF!</f>
        <v>3844</v>
      </c>
      <c r="L238" s="149">
        <f>+#REF!</f>
        <v>3847</v>
      </c>
      <c r="M238" s="149">
        <f>+#REF!</f>
        <v>3811</v>
      </c>
      <c r="N238" s="149">
        <f>+#REF!</f>
        <v>3594</v>
      </c>
      <c r="O238" s="149">
        <f>+#REF!</f>
        <v>3666</v>
      </c>
      <c r="P238" s="149">
        <f>+#REF!</f>
        <v>3464</v>
      </c>
      <c r="Q238" s="149">
        <f>+#REF!</f>
        <v>3099</v>
      </c>
      <c r="R238" s="149">
        <f>+#REF!</f>
        <v>3050</v>
      </c>
      <c r="S238" s="149">
        <f>+#REF!</f>
        <v>3227</v>
      </c>
      <c r="T238" s="149">
        <f>+#REF!</f>
        <v>3191.4431999999997</v>
      </c>
      <c r="U238" s="149">
        <f>+#REF!</f>
        <v>3377.7215999999999</v>
      </c>
      <c r="V238" s="149">
        <f>+#REF!</f>
        <v>3191.2224000000001</v>
      </c>
      <c r="W238" s="149">
        <f>+#REF!</f>
        <v>3456.6048000000001</v>
      </c>
      <c r="X238" s="149">
        <f>+#REF!</f>
        <v>3283.8335999999999</v>
      </c>
      <c r="Y238" s="149">
        <f>+#REF!</f>
        <v>3626.1024999999995</v>
      </c>
      <c r="Z238" s="149">
        <f>+#REF!</f>
        <v>3704.2272000000003</v>
      </c>
      <c r="AA238" s="149">
        <f>+#REF!</f>
        <v>3673.1183999999998</v>
      </c>
      <c r="AB238" s="149">
        <f>_xlfn.IFNA(+#REF!,"N/A")</f>
        <v>6182.64</v>
      </c>
      <c r="AC238" s="151">
        <f>_xlfn.IFNA(+#REF!,"N/A")</f>
        <v>3809.2150000000001</v>
      </c>
      <c r="AD238" s="151">
        <f>_xlfn.IFNA(+#REF!,"N/A")</f>
        <v>3768.2463000000002</v>
      </c>
      <c r="AE238" s="151">
        <f>_xlfn.IFNA(+#REF!,"N/A")</f>
        <v>3211</v>
      </c>
      <c r="AF238" s="151">
        <v>4071.6287999999995</v>
      </c>
      <c r="AG238" s="149">
        <f>IFERROR(+#REF!,"N/A")</f>
        <v>4284.4032000000007</v>
      </c>
      <c r="AH238" s="152">
        <f>_xlfn.IFNA(+#REF!,"N/A")</f>
        <v>-7.0727093684859854E-2</v>
      </c>
      <c r="AI238" s="139"/>
      <c r="AJ238" s="153">
        <f>+#REF!</f>
        <v>416.27519999999998</v>
      </c>
      <c r="AK238" s="154">
        <f>+#REF!</f>
        <v>0.69791666666666696</v>
      </c>
      <c r="AL238" s="149">
        <f>+#REF!</f>
        <v>416.27519999999998</v>
      </c>
      <c r="AM238" s="149">
        <f>+#REF!</f>
        <v>268.01279999999997</v>
      </c>
      <c r="AN238" s="149">
        <f>+#REF!</f>
        <v>148.26239999999999</v>
      </c>
      <c r="AO238" s="149" t="str">
        <f>+#REF!</f>
        <v>NB</v>
      </c>
      <c r="AP238" s="155">
        <f>+#REF!</f>
        <v>0.69791666666666696</v>
      </c>
    </row>
    <row r="239" spans="1:42" x14ac:dyDescent="0.25">
      <c r="A239" s="143">
        <f>+#REF!</f>
        <v>502</v>
      </c>
      <c r="B239" s="144" t="str">
        <f>+#REF!</f>
        <v>C.R. 44</v>
      </c>
      <c r="C239" s="145" t="str">
        <f>+#REF!</f>
        <v>0.15 Mi W OF SR 19</v>
      </c>
      <c r="D239" s="146" t="s">
        <v>89</v>
      </c>
      <c r="E239" s="147">
        <f>+#REF!</f>
        <v>35</v>
      </c>
      <c r="F239" s="147">
        <f>+#REF!</f>
        <v>18</v>
      </c>
      <c r="G239" s="148">
        <f>+#REF!</f>
        <v>26</v>
      </c>
      <c r="H239" s="149">
        <f>+#REF!</f>
        <v>10125</v>
      </c>
      <c r="I239" s="149">
        <f>+#REF!</f>
        <v>12680</v>
      </c>
      <c r="J239" s="149">
        <f>+#REF!</f>
        <v>13244</v>
      </c>
      <c r="K239" s="149">
        <f>+#REF!</f>
        <v>12553</v>
      </c>
      <c r="L239" s="149">
        <f>+#REF!</f>
        <v>14415</v>
      </c>
      <c r="M239" s="149">
        <f>+#REF!</f>
        <v>12334</v>
      </c>
      <c r="N239" s="149">
        <f>+#REF!</f>
        <v>12493</v>
      </c>
      <c r="O239" s="149">
        <f>+#REF!</f>
        <v>12286</v>
      </c>
      <c r="P239" s="149">
        <f>+#REF!</f>
        <v>12322</v>
      </c>
      <c r="Q239" s="149">
        <f>+#REF!</f>
        <v>11851</v>
      </c>
      <c r="R239" s="149">
        <f>+#REF!</f>
        <v>12944</v>
      </c>
      <c r="S239" s="149">
        <f>+#REF!</f>
        <v>13245</v>
      </c>
      <c r="T239" s="149">
        <f>+#REF!</f>
        <v>10724.6592</v>
      </c>
      <c r="U239" s="149">
        <f>+#REF!</f>
        <v>12544.972800000001</v>
      </c>
      <c r="V239" s="149">
        <f>+#REF!</f>
        <v>12169.852799999999</v>
      </c>
      <c r="W239" s="149">
        <f>+#REF!</f>
        <v>12274.415999999999</v>
      </c>
      <c r="X239" s="149">
        <f>+#REF!</f>
        <v>12901.478399999998</v>
      </c>
      <c r="Y239" s="149">
        <f>+#REF!</f>
        <v>13465.879499999999</v>
      </c>
      <c r="Z239" s="149">
        <f>+#REF!</f>
        <v>14432.083199999997</v>
      </c>
      <c r="AA239" s="149">
        <f>+#REF!</f>
        <v>14396.889599999999</v>
      </c>
      <c r="AB239" s="149">
        <f>_xlfn.IFNA(+#REF!,"N/A")</f>
        <v>6182.64</v>
      </c>
      <c r="AC239" s="151">
        <f>_xlfn.IFNA(+#REF!,"N/A")</f>
        <v>15371.19</v>
      </c>
      <c r="AD239" s="151">
        <f>_xlfn.IFNA(+#REF!,"N/A")</f>
        <v>15806.508900000001</v>
      </c>
      <c r="AE239" s="151">
        <f>_xlfn.IFNA(+#REF!,"N/A")</f>
        <v>15526</v>
      </c>
      <c r="AF239" s="151">
        <v>14672.121599999999</v>
      </c>
      <c r="AG239" s="149">
        <f>IFERROR(+#REF!,"N/A")</f>
        <v>13884.825599999998</v>
      </c>
      <c r="AH239" s="152">
        <f>_xlfn.IFNA(+#REF!,"N/A")</f>
        <v>0.17563713022690464</v>
      </c>
      <c r="AI239" s="139"/>
      <c r="AJ239" s="153">
        <f>+#REF!</f>
        <v>1160.2943999999998</v>
      </c>
      <c r="AK239" s="154">
        <f>+#REF!</f>
        <v>0.69791666666666696</v>
      </c>
      <c r="AL239" s="149">
        <f>+#REF!</f>
        <v>1160.2943999999998</v>
      </c>
      <c r="AM239" s="149">
        <f>+#REF!</f>
        <v>557.56799999999998</v>
      </c>
      <c r="AN239" s="149">
        <f>+#REF!</f>
        <v>602.72640000000001</v>
      </c>
      <c r="AO239" s="149" t="str">
        <f>+#REF!</f>
        <v>WB</v>
      </c>
      <c r="AP239" s="155">
        <f>+#REF!</f>
        <v>0.69791666666666696</v>
      </c>
    </row>
    <row r="240" spans="1:42" x14ac:dyDescent="0.25">
      <c r="A240" s="143">
        <f>+#REF!</f>
        <v>503</v>
      </c>
      <c r="B240" s="144" t="str">
        <f>+#REF!</f>
        <v>C.R. 44</v>
      </c>
      <c r="C240" s="145" t="str">
        <f>+#REF!</f>
        <v>0.14 Mi E OF SR 19</v>
      </c>
      <c r="D240" s="146" t="s">
        <v>89</v>
      </c>
      <c r="E240" s="147">
        <f>+#REF!</f>
        <v>35</v>
      </c>
      <c r="F240" s="147">
        <f>+#REF!</f>
        <v>18</v>
      </c>
      <c r="G240" s="148">
        <f>+#REF!</f>
        <v>26</v>
      </c>
      <c r="H240" s="149">
        <f>+#REF!</f>
        <v>9807</v>
      </c>
      <c r="I240" s="149">
        <f>+#REF!</f>
        <v>9857</v>
      </c>
      <c r="J240" s="149">
        <f>+#REF!</f>
        <v>9723</v>
      </c>
      <c r="K240" s="149">
        <f>+#REF!</f>
        <v>10409</v>
      </c>
      <c r="L240" s="149">
        <f>+#REF!</f>
        <v>11714</v>
      </c>
      <c r="M240" s="149">
        <f>+#REF!</f>
        <v>10817</v>
      </c>
      <c r="N240" s="149">
        <f>+#REF!</f>
        <v>10796</v>
      </c>
      <c r="O240" s="149">
        <f>+#REF!</f>
        <v>11553</v>
      </c>
      <c r="P240" s="149">
        <f>+#REF!</f>
        <v>10487</v>
      </c>
      <c r="Q240" s="149">
        <f>+#REF!</f>
        <v>9242</v>
      </c>
      <c r="R240" s="149">
        <f>+#REF!</f>
        <v>9764</v>
      </c>
      <c r="S240" s="149">
        <f>+#REF!</f>
        <v>10200</v>
      </c>
      <c r="T240" s="149">
        <f>+#REF!</f>
        <v>9406.982399999999</v>
      </c>
      <c r="U240" s="149">
        <f>+#REF!</f>
        <v>12942.72</v>
      </c>
      <c r="V240" s="149">
        <f>+#REF!</f>
        <v>9799.0175999999992</v>
      </c>
      <c r="W240" s="149">
        <f>+#REF!</f>
        <v>10293.7824</v>
      </c>
      <c r="X240" s="149">
        <f>+#REF!</f>
        <v>12183.302399999999</v>
      </c>
      <c r="Y240" s="149">
        <f>+#REF!</f>
        <v>12549.9085</v>
      </c>
      <c r="Z240" s="149">
        <f>+#REF!</f>
        <v>13309.727999999999</v>
      </c>
      <c r="AA240" s="149">
        <f>+#REF!</f>
        <v>12088.780199999999</v>
      </c>
      <c r="AB240" s="149">
        <f>_xlfn.IFNA(+#REF!,"N/A")</f>
        <v>6182.64</v>
      </c>
      <c r="AC240" s="151">
        <f>_xlfn.IFNA(+#REF!,"N/A")</f>
        <v>12807.405999999999</v>
      </c>
      <c r="AD240" s="151">
        <f>_xlfn.IFNA(+#REF!,"N/A")</f>
        <v>12239.5182</v>
      </c>
      <c r="AE240" s="151">
        <f>_xlfn.IFNA(+#REF!,"N/A")</f>
        <v>12107</v>
      </c>
      <c r="AF240" s="151">
        <v>11544.8832</v>
      </c>
      <c r="AG240" s="149">
        <f>IFERROR(+#REF!,"N/A")</f>
        <v>11450.4192</v>
      </c>
      <c r="AH240" s="152">
        <f>_xlfn.IFNA(+#REF!,"N/A")</f>
        <v>0.1311741852166024</v>
      </c>
      <c r="AI240" s="139"/>
      <c r="AJ240" s="153">
        <f>+#REF!</f>
        <v>972.25919999999996</v>
      </c>
      <c r="AK240" s="154">
        <f>+#REF!</f>
        <v>0.69791666666666696</v>
      </c>
      <c r="AL240" s="149">
        <f>+#REF!</f>
        <v>972.25919999999996</v>
      </c>
      <c r="AM240" s="149">
        <f>+#REF!</f>
        <v>446.68799999999999</v>
      </c>
      <c r="AN240" s="149">
        <f>+#REF!</f>
        <v>525.57119999999998</v>
      </c>
      <c r="AO240" s="149" t="str">
        <f>+#REF!</f>
        <v>WB</v>
      </c>
      <c r="AP240" s="155">
        <f>+#REF!</f>
        <v>0.69791666666666696</v>
      </c>
    </row>
    <row r="241" spans="1:42" x14ac:dyDescent="0.25">
      <c r="A241" s="143">
        <f>+#REF!</f>
        <v>504</v>
      </c>
      <c r="B241" s="144" t="str">
        <f>+#REF!</f>
        <v>C.R. 452</v>
      </c>
      <c r="C241" s="145" t="str">
        <f>+#REF!</f>
        <v>0.16 Mi N OF C.R. 44</v>
      </c>
      <c r="D241" s="146" t="s">
        <v>89</v>
      </c>
      <c r="E241" s="147">
        <f>+#REF!</f>
        <v>34</v>
      </c>
      <c r="F241" s="147">
        <f>+#REF!</f>
        <v>18</v>
      </c>
      <c r="G241" s="148">
        <f>+#REF!</f>
        <v>26</v>
      </c>
      <c r="H241" s="149">
        <f>+#REF!</f>
        <v>8585</v>
      </c>
      <c r="I241" s="149">
        <f>+#REF!</f>
        <v>8120</v>
      </c>
      <c r="J241" s="149">
        <f>+#REF!</f>
        <v>8961</v>
      </c>
      <c r="K241" s="149">
        <f>+#REF!</f>
        <v>8136</v>
      </c>
      <c r="L241" s="149">
        <f>+#REF!</f>
        <v>8732</v>
      </c>
      <c r="M241" s="149">
        <f>+#REF!</f>
        <v>8560</v>
      </c>
      <c r="N241" s="149">
        <f>+#REF!</f>
        <v>8718</v>
      </c>
      <c r="O241" s="149">
        <f>+#REF!</f>
        <v>8128</v>
      </c>
      <c r="P241" s="149">
        <f>+#REF!</f>
        <v>9374</v>
      </c>
      <c r="Q241" s="149">
        <f>+#REF!</f>
        <v>7105</v>
      </c>
      <c r="R241" s="149">
        <f>+#REF!</f>
        <v>9725</v>
      </c>
      <c r="S241" s="149">
        <f>+#REF!</f>
        <v>7995</v>
      </c>
      <c r="T241" s="149">
        <f>+#REF!</f>
        <v>9127.5264000000006</v>
      </c>
      <c r="U241" s="149">
        <f>+#REF!</f>
        <v>14188.5216</v>
      </c>
      <c r="V241" s="149">
        <f>+#REF!</f>
        <v>7680.6911999999993</v>
      </c>
      <c r="W241" s="149">
        <f>+#REF!</f>
        <v>8413.8912</v>
      </c>
      <c r="X241" s="149">
        <f>+#REF!</f>
        <v>13836.4992</v>
      </c>
      <c r="Y241" s="149">
        <f>+#REF!</f>
        <v>9468.4125000000004</v>
      </c>
      <c r="Z241" s="149">
        <f>+#REF!</f>
        <v>10540.9344</v>
      </c>
      <c r="AA241" s="149">
        <f>+#REF!</f>
        <v>9788.3281999999999</v>
      </c>
      <c r="AB241" s="150">
        <f>_xlfn.IFNA(+#REF!,"N/A")</f>
        <v>6182.64</v>
      </c>
      <c r="AC241" s="151">
        <f>_xlfn.IFNA(+#REF!,"N/A")</f>
        <v>10971.8825</v>
      </c>
      <c r="AD241" s="151">
        <f>_xlfn.IFNA(+#REF!,"N/A")</f>
        <v>10593.2827</v>
      </c>
      <c r="AE241" s="151">
        <f>_xlfn.IFNA(+#REF!,"N/A")</f>
        <v>11422</v>
      </c>
      <c r="AF241" s="151">
        <v>10827.878399999998</v>
      </c>
      <c r="AG241" s="149">
        <f>IFERROR(+#REF!,"N/A")</f>
        <v>10399.2768</v>
      </c>
      <c r="AH241" s="152">
        <f>_xlfn.IFNA(+#REF!,"N/A")</f>
        <v>0.1095984355665518</v>
      </c>
      <c r="AI241" s="139"/>
      <c r="AJ241" s="153">
        <f>+#REF!</f>
        <v>869.61599999999999</v>
      </c>
      <c r="AK241" s="154">
        <f>+#REF!</f>
        <v>0.6875</v>
      </c>
      <c r="AL241" s="149">
        <f>+#REF!</f>
        <v>869.61599999999999</v>
      </c>
      <c r="AM241" s="149">
        <f>+#REF!</f>
        <v>521.76959999999997</v>
      </c>
      <c r="AN241" s="149">
        <f>+#REF!</f>
        <v>347.84640000000002</v>
      </c>
      <c r="AO241" s="149" t="str">
        <f>+#REF!</f>
        <v>NB</v>
      </c>
      <c r="AP241" s="155">
        <f>+#REF!</f>
        <v>0.6875</v>
      </c>
    </row>
    <row r="242" spans="1:42" x14ac:dyDescent="0.25">
      <c r="A242" s="143">
        <f>+#REF!</f>
        <v>505</v>
      </c>
      <c r="B242" s="144" t="str">
        <f>+#REF!</f>
        <v>SOUTH GRAYS AIRPORT RD</v>
      </c>
      <c r="C242" s="177" t="str">
        <f>+#REF!</f>
        <v>0.048 Mi E OF U.S. 27/U.S. 441</v>
      </c>
      <c r="D242" s="178" t="s">
        <v>38</v>
      </c>
      <c r="E242" s="147">
        <f>+#REF!</f>
        <v>34</v>
      </c>
      <c r="F242" s="147">
        <f>+#REF!</f>
        <v>18</v>
      </c>
      <c r="G242" s="148">
        <f>+#REF!</f>
        <v>24</v>
      </c>
      <c r="H242" s="149" t="str">
        <f>+#REF!</f>
        <v>*****</v>
      </c>
      <c r="I242" s="149" t="str">
        <f>+#REF!</f>
        <v>*****</v>
      </c>
      <c r="J242" s="149" t="str">
        <f>+#REF!</f>
        <v>*****</v>
      </c>
      <c r="K242" s="149" t="str">
        <f>+#REF!</f>
        <v>*****</v>
      </c>
      <c r="L242" s="149" t="str">
        <f>+#REF!</f>
        <v>*****</v>
      </c>
      <c r="M242" s="149" t="str">
        <f>+#REF!</f>
        <v>*****</v>
      </c>
      <c r="N242" s="149" t="str">
        <f>+#REF!</f>
        <v>*****</v>
      </c>
      <c r="O242" s="149">
        <f>+#REF!</f>
        <v>1192</v>
      </c>
      <c r="P242" s="149">
        <f>+#REF!</f>
        <v>1118</v>
      </c>
      <c r="Q242" s="149">
        <f>+#REF!</f>
        <v>1169</v>
      </c>
      <c r="R242" s="149">
        <f>+#REF!</f>
        <v>1168</v>
      </c>
      <c r="S242" s="149">
        <f>+#REF!</f>
        <v>856</v>
      </c>
      <c r="T242" s="149">
        <f>+#REF!</f>
        <v>1308.336</v>
      </c>
      <c r="U242" s="149">
        <f>+#REF!</f>
        <v>673.1712</v>
      </c>
      <c r="V242" s="149">
        <f>+#REF!</f>
        <v>2519.5007999999998</v>
      </c>
      <c r="W242" s="149">
        <f>+#REF!</f>
        <v>3217.1039999999998</v>
      </c>
      <c r="X242" s="149">
        <f>+#REF!</f>
        <v>705.6</v>
      </c>
      <c r="Y242" s="149">
        <f>+#REF!</f>
        <v>799.28</v>
      </c>
      <c r="Z242" s="149">
        <f>+#REF!</f>
        <v>769.59360000000004</v>
      </c>
      <c r="AA242" s="149">
        <f>+#REF!</f>
        <v>785.66399999999999</v>
      </c>
      <c r="AB242" s="150">
        <f>_xlfn.IFNA(+#REF!,"N/A")</f>
        <v>6182.64</v>
      </c>
      <c r="AC242" s="151">
        <f>_xlfn.IFNA(+#REF!,"N/A")</f>
        <v>786</v>
      </c>
      <c r="AD242" s="151">
        <f>_xlfn.IFNA(+#REF!,"N/A")</f>
        <v>786</v>
      </c>
      <c r="AE242" s="151">
        <f>_xlfn.IFNA(+#REF!,"N/A")</f>
        <v>786</v>
      </c>
      <c r="AF242" s="151">
        <v>786</v>
      </c>
      <c r="AG242" s="150">
        <f>IFERROR(+#REF!,"N/A")</f>
        <v>786</v>
      </c>
      <c r="AH242" s="152">
        <f>_xlfn.IFNA(+#REF!,"N/A")</f>
        <v>-0.33801260913235243</v>
      </c>
      <c r="AI242" s="139"/>
      <c r="AJ242" s="153" t="str">
        <f>+#REF!</f>
        <v>N/A</v>
      </c>
      <c r="AK242" s="154">
        <f>+#REF!</f>
        <v>0.65625</v>
      </c>
      <c r="AL242" s="149" t="str">
        <f>+#REF!</f>
        <v>N/A</v>
      </c>
      <c r="AM242" s="149" t="str">
        <f>+#REF!</f>
        <v>N/A</v>
      </c>
      <c r="AN242" s="149" t="str">
        <f>+#REF!</f>
        <v>N/A</v>
      </c>
      <c r="AO242" s="149" t="str">
        <f>+#REF!</f>
        <v>EB</v>
      </c>
      <c r="AP242" s="155">
        <f>+#REF!</f>
        <v>0.65625</v>
      </c>
    </row>
    <row r="243" spans="1:42" x14ac:dyDescent="0.25">
      <c r="A243" s="143">
        <f>+#REF!</f>
        <v>506</v>
      </c>
      <c r="B243" s="144" t="str">
        <f>+#REF!</f>
        <v>C.R. 44</v>
      </c>
      <c r="C243" s="145" t="str">
        <f>+#REF!</f>
        <v>0.39 Mi W OF GRAND ISLAND SHORES RD</v>
      </c>
      <c r="D243" s="146" t="s">
        <v>89</v>
      </c>
      <c r="E243" s="147">
        <f>+#REF!</f>
        <v>33</v>
      </c>
      <c r="F243" s="147">
        <f>+#REF!</f>
        <v>18</v>
      </c>
      <c r="G243" s="148">
        <f>+#REF!</f>
        <v>26</v>
      </c>
      <c r="H243" s="149">
        <f>+#REF!</f>
        <v>10983</v>
      </c>
      <c r="I243" s="149">
        <f>+#REF!</f>
        <v>12478</v>
      </c>
      <c r="J243" s="149">
        <f>+#REF!</f>
        <v>12114</v>
      </c>
      <c r="K243" s="149">
        <f>+#REF!</f>
        <v>14119</v>
      </c>
      <c r="L243" s="149">
        <f>+#REF!</f>
        <v>15065</v>
      </c>
      <c r="M243" s="149">
        <f>+#REF!</f>
        <v>13767</v>
      </c>
      <c r="N243" s="149">
        <f>+#REF!</f>
        <v>13486</v>
      </c>
      <c r="O243" s="149">
        <f>+#REF!</f>
        <v>14195</v>
      </c>
      <c r="P243" s="149">
        <f>+#REF!</f>
        <v>11893</v>
      </c>
      <c r="Q243" s="149">
        <f>+#REF!</f>
        <v>11856</v>
      </c>
      <c r="R243" s="149">
        <f>+#REF!</f>
        <v>11368</v>
      </c>
      <c r="S243" s="149">
        <f>+#REF!</f>
        <v>11551</v>
      </c>
      <c r="T243" s="149">
        <f>+#REF!</f>
        <v>11161.3632</v>
      </c>
      <c r="U243" s="149">
        <f>+#REF!</f>
        <v>12583.296</v>
      </c>
      <c r="V243" s="149">
        <f>+#REF!</f>
        <v>11029.392</v>
      </c>
      <c r="W243" s="149">
        <f>+#REF!</f>
        <v>12045.369599999998</v>
      </c>
      <c r="X243" s="149">
        <f>+#REF!</f>
        <v>13739.039999999999</v>
      </c>
      <c r="Y243" s="149">
        <f>+#REF!</f>
        <v>13343.32</v>
      </c>
      <c r="Z243" s="149">
        <f>+#REF!</f>
        <v>13677.676799999999</v>
      </c>
      <c r="AA243" s="149">
        <f>+#REF!</f>
        <v>13072.6512</v>
      </c>
      <c r="AB243" s="149">
        <f>_xlfn.IFNA(+#REF!,"N/A")</f>
        <v>6182.64</v>
      </c>
      <c r="AC243" s="151">
        <f>_xlfn.IFNA(+#REF!,"N/A")</f>
        <v>15162.019</v>
      </c>
      <c r="AD243" s="151">
        <f>_xlfn.IFNA(+#REF!,"N/A")</f>
        <v>13326.1219</v>
      </c>
      <c r="AE243" s="151">
        <f>_xlfn.IFNA(+#REF!,"N/A")</f>
        <v>14765</v>
      </c>
      <c r="AF243" s="151">
        <v>12478.464</v>
      </c>
      <c r="AG243" s="149">
        <f>IFERROR(+#REF!,"N/A")</f>
        <v>13017.628799999999</v>
      </c>
      <c r="AH243" s="152">
        <f>_xlfn.IFNA(+#REF!,"N/A")</f>
        <v>0.16057065385462699</v>
      </c>
      <c r="AI243" s="139"/>
      <c r="AJ243" s="153">
        <f>+#REF!</f>
        <v>1073.952</v>
      </c>
      <c r="AK243" s="154">
        <f>+#REF!</f>
        <v>0.63541666666666696</v>
      </c>
      <c r="AL243" s="149">
        <f>+#REF!</f>
        <v>1073.952</v>
      </c>
      <c r="AM243" s="149">
        <f>+#REF!</f>
        <v>496.10879999999997</v>
      </c>
      <c r="AN243" s="149">
        <f>+#REF!</f>
        <v>577.84319999999991</v>
      </c>
      <c r="AO243" s="149" t="str">
        <f>+#REF!</f>
        <v>WB</v>
      </c>
      <c r="AP243" s="155">
        <f>+#REF!</f>
        <v>0.63541666666666696</v>
      </c>
    </row>
    <row r="244" spans="1:42" x14ac:dyDescent="0.25">
      <c r="A244" s="143">
        <f>+#REF!</f>
        <v>507</v>
      </c>
      <c r="B244" s="144" t="str">
        <f>+#REF!</f>
        <v>C.R. 19A</v>
      </c>
      <c r="C244" s="145" t="str">
        <f>+#REF!</f>
        <v>0.05 Mi W OF S.R. 19</v>
      </c>
      <c r="D244" s="146" t="s">
        <v>89</v>
      </c>
      <c r="E244" s="147">
        <f>+#REF!</f>
        <v>35</v>
      </c>
      <c r="F244" s="147">
        <f>+#REF!</f>
        <v>18</v>
      </c>
      <c r="G244" s="148">
        <f>+#REF!</f>
        <v>26</v>
      </c>
      <c r="H244" s="149">
        <f>+#REF!</f>
        <v>2468</v>
      </c>
      <c r="I244" s="149">
        <f>+#REF!</f>
        <v>2761</v>
      </c>
      <c r="J244" s="149" t="str">
        <f>+#REF!</f>
        <v>U/C</v>
      </c>
      <c r="K244" s="149">
        <f>+#REF!</f>
        <v>2559</v>
      </c>
      <c r="L244" s="149">
        <f>+#REF!</f>
        <v>2854</v>
      </c>
      <c r="M244" s="149">
        <f>+#REF!</f>
        <v>2398</v>
      </c>
      <c r="N244" s="149">
        <f>+#REF!</f>
        <v>2338</v>
      </c>
      <c r="O244" s="149">
        <f>+#REF!</f>
        <v>2659</v>
      </c>
      <c r="P244" s="149">
        <f>+#REF!</f>
        <v>2453</v>
      </c>
      <c r="Q244" s="149">
        <f>+#REF!</f>
        <v>1997</v>
      </c>
      <c r="R244" s="149">
        <f>+#REF!</f>
        <v>2692</v>
      </c>
      <c r="S244" s="149">
        <f>+#REF!</f>
        <v>2714</v>
      </c>
      <c r="T244" s="149">
        <f>+#REF!</f>
        <v>2785.9967999999999</v>
      </c>
      <c r="U244" s="149">
        <f>+#REF!</f>
        <v>2851.2</v>
      </c>
      <c r="V244" s="149">
        <f>+#REF!</f>
        <v>2560.7999999999997</v>
      </c>
      <c r="W244" s="149">
        <f>+#REF!</f>
        <v>2724.7967999999996</v>
      </c>
      <c r="X244" s="149">
        <f>+#REF!</f>
        <v>3109.4784</v>
      </c>
      <c r="Y244" s="149">
        <f>+#REF!</f>
        <v>3356.1029999999996</v>
      </c>
      <c r="Z244" s="149">
        <f>+#REF!</f>
        <v>2973.4079999999994</v>
      </c>
      <c r="AA244" s="149">
        <f>+#REF!</f>
        <v>2871.7626</v>
      </c>
      <c r="AB244" s="149">
        <f>_xlfn.IFNA(+#REF!,"N/A")</f>
        <v>6182.64</v>
      </c>
      <c r="AC244" s="151">
        <f>_xlfn.IFNA(+#REF!,"N/A")</f>
        <v>2906.3254999999999</v>
      </c>
      <c r="AD244" s="151">
        <f>_xlfn.IFNA(+#REF!,"N/A")</f>
        <v>3213.9106999999999</v>
      </c>
      <c r="AE244" s="151">
        <f>_xlfn.IFNA(+#REF!,"N/A")</f>
        <v>3285</v>
      </c>
      <c r="AF244" s="151">
        <v>3182.2847999999994</v>
      </c>
      <c r="AG244" s="149">
        <f>IFERROR(+#REF!,"N/A")</f>
        <v>2929.1327999999999</v>
      </c>
      <c r="AH244" s="152">
        <f>_xlfn.IFNA(+#REF!,"N/A")</f>
        <v>-0.13878215415521122</v>
      </c>
      <c r="AI244" s="139"/>
      <c r="AJ244" s="153">
        <f>+#REF!</f>
        <v>258.50880000000001</v>
      </c>
      <c r="AK244" s="154">
        <f>+#REF!</f>
        <v>0.63541666666666696</v>
      </c>
      <c r="AL244" s="149">
        <f>+#REF!</f>
        <v>258.50879999999995</v>
      </c>
      <c r="AM244" s="149">
        <f>+#REF!</f>
        <v>157.76639999999998</v>
      </c>
      <c r="AN244" s="149">
        <f>+#REF!</f>
        <v>100.74239999999999</v>
      </c>
      <c r="AO244" s="149" t="str">
        <f>+#REF!</f>
        <v>SB</v>
      </c>
      <c r="AP244" s="155">
        <f>+#REF!</f>
        <v>0.63541666666666696</v>
      </c>
    </row>
    <row r="245" spans="1:42" x14ac:dyDescent="0.25">
      <c r="A245" s="143">
        <f>+#REF!</f>
        <v>508</v>
      </c>
      <c r="B245" s="144" t="str">
        <f>+#REF!</f>
        <v>SOUTH FISH CAMP RD</v>
      </c>
      <c r="C245" s="177" t="str">
        <f>+#REF!</f>
        <v>0.097 Mi N OF C.R. 44</v>
      </c>
      <c r="D245" s="178" t="s">
        <v>89</v>
      </c>
      <c r="E245" s="147">
        <f>+#REF!</f>
        <v>32</v>
      </c>
      <c r="F245" s="147">
        <f>+#REF!</f>
        <v>18</v>
      </c>
      <c r="G245" s="148">
        <f>+#REF!</f>
        <v>26</v>
      </c>
      <c r="H245" s="149" t="str">
        <f>+#REF!</f>
        <v>*****</v>
      </c>
      <c r="I245" s="149" t="str">
        <f>+#REF!</f>
        <v>*****</v>
      </c>
      <c r="J245" s="149" t="str">
        <f>+#REF!</f>
        <v>*****</v>
      </c>
      <c r="K245" s="149" t="str">
        <f>+#REF!</f>
        <v>*****</v>
      </c>
      <c r="L245" s="149" t="str">
        <f>+#REF!</f>
        <v>*****</v>
      </c>
      <c r="M245" s="149" t="str">
        <f>+#REF!</f>
        <v>*****</v>
      </c>
      <c r="N245" s="149" t="str">
        <f>+#REF!</f>
        <v>*****</v>
      </c>
      <c r="O245" s="149">
        <f>+#REF!</f>
        <v>1102</v>
      </c>
      <c r="P245" s="149">
        <f>+#REF!</f>
        <v>1139</v>
      </c>
      <c r="Q245" s="149">
        <f>+#REF!</f>
        <v>1249</v>
      </c>
      <c r="R245" s="149">
        <f>+#REF!</f>
        <v>1228</v>
      </c>
      <c r="S245" s="149">
        <f>+#REF!</f>
        <v>1142</v>
      </c>
      <c r="T245" s="149">
        <f>+#REF!</f>
        <v>1395.8688</v>
      </c>
      <c r="U245" s="149">
        <f>+#REF!</f>
        <v>1426.5504000000001</v>
      </c>
      <c r="V245" s="149">
        <f>+#REF!</f>
        <v>1326.7583999999999</v>
      </c>
      <c r="W245" s="149">
        <f>+#REF!</f>
        <v>1344.8159999999998</v>
      </c>
      <c r="X245" s="149">
        <f>+#REF!</f>
        <v>1423.0847999999999</v>
      </c>
      <c r="Y245" s="149">
        <f>+#REF!</f>
        <v>1367.5059999999999</v>
      </c>
      <c r="Z245" s="149">
        <f>+#REF!</f>
        <v>1393.3055999999999</v>
      </c>
      <c r="AA245" s="149">
        <f>+#REF!</f>
        <v>1504.7998</v>
      </c>
      <c r="AB245" s="149">
        <f>_xlfn.IFNA(+#REF!,"N/A")</f>
        <v>6182.64</v>
      </c>
      <c r="AC245" s="151">
        <f>_xlfn.IFNA(+#REF!,"N/A")</f>
        <v>1561.1064999999999</v>
      </c>
      <c r="AD245" s="151">
        <f>_xlfn.IFNA(+#REF!,"N/A")</f>
        <v>1412.32</v>
      </c>
      <c r="AE245" s="151">
        <f>_xlfn.IFNA(+#REF!,"N/A")</f>
        <v>1562</v>
      </c>
      <c r="AF245" s="151">
        <v>1592.5247999999999</v>
      </c>
      <c r="AG245" s="149">
        <f>IFERROR(+#REF!,"N/A")</f>
        <v>1640.3904</v>
      </c>
      <c r="AH245" s="152">
        <f>_xlfn.IFNA(+#REF!,"N/A")</f>
        <v>-0.2330718974122884</v>
      </c>
      <c r="AI245" s="139"/>
      <c r="AJ245" s="153">
        <f>+#REF!</f>
        <v>161.56799999999998</v>
      </c>
      <c r="AK245" s="154">
        <f>+#REF!</f>
        <v>0.6875</v>
      </c>
      <c r="AL245" s="149">
        <f>+#REF!</f>
        <v>161.56800000000001</v>
      </c>
      <c r="AM245" s="149">
        <f>+#REF!</f>
        <v>95.039999999999992</v>
      </c>
      <c r="AN245" s="149">
        <f>+#REF!</f>
        <v>66.528000000000006</v>
      </c>
      <c r="AO245" s="149" t="str">
        <f>+#REF!</f>
        <v>NB</v>
      </c>
      <c r="AP245" s="155">
        <f>+#REF!</f>
        <v>0.6875</v>
      </c>
    </row>
    <row r="246" spans="1:42" x14ac:dyDescent="0.25">
      <c r="A246" s="143">
        <f>+#REF!</f>
        <v>509</v>
      </c>
      <c r="B246" s="144" t="str">
        <f>+#REF!</f>
        <v>LAKE ELLA RD</v>
      </c>
      <c r="C246" s="145" t="str">
        <f>+#REF!</f>
        <v>0.20 Mi W OF MICRO RACETRACK RD</v>
      </c>
      <c r="D246" s="146" t="s">
        <v>38</v>
      </c>
      <c r="E246" s="147">
        <f>+#REF!</f>
        <v>31</v>
      </c>
      <c r="F246" s="147">
        <f>+#REF!</f>
        <v>18</v>
      </c>
      <c r="G246" s="148">
        <f>+#REF!</f>
        <v>24</v>
      </c>
      <c r="H246" s="149" t="str">
        <f>+#REF!</f>
        <v>*****</v>
      </c>
      <c r="I246" s="149" t="str">
        <f>+#REF!</f>
        <v>*****</v>
      </c>
      <c r="J246" s="149" t="str">
        <f>+#REF!</f>
        <v>*****</v>
      </c>
      <c r="K246" s="149" t="str">
        <f>+#REF!</f>
        <v>*****</v>
      </c>
      <c r="L246" s="149">
        <f>+#REF!</f>
        <v>1589</v>
      </c>
      <c r="M246" s="149">
        <f>+#REF!</f>
        <v>1077</v>
      </c>
      <c r="N246" s="149">
        <f>+#REF!</f>
        <v>1419</v>
      </c>
      <c r="O246" s="149">
        <f>+#REF!</f>
        <v>1502</v>
      </c>
      <c r="P246" s="149">
        <f>+#REF!</f>
        <v>987</v>
      </c>
      <c r="Q246" s="149">
        <f>+#REF!</f>
        <v>926</v>
      </c>
      <c r="R246" s="149">
        <f>+#REF!</f>
        <v>1122</v>
      </c>
      <c r="S246" s="149">
        <f>+#REF!</f>
        <v>1036</v>
      </c>
      <c r="T246" s="149">
        <f>+#REF!</f>
        <v>1139.5295999999998</v>
      </c>
      <c r="U246" s="149">
        <f>+#REF!</f>
        <v>1130.2847999999999</v>
      </c>
      <c r="V246" s="149">
        <f>+#REF!</f>
        <v>1160.6400000000001</v>
      </c>
      <c r="W246" s="149">
        <f>+#REF!</f>
        <v>1131.9263999999998</v>
      </c>
      <c r="X246" s="149">
        <f>+#REF!</f>
        <v>1262.3999999999999</v>
      </c>
      <c r="Y246" s="149">
        <f>+#REF!</f>
        <v>1768.31</v>
      </c>
      <c r="Z246" s="149">
        <f>+#REF!</f>
        <v>1821.2639999999999</v>
      </c>
      <c r="AA246" s="149">
        <f>+#REF!</f>
        <v>1912.3775999999998</v>
      </c>
      <c r="AB246" s="150">
        <f>_xlfn.IFNA(+#REF!,"N/A")</f>
        <v>6182.64</v>
      </c>
      <c r="AC246" s="151">
        <f>_xlfn.IFNA(+#REF!,"N/A")</f>
        <v>2341.1799999999998</v>
      </c>
      <c r="AD246" s="151">
        <f>_xlfn.IFNA(+#REF!,"N/A")</f>
        <v>2563.3608000000004</v>
      </c>
      <c r="AE246" s="151">
        <f>_xlfn.IFNA(+#REF!,"N/A")</f>
        <v>2895</v>
      </c>
      <c r="AF246" s="151">
        <v>2359.3440000000001</v>
      </c>
      <c r="AG246" s="149">
        <f>IFERROR(+#REF!,"N/A")</f>
        <v>2459.52</v>
      </c>
      <c r="AH246" s="152">
        <f>_xlfn.IFNA(+#REF!,"N/A")</f>
        <v>-0.16836017218759747</v>
      </c>
      <c r="AI246" s="139"/>
      <c r="AJ246" s="153">
        <f>+#REF!</f>
        <v>242.928</v>
      </c>
      <c r="AK246" s="154">
        <f>+#REF!</f>
        <v>0.6875</v>
      </c>
      <c r="AL246" s="149">
        <f>+#REF!</f>
        <v>242.928</v>
      </c>
      <c r="AM246" s="149">
        <f>+#REF!</f>
        <v>133.05600000000001</v>
      </c>
      <c r="AN246" s="149">
        <f>+#REF!</f>
        <v>109.872</v>
      </c>
      <c r="AO246" s="149" t="str">
        <f>+#REF!</f>
        <v>EB</v>
      </c>
      <c r="AP246" s="155">
        <f>+#REF!</f>
        <v>0.6875</v>
      </c>
    </row>
    <row r="247" spans="1:42" x14ac:dyDescent="0.25">
      <c r="A247" s="143">
        <f>+#REF!</f>
        <v>510</v>
      </c>
      <c r="B247" s="144" t="str">
        <f>+#REF!</f>
        <v>EAGLESNEST RD</v>
      </c>
      <c r="C247" s="145" t="str">
        <f>+#REF!</f>
        <v>0.045 Mi E OF U.S. 27/U.S. 441</v>
      </c>
      <c r="D247" s="146" t="s">
        <v>38</v>
      </c>
      <c r="E247" s="147">
        <f>+#REF!</f>
        <v>28</v>
      </c>
      <c r="F247" s="147">
        <f>+#REF!</f>
        <v>18</v>
      </c>
      <c r="G247" s="148">
        <f>+#REF!</f>
        <v>24</v>
      </c>
      <c r="H247" s="149">
        <f>+#REF!</f>
        <v>2347</v>
      </c>
      <c r="I247" s="149">
        <f>+#REF!</f>
        <v>2757</v>
      </c>
      <c r="J247" s="149">
        <f>+#REF!</f>
        <v>2501</v>
      </c>
      <c r="K247" s="149">
        <f>+#REF!</f>
        <v>2467</v>
      </c>
      <c r="L247" s="149">
        <f>+#REF!</f>
        <v>2752</v>
      </c>
      <c r="M247" s="149">
        <f>+#REF!</f>
        <v>2578</v>
      </c>
      <c r="N247" s="149">
        <f>+#REF!</f>
        <v>2511</v>
      </c>
      <c r="O247" s="149">
        <f>+#REF!</f>
        <v>2653</v>
      </c>
      <c r="P247" s="149">
        <f>+#REF!</f>
        <v>2577</v>
      </c>
      <c r="Q247" s="149">
        <f>+#REF!</f>
        <v>2580</v>
      </c>
      <c r="R247" s="149">
        <f>+#REF!</f>
        <v>3080</v>
      </c>
      <c r="S247" s="149">
        <f>+#REF!</f>
        <v>3115</v>
      </c>
      <c r="T247" s="149">
        <f>+#REF!</f>
        <v>2912.0255999999999</v>
      </c>
      <c r="U247" s="149">
        <f>+#REF!</f>
        <v>2656.08</v>
      </c>
      <c r="V247" s="149">
        <f>+#REF!</f>
        <v>2447.1648000000005</v>
      </c>
      <c r="W247" s="149">
        <f>+#REF!</f>
        <v>3105.9071999999996</v>
      </c>
      <c r="X247" s="149">
        <f>+#REF!</f>
        <v>3113.3856000000001</v>
      </c>
      <c r="Y247" s="149">
        <f>+#REF!</f>
        <v>3754.87</v>
      </c>
      <c r="Z247" s="149">
        <f>+#REF!</f>
        <v>3476.5632000000001</v>
      </c>
      <c r="AA247" s="149">
        <f>+#REF!</f>
        <v>3736.3679999999999</v>
      </c>
      <c r="AB247" s="150">
        <f>_xlfn.IFNA(+#REF!,"N/A")</f>
        <v>6182.64</v>
      </c>
      <c r="AC247" s="151">
        <f>_xlfn.IFNA(+#REF!,"N/A")</f>
        <v>3973.2894999999999</v>
      </c>
      <c r="AD247" s="151">
        <f>_xlfn.IFNA(+#REF!,"N/A")</f>
        <v>4134.5667999999996</v>
      </c>
      <c r="AE247" s="151">
        <f>_xlfn.IFNA(+#REF!,"N/A")</f>
        <v>4245</v>
      </c>
      <c r="AF247" s="151">
        <v>3748.5695999999994</v>
      </c>
      <c r="AG247" s="149">
        <f>IFERROR(+#REF!,"N/A")</f>
        <v>4311.2160000000003</v>
      </c>
      <c r="AH247" s="152">
        <f>_xlfn.IFNA(+#REF!,"N/A")</f>
        <v>-6.9566872878506159E-2</v>
      </c>
      <c r="AI247" s="139"/>
      <c r="AJ247" s="153">
        <f>+#REF!</f>
        <v>401.18400000000003</v>
      </c>
      <c r="AK247" s="154">
        <f>+#REF!</f>
        <v>0.71875</v>
      </c>
      <c r="AL247" s="149">
        <f>+#REF!</f>
        <v>401.18400000000003</v>
      </c>
      <c r="AM247" s="149">
        <f>+#REF!</f>
        <v>256.03200000000004</v>
      </c>
      <c r="AN247" s="149">
        <f>+#REF!</f>
        <v>145.15200000000002</v>
      </c>
      <c r="AO247" s="149" t="str">
        <f>+#REF!</f>
        <v>EB</v>
      </c>
      <c r="AP247" s="155">
        <f>+#REF!</f>
        <v>0.71875</v>
      </c>
    </row>
    <row r="248" spans="1:42" x14ac:dyDescent="0.25">
      <c r="A248" s="143">
        <f>+#REF!</f>
        <v>511</v>
      </c>
      <c r="B248" s="144" t="str">
        <f>+#REF!</f>
        <v>LAKE ELLA RD</v>
      </c>
      <c r="C248" s="145" t="str">
        <f>+#REF!</f>
        <v>0.169 Mi W OF U.S. 27/U.S. 441</v>
      </c>
      <c r="D248" s="146" t="s">
        <v>38</v>
      </c>
      <c r="E248" s="147">
        <f>+#REF!</f>
        <v>28</v>
      </c>
      <c r="F248" s="147">
        <f>+#REF!</f>
        <v>18</v>
      </c>
      <c r="G248" s="148">
        <f>+#REF!</f>
        <v>24</v>
      </c>
      <c r="H248" s="149" t="str">
        <f>+#REF!</f>
        <v>*****</v>
      </c>
      <c r="I248" s="149" t="str">
        <f>+#REF!</f>
        <v>*****</v>
      </c>
      <c r="J248" s="149" t="str">
        <f>+#REF!</f>
        <v>*****</v>
      </c>
      <c r="K248" s="149" t="str">
        <f>+#REF!</f>
        <v>*****</v>
      </c>
      <c r="L248" s="149">
        <f>+#REF!</f>
        <v>2299</v>
      </c>
      <c r="M248" s="149">
        <f>+#REF!</f>
        <v>2162</v>
      </c>
      <c r="N248" s="149">
        <f>+#REF!</f>
        <v>2057</v>
      </c>
      <c r="O248" s="149">
        <f>+#REF!</f>
        <v>2023</v>
      </c>
      <c r="P248" s="149">
        <f>+#REF!</f>
        <v>1775</v>
      </c>
      <c r="Q248" s="149">
        <f>+#REF!</f>
        <v>1963</v>
      </c>
      <c r="R248" s="149">
        <f>+#REF!</f>
        <v>2156</v>
      </c>
      <c r="S248" s="149">
        <f>+#REF!</f>
        <v>2018</v>
      </c>
      <c r="T248" s="149">
        <f>+#REF!</f>
        <v>2037.6575999999998</v>
      </c>
      <c r="U248" s="149">
        <f>+#REF!</f>
        <v>1683.8208</v>
      </c>
      <c r="V248" s="149">
        <f>+#REF!</f>
        <v>1649.8944000000001</v>
      </c>
      <c r="W248" s="149">
        <f>+#REF!</f>
        <v>1997.7407999999998</v>
      </c>
      <c r="X248" s="149">
        <f>+#REF!</f>
        <v>2053.6127999999999</v>
      </c>
      <c r="Y248" s="149">
        <f>+#REF!</f>
        <v>2198.02</v>
      </c>
      <c r="Z248" s="149">
        <f>+#REF!</f>
        <v>1857.1391999999998</v>
      </c>
      <c r="AA248" s="149">
        <f>+#REF!</f>
        <v>1948.9823999999999</v>
      </c>
      <c r="AB248" s="149">
        <f>_xlfn.IFNA(+#REF!,"N/A")</f>
        <v>6182.64</v>
      </c>
      <c r="AC248" s="151">
        <f>_xlfn.IFNA(+#REF!,"N/A")</f>
        <v>1738.6139999999998</v>
      </c>
      <c r="AD248" s="151">
        <f>_xlfn.IFNA(+#REF!,"N/A")</f>
        <v>1582.6811</v>
      </c>
      <c r="AE248" s="151">
        <f>_xlfn.IFNA(+#REF!,"N/A")</f>
        <v>1501</v>
      </c>
      <c r="AF248" s="151">
        <v>1598.1503999999998</v>
      </c>
      <c r="AG248" s="149">
        <f>IFERROR(+#REF!,"N/A")</f>
        <v>1836.3263999999999</v>
      </c>
      <c r="AH248" s="152">
        <f>_xlfn.IFNA(+#REF!,"N/A")</f>
        <v>-0.21556821346666655</v>
      </c>
      <c r="AI248" s="139"/>
      <c r="AJ248" s="153">
        <f>+#REF!</f>
        <v>156.44159999999999</v>
      </c>
      <c r="AK248" s="154">
        <f>+#REF!</f>
        <v>0.66666666666666696</v>
      </c>
      <c r="AL248" s="149">
        <f>+#REF!</f>
        <v>156.44159999999999</v>
      </c>
      <c r="AM248" s="149">
        <f>+#REF!</f>
        <v>80.083200000000005</v>
      </c>
      <c r="AN248" s="149">
        <f>+#REF!</f>
        <v>76.358400000000003</v>
      </c>
      <c r="AO248" s="149" t="str">
        <f>+#REF!</f>
        <v>WB</v>
      </c>
      <c r="AP248" s="155">
        <f>+#REF!</f>
        <v>0.66666666666666696</v>
      </c>
    </row>
    <row r="249" spans="1:42" x14ac:dyDescent="0.25">
      <c r="A249" s="143">
        <f>+#REF!</f>
        <v>512</v>
      </c>
      <c r="B249" s="144" t="str">
        <f>+#REF!</f>
        <v>GRAYS AIRPORT RD</v>
      </c>
      <c r="C249" s="145" t="str">
        <f>+#REF!</f>
        <v>0.10 Mi N OF EAGLESNEST RD</v>
      </c>
      <c r="D249" s="146" t="s">
        <v>38</v>
      </c>
      <c r="E249" s="147">
        <f>+#REF!</f>
        <v>27</v>
      </c>
      <c r="F249" s="147">
        <f>+#REF!</f>
        <v>18</v>
      </c>
      <c r="G249" s="148">
        <f>+#REF!</f>
        <v>24</v>
      </c>
      <c r="H249" s="149" t="str">
        <f>+#REF!</f>
        <v>*****</v>
      </c>
      <c r="I249" s="149" t="str">
        <f>+#REF!</f>
        <v>*****</v>
      </c>
      <c r="J249" s="149" t="str">
        <f>+#REF!</f>
        <v>*****</v>
      </c>
      <c r="K249" s="149" t="str">
        <f>+#REF!</f>
        <v>*****</v>
      </c>
      <c r="L249" s="149" t="str">
        <f>+#REF!</f>
        <v>*****</v>
      </c>
      <c r="M249" s="149" t="str">
        <f>+#REF!</f>
        <v>*****</v>
      </c>
      <c r="N249" s="149" t="str">
        <f>+#REF!</f>
        <v>*****</v>
      </c>
      <c r="O249" s="149">
        <f>+#REF!</f>
        <v>1940</v>
      </c>
      <c r="P249" s="149">
        <f>+#REF!</f>
        <v>1556</v>
      </c>
      <c r="Q249" s="149">
        <f>+#REF!</f>
        <v>1546</v>
      </c>
      <c r="R249" s="149">
        <f>+#REF!</f>
        <v>1819</v>
      </c>
      <c r="S249" s="149">
        <f>+#REF!</f>
        <v>1460</v>
      </c>
      <c r="T249" s="149">
        <f>+#REF!</f>
        <v>1483.4015999999999</v>
      </c>
      <c r="U249" s="149">
        <f>+#REF!</f>
        <v>1672.2144000000001</v>
      </c>
      <c r="V249" s="149">
        <f>+#REF!</f>
        <v>1759.6799999999998</v>
      </c>
      <c r="W249" s="149">
        <f>+#REF!</f>
        <v>1770.5952</v>
      </c>
      <c r="X249" s="149">
        <f>+#REF!</f>
        <v>1800.2879999999998</v>
      </c>
      <c r="Y249" s="149">
        <f>+#REF!</f>
        <v>2314.42</v>
      </c>
      <c r="Z249" s="149">
        <f>+#REF!</f>
        <v>2135.5775999999996</v>
      </c>
      <c r="AA249" s="149">
        <f>+#REF!</f>
        <v>2224.8575999999998</v>
      </c>
      <c r="AB249" s="149">
        <f>_xlfn.IFNA(+#REF!,"N/A")</f>
        <v>6182.64</v>
      </c>
      <c r="AC249" s="151">
        <f>_xlfn.IFNA(+#REF!,"N/A")</f>
        <v>2546.5129999999999</v>
      </c>
      <c r="AD249" s="151">
        <f>_xlfn.IFNA(+#REF!,"N/A")</f>
        <v>2646.3346000000001</v>
      </c>
      <c r="AE249" s="151">
        <f>_xlfn.IFNA(+#REF!,"N/A")</f>
        <v>3097</v>
      </c>
      <c r="AF249" s="151">
        <v>3084.4031999999997</v>
      </c>
      <c r="AG249" s="149">
        <f>IFERROR(+#REF!,"N/A")</f>
        <v>2816.88</v>
      </c>
      <c r="AH249" s="152">
        <f>_xlfn.IFNA(+#REF!,"N/A")</f>
        <v>-0.14548660015709569</v>
      </c>
      <c r="AI249" s="139"/>
      <c r="AJ249" s="153">
        <f>+#REF!</f>
        <v>276.56639999999999</v>
      </c>
      <c r="AK249" s="154">
        <f>+#REF!</f>
        <v>0.30208333333333398</v>
      </c>
      <c r="AL249" s="149">
        <f>+#REF!</f>
        <v>275.6352</v>
      </c>
      <c r="AM249" s="149">
        <f>+#REF!</f>
        <v>96.844800000000006</v>
      </c>
      <c r="AN249" s="149">
        <f>+#REF!</f>
        <v>178.79039999999998</v>
      </c>
      <c r="AO249" s="149" t="str">
        <f>+#REF!</f>
        <v>NB</v>
      </c>
      <c r="AP249" s="155">
        <f>+#REF!</f>
        <v>0.70833333333333404</v>
      </c>
    </row>
    <row r="250" spans="1:42" x14ac:dyDescent="0.25">
      <c r="A250" s="143">
        <f>+#REF!</f>
        <v>513</v>
      </c>
      <c r="B250" s="144" t="str">
        <f>+#REF!</f>
        <v>ROLLING ACRES RD</v>
      </c>
      <c r="C250" s="145" t="str">
        <f>+#REF!</f>
        <v>0.053 Mi N OF LAKE ELLA RD</v>
      </c>
      <c r="D250" s="146" t="s">
        <v>38</v>
      </c>
      <c r="E250" s="147">
        <f>+#REF!</f>
        <v>30</v>
      </c>
      <c r="F250" s="147">
        <f>+#REF!</f>
        <v>18</v>
      </c>
      <c r="G250" s="148">
        <f>+#REF!</f>
        <v>24</v>
      </c>
      <c r="H250" s="149" t="str">
        <f>+#REF!</f>
        <v>*****</v>
      </c>
      <c r="I250" s="149" t="str">
        <f>+#REF!</f>
        <v>*****</v>
      </c>
      <c r="J250" s="149" t="str">
        <f>+#REF!</f>
        <v>*****</v>
      </c>
      <c r="K250" s="149" t="str">
        <f>+#REF!</f>
        <v>*****</v>
      </c>
      <c r="L250" s="149" t="str">
        <f>+#REF!</f>
        <v>*****</v>
      </c>
      <c r="M250" s="149" t="str">
        <f>+#REF!</f>
        <v>*****</v>
      </c>
      <c r="N250" s="149">
        <f>+#REF!</f>
        <v>1513</v>
      </c>
      <c r="O250" s="149">
        <f>+#REF!</f>
        <v>1564</v>
      </c>
      <c r="P250" s="149">
        <f>+#REF!</f>
        <v>1928</v>
      </c>
      <c r="Q250" s="149">
        <f>+#REF!</f>
        <v>1826</v>
      </c>
      <c r="R250" s="149">
        <f>+#REF!</f>
        <v>2403</v>
      </c>
      <c r="S250" s="149">
        <f>+#REF!</f>
        <v>2704</v>
      </c>
      <c r="T250" s="149">
        <f>+#REF!</f>
        <v>3341.6063999999997</v>
      </c>
      <c r="U250" s="149">
        <f>+#REF!</f>
        <v>4775.5871999999999</v>
      </c>
      <c r="V250" s="149">
        <f>+#REF!</f>
        <v>5085.3887999999997</v>
      </c>
      <c r="W250" s="149">
        <f>+#REF!</f>
        <v>5524.6751999999997</v>
      </c>
      <c r="X250" s="149">
        <f>+#REF!</f>
        <v>6343.152</v>
      </c>
      <c r="Y250" s="149">
        <f>+#REF!</f>
        <v>7363.2699999999995</v>
      </c>
      <c r="Z250" s="149">
        <f>+#REF!</f>
        <v>7833.1679999999997</v>
      </c>
      <c r="AA250" s="149">
        <f>+#REF!</f>
        <v>7928.9568000000008</v>
      </c>
      <c r="AB250" s="149">
        <f>_xlfn.IFNA(+#REF!,"N/A")</f>
        <v>6182.64</v>
      </c>
      <c r="AC250" s="151">
        <f>_xlfn.IFNA(+#REF!,"N/A")</f>
        <v>8088.585</v>
      </c>
      <c r="AD250" s="151">
        <f>_xlfn.IFNA(+#REF!,"N/A")</f>
        <v>7925.7632999999996</v>
      </c>
      <c r="AE250" s="151">
        <f>_xlfn.IFNA(+#REF!,"N/A")</f>
        <v>7836</v>
      </c>
      <c r="AF250" s="151">
        <v>7836.4415999999992</v>
      </c>
      <c r="AG250" s="149">
        <f>IFERROR(+#REF!,"N/A")</f>
        <v>7734.384</v>
      </c>
      <c r="AH250" s="152">
        <f>_xlfn.IFNA(+#REF!,"N/A")</f>
        <v>4.5804133902240807E-2</v>
      </c>
      <c r="AI250" s="139"/>
      <c r="AJ250" s="153">
        <f>+#REF!</f>
        <v>717.69600000000003</v>
      </c>
      <c r="AK250" s="154">
        <f>+#REF!</f>
        <v>0.55208333333333404</v>
      </c>
      <c r="AL250" s="149">
        <f>+#REF!</f>
        <v>676.36800000000005</v>
      </c>
      <c r="AM250" s="149">
        <f>+#REF!</f>
        <v>348.76799999999997</v>
      </c>
      <c r="AN250" s="149">
        <f>+#REF!</f>
        <v>327.60000000000002</v>
      </c>
      <c r="AO250" s="149" t="str">
        <f>+#REF!</f>
        <v>NB</v>
      </c>
      <c r="AP250" s="155">
        <f>+#REF!</f>
        <v>0.6875</v>
      </c>
    </row>
    <row r="251" spans="1:42" x14ac:dyDescent="0.25">
      <c r="A251" s="143">
        <f>+#REF!</f>
        <v>514</v>
      </c>
      <c r="B251" s="144" t="str">
        <f>+#REF!</f>
        <v>GOOSE PRAIRIE RD</v>
      </c>
      <c r="C251" s="145" t="str">
        <f>+#REF!</f>
        <v>0.12 Mi W OF FELKINS RD</v>
      </c>
      <c r="D251" s="146" t="s">
        <v>38</v>
      </c>
      <c r="E251" s="147">
        <f>+#REF!</f>
        <v>25</v>
      </c>
      <c r="F251" s="147">
        <f>+#REF!</f>
        <v>18</v>
      </c>
      <c r="G251" s="148">
        <f>+#REF!</f>
        <v>25</v>
      </c>
      <c r="H251" s="149">
        <f>+#REF!</f>
        <v>2359</v>
      </c>
      <c r="I251" s="149">
        <f>+#REF!</f>
        <v>2412</v>
      </c>
      <c r="J251" s="149">
        <f>+#REF!</f>
        <v>2534</v>
      </c>
      <c r="K251" s="149">
        <f>+#REF!</f>
        <v>2533</v>
      </c>
      <c r="L251" s="149">
        <f>+#REF!</f>
        <v>2540</v>
      </c>
      <c r="M251" s="149">
        <f>+#REF!</f>
        <v>2491</v>
      </c>
      <c r="N251" s="149">
        <f>+#REF!</f>
        <v>2435</v>
      </c>
      <c r="O251" s="149">
        <f>+#REF!</f>
        <v>2424</v>
      </c>
      <c r="P251" s="149">
        <f>+#REF!</f>
        <v>2260</v>
      </c>
      <c r="Q251" s="149">
        <f>+#REF!</f>
        <v>2093</v>
      </c>
      <c r="R251" s="149">
        <f>+#REF!</f>
        <v>2214</v>
      </c>
      <c r="S251" s="149">
        <f>+#REF!</f>
        <v>2224</v>
      </c>
      <c r="T251" s="149">
        <f>+#REF!</f>
        <v>2277.1583999999998</v>
      </c>
      <c r="U251" s="149">
        <f>+#REF!</f>
        <v>2143.1519999999996</v>
      </c>
      <c r="V251" s="149">
        <f>+#REF!</f>
        <v>2168.7647999999995</v>
      </c>
      <c r="W251" s="149">
        <f>+#REF!</f>
        <v>2275.2575999999999</v>
      </c>
      <c r="X251" s="149">
        <f>+#REF!</f>
        <v>2487.0143999999996</v>
      </c>
      <c r="Y251" s="149">
        <f>+#REF!</f>
        <v>2685.2509999999997</v>
      </c>
      <c r="Z251" s="149">
        <f>+#REF!</f>
        <v>2672.1504</v>
      </c>
      <c r="AA251" s="149">
        <f>+#REF!</f>
        <v>2763.2159999999999</v>
      </c>
      <c r="AB251" s="149">
        <f>_xlfn.IFNA(+#REF!,"N/A")</f>
        <v>6182.64</v>
      </c>
      <c r="AC251" s="151">
        <f>_xlfn.IFNA(+#REF!,"N/A")</f>
        <v>2882.3379999999997</v>
      </c>
      <c r="AD251" s="151">
        <f>_xlfn.IFNA(+#REF!,"N/A")</f>
        <v>2799.0417000000002</v>
      </c>
      <c r="AE251" s="151">
        <f>_xlfn.IFNA(+#REF!,"N/A")</f>
        <v>3075</v>
      </c>
      <c r="AF251" s="151">
        <v>3044.0448000000001</v>
      </c>
      <c r="AG251" s="149">
        <f>IFERROR(+#REF!,"N/A")</f>
        <v>3266.5248000000001</v>
      </c>
      <c r="AH251" s="152">
        <f>_xlfn.IFNA(+#REF!,"N/A")</f>
        <v>-0.11979790057942508</v>
      </c>
      <c r="AI251" s="139"/>
      <c r="AJ251" s="153">
        <f>+#REF!</f>
        <v>319.33440000000002</v>
      </c>
      <c r="AK251" s="154">
        <f>+#REF!</f>
        <v>0.69791666666666696</v>
      </c>
      <c r="AL251" s="149">
        <f>+#REF!</f>
        <v>319.33439999999996</v>
      </c>
      <c r="AM251" s="149">
        <f>+#REF!</f>
        <v>204.33600000000001</v>
      </c>
      <c r="AN251" s="149">
        <f>+#REF!</f>
        <v>114.99839999999999</v>
      </c>
      <c r="AO251" s="149" t="str">
        <f>+#REF!</f>
        <v>EB</v>
      </c>
      <c r="AP251" s="155">
        <f>+#REF!</f>
        <v>0.69791666666666696</v>
      </c>
    </row>
    <row r="252" spans="1:42" x14ac:dyDescent="0.25">
      <c r="A252" s="143">
        <f>+#REF!</f>
        <v>515</v>
      </c>
      <c r="B252" s="144" t="str">
        <f>+#REF!</f>
        <v>GRIFFIN VIEW DR</v>
      </c>
      <c r="C252" s="145" t="str">
        <f>+#REF!</f>
        <v>0.08 Mi E OF U.S. 27/U.S. 441</v>
      </c>
      <c r="D252" s="146" t="s">
        <v>38</v>
      </c>
      <c r="E252" s="147">
        <f>+#REF!</f>
        <v>21</v>
      </c>
      <c r="F252" s="147">
        <f>+#REF!</f>
        <v>18</v>
      </c>
      <c r="G252" s="148">
        <f>+#REF!</f>
        <v>24</v>
      </c>
      <c r="H252" s="149">
        <f>+#REF!</f>
        <v>3877</v>
      </c>
      <c r="I252" s="149">
        <f>+#REF!</f>
        <v>4228</v>
      </c>
      <c r="J252" s="149">
        <f>+#REF!</f>
        <v>3897</v>
      </c>
      <c r="K252" s="149">
        <f>+#REF!</f>
        <v>4078</v>
      </c>
      <c r="L252" s="149">
        <f>+#REF!</f>
        <v>4180</v>
      </c>
      <c r="M252" s="149">
        <f>+#REF!</f>
        <v>4416</v>
      </c>
      <c r="N252" s="149">
        <f>+#REF!</f>
        <v>4268</v>
      </c>
      <c r="O252" s="149">
        <f>+#REF!</f>
        <v>4697</v>
      </c>
      <c r="P252" s="149">
        <f>+#REF!</f>
        <v>3998</v>
      </c>
      <c r="Q252" s="149">
        <f>+#REF!</f>
        <v>3783</v>
      </c>
      <c r="R252" s="149">
        <f>+#REF!</f>
        <v>4101</v>
      </c>
      <c r="S252" s="149">
        <f>+#REF!</f>
        <v>3799</v>
      </c>
      <c r="T252" s="149">
        <f>+#REF!</f>
        <v>4040.1504</v>
      </c>
      <c r="U252" s="149">
        <f>+#REF!</f>
        <v>4228.3008</v>
      </c>
      <c r="V252" s="149">
        <f>+#REF!</f>
        <v>4123.8432000000003</v>
      </c>
      <c r="W252" s="149">
        <f>+#REF!</f>
        <v>5358.3552</v>
      </c>
      <c r="X252" s="149">
        <f>+#REF!</f>
        <v>4136.6399999999994</v>
      </c>
      <c r="Y252" s="149">
        <f>+#REF!</f>
        <v>4465.88</v>
      </c>
      <c r="Z252" s="149">
        <f>+#REF!</f>
        <v>3966.7103999999999</v>
      </c>
      <c r="AA252" s="149">
        <f>+#REF!</f>
        <v>3579.2352000000001</v>
      </c>
      <c r="AB252" s="149">
        <f>_xlfn.IFNA(+#REF!,"N/A")</f>
        <v>6182.64</v>
      </c>
      <c r="AC252" s="151">
        <f>_xlfn.IFNA(+#REF!,"N/A")</f>
        <v>3483.9445000000001</v>
      </c>
      <c r="AD252" s="151">
        <f>_xlfn.IFNA(+#REF!,"N/A")</f>
        <v>3120.3445000000002</v>
      </c>
      <c r="AE252" s="151">
        <f>_xlfn.IFNA(+#REF!,"N/A")</f>
        <v>3797</v>
      </c>
      <c r="AF252" s="151">
        <v>3192.9119999999998</v>
      </c>
      <c r="AG252" s="149">
        <f>IFERROR(+#REF!,"N/A")</f>
        <v>3281.5488</v>
      </c>
      <c r="AH252" s="152">
        <f>_xlfn.IFNA(+#REF!,"N/A")</f>
        <v>-0.1189897087004177</v>
      </c>
      <c r="AI252" s="139"/>
      <c r="AJ252" s="153">
        <f>+#REF!</f>
        <v>307.29599999999999</v>
      </c>
      <c r="AK252" s="154">
        <f>+#REF!</f>
        <v>0.69791666666666696</v>
      </c>
      <c r="AL252" s="149">
        <f>+#REF!</f>
        <v>307.29599999999994</v>
      </c>
      <c r="AM252" s="149">
        <f>+#REF!</f>
        <v>183.44640000000001</v>
      </c>
      <c r="AN252" s="149">
        <f>+#REF!</f>
        <v>123.8496</v>
      </c>
      <c r="AO252" s="149" t="str">
        <f>+#REF!</f>
        <v>EB</v>
      </c>
      <c r="AP252" s="155">
        <f>+#REF!</f>
        <v>0.69791666666666696</v>
      </c>
    </row>
    <row r="253" spans="1:42" ht="12.75" customHeight="1" x14ac:dyDescent="0.25">
      <c r="A253" s="143">
        <f>+#REF!</f>
        <v>516</v>
      </c>
      <c r="B253" s="144" t="str">
        <f>+#REF!</f>
        <v>GRIFFIN VIEW DR</v>
      </c>
      <c r="C253" s="145" t="str">
        <f>+#REF!</f>
        <v>0.12 Mi E OF GRAYS AIRPORT RD</v>
      </c>
      <c r="D253" s="146" t="s">
        <v>38</v>
      </c>
      <c r="E253" s="147">
        <f>+#REF!</f>
        <v>23</v>
      </c>
      <c r="F253" s="147">
        <f>+#REF!</f>
        <v>18</v>
      </c>
      <c r="G253" s="148">
        <f>+#REF!</f>
        <v>24</v>
      </c>
      <c r="H253" s="149">
        <f>+#REF!</f>
        <v>1255</v>
      </c>
      <c r="I253" s="149">
        <f>+#REF!</f>
        <v>1150</v>
      </c>
      <c r="J253" s="149">
        <f>+#REF!</f>
        <v>1206</v>
      </c>
      <c r="K253" s="149">
        <f>+#REF!</f>
        <v>1352</v>
      </c>
      <c r="L253" s="149">
        <f>+#REF!</f>
        <v>1324</v>
      </c>
      <c r="M253" s="149">
        <f>+#REF!</f>
        <v>1407</v>
      </c>
      <c r="N253" s="149">
        <f>+#REF!</f>
        <v>1444</v>
      </c>
      <c r="O253" s="149">
        <f>+#REF!</f>
        <v>1686</v>
      </c>
      <c r="P253" s="149">
        <f>+#REF!</f>
        <v>1461</v>
      </c>
      <c r="Q253" s="149">
        <f>+#REF!</f>
        <v>1440</v>
      </c>
      <c r="R253" s="149">
        <f>+#REF!</f>
        <v>1430</v>
      </c>
      <c r="S253" s="149">
        <f>+#REF!</f>
        <v>1669</v>
      </c>
      <c r="T253" s="149">
        <f>+#REF!</f>
        <v>1505.7503999999999</v>
      </c>
      <c r="U253" s="149">
        <f>+#REF!</f>
        <v>1492.7616</v>
      </c>
      <c r="V253" s="149">
        <f>+#REF!</f>
        <v>1673.0495999999998</v>
      </c>
      <c r="W253" s="149">
        <f>+#REF!</f>
        <v>1801.008</v>
      </c>
      <c r="X253" s="149">
        <f>+#REF!</f>
        <v>1623.36</v>
      </c>
      <c r="Y253" s="149">
        <f>+#REF!</f>
        <v>1892.47</v>
      </c>
      <c r="Z253" s="149">
        <f>+#REF!</f>
        <v>1728.4608000000001</v>
      </c>
      <c r="AA253" s="149">
        <f>+#REF!</f>
        <v>1715.0688</v>
      </c>
      <c r="AB253" s="150">
        <f>_xlfn.IFNA(+#REF!,"N/A")</f>
        <v>6182.64</v>
      </c>
      <c r="AC253" s="151">
        <f>_xlfn.IFNA(+#REF!,"N/A")</f>
        <v>1715</v>
      </c>
      <c r="AD253" s="151">
        <f>_xlfn.IFNA(+#REF!,"N/A")</f>
        <v>1715</v>
      </c>
      <c r="AE253" s="151">
        <f>_xlfn.IFNA(+#REF!,"N/A")</f>
        <v>1715</v>
      </c>
      <c r="AF253" s="151">
        <v>1715</v>
      </c>
      <c r="AG253" s="150">
        <f>IFERROR(+#REF!,"N/A")</f>
        <v>1715</v>
      </c>
      <c r="AH253" s="152">
        <f>_xlfn.IFNA(+#REF!,"N/A")</f>
        <v>-0.22621905080223437</v>
      </c>
      <c r="AI253" s="139"/>
      <c r="AJ253" s="153" t="str">
        <f>+#REF!</f>
        <v>N/A</v>
      </c>
      <c r="AK253" s="154">
        <f>+#REF!</f>
        <v>0.70833333333333404</v>
      </c>
      <c r="AL253" s="149" t="str">
        <f>+#REF!</f>
        <v>N/A</v>
      </c>
      <c r="AM253" s="149" t="str">
        <f>+#REF!</f>
        <v>N/A</v>
      </c>
      <c r="AN253" s="149" t="str">
        <f>+#REF!</f>
        <v>N/A</v>
      </c>
      <c r="AO253" s="149" t="str">
        <f>+#REF!</f>
        <v>EB</v>
      </c>
      <c r="AP253" s="155">
        <f>+#REF!</f>
        <v>0.70833333333333404</v>
      </c>
    </row>
    <row r="254" spans="1:42" x14ac:dyDescent="0.25">
      <c r="A254" s="143">
        <f>+#REF!</f>
        <v>517</v>
      </c>
      <c r="B254" s="144" t="str">
        <f>+#REF!</f>
        <v>GRAYS AIRPORT RD</v>
      </c>
      <c r="C254" s="145" t="str">
        <f>+#REF!</f>
        <v>0.10 Mi N OF GRIFFIN VIEW DR</v>
      </c>
      <c r="D254" s="146" t="s">
        <v>38</v>
      </c>
      <c r="E254" s="147">
        <f>+#REF!</f>
        <v>22</v>
      </c>
      <c r="F254" s="147">
        <f>+#REF!</f>
        <v>18</v>
      </c>
      <c r="G254" s="148">
        <f>+#REF!</f>
        <v>24</v>
      </c>
      <c r="H254" s="149">
        <f>+#REF!</f>
        <v>2248</v>
      </c>
      <c r="I254" s="149">
        <f>+#REF!</f>
        <v>2449</v>
      </c>
      <c r="J254" s="149">
        <f>+#REF!</f>
        <v>2222</v>
      </c>
      <c r="K254" s="149">
        <f>+#REF!</f>
        <v>2446</v>
      </c>
      <c r="L254" s="149">
        <f>+#REF!</f>
        <v>2471</v>
      </c>
      <c r="M254" s="149">
        <f>+#REF!</f>
        <v>2430</v>
      </c>
      <c r="N254" s="149">
        <f>+#REF!</f>
        <v>2449</v>
      </c>
      <c r="O254" s="149">
        <f>+#REF!</f>
        <v>2370</v>
      </c>
      <c r="P254" s="149">
        <f>+#REF!</f>
        <v>1963</v>
      </c>
      <c r="Q254" s="149">
        <f>+#REF!</f>
        <v>1949</v>
      </c>
      <c r="R254" s="149">
        <f>+#REF!</f>
        <v>2261</v>
      </c>
      <c r="S254" s="149">
        <f>+#REF!</f>
        <v>2070</v>
      </c>
      <c r="T254" s="149">
        <f>+#REF!</f>
        <v>1919.2031999999999</v>
      </c>
      <c r="U254" s="149">
        <f>+#REF!</f>
        <v>1991.8367999999998</v>
      </c>
      <c r="V254" s="149">
        <f>+#REF!</f>
        <v>2016.8639999999998</v>
      </c>
      <c r="W254" s="149">
        <f>+#REF!</f>
        <v>2200.1759999999999</v>
      </c>
      <c r="X254" s="149">
        <f>+#REF!</f>
        <v>2211.84</v>
      </c>
      <c r="Y254" s="149">
        <f>+#REF!</f>
        <v>2649.0699999999997</v>
      </c>
      <c r="Z254" s="149">
        <f>+#REF!</f>
        <v>2418.5952000000002</v>
      </c>
      <c r="AA254" s="149">
        <f>+#REF!</f>
        <v>2424.8448000000003</v>
      </c>
      <c r="AB254" s="149">
        <f>_xlfn.IFNA(+#REF!,"N/A")</f>
        <v>6182.64</v>
      </c>
      <c r="AC254" s="151">
        <f>_xlfn.IFNA(+#REF!,"N/A")</f>
        <v>2609.84</v>
      </c>
      <c r="AD254" s="151">
        <f>_xlfn.IFNA(+#REF!,"N/A")</f>
        <v>2596.9033999999997</v>
      </c>
      <c r="AE254" s="151">
        <f>_xlfn.IFNA(+#REF!,"N/A")</f>
        <v>3045</v>
      </c>
      <c r="AF254" s="151">
        <v>2880.4607999999994</v>
      </c>
      <c r="AG254" s="149">
        <f>IFERROR(+#REF!,"N/A")</f>
        <v>2796.192</v>
      </c>
      <c r="AH254" s="152">
        <f>_xlfn.IFNA(+#REF!,"N/A")</f>
        <v>-0.14674546363310259</v>
      </c>
      <c r="AI254" s="139"/>
      <c r="AJ254" s="153">
        <f>+#REF!</f>
        <v>271.15200000000004</v>
      </c>
      <c r="AK254" s="154">
        <f>+#REF!</f>
        <v>0.29166666666666702</v>
      </c>
      <c r="AL254" s="149">
        <f>+#REF!</f>
        <v>249.98400000000004</v>
      </c>
      <c r="AM254" s="149">
        <f>+#REF!</f>
        <v>168.33600000000001</v>
      </c>
      <c r="AN254" s="149">
        <f>+#REF!</f>
        <v>81.647999999999996</v>
      </c>
      <c r="AO254" s="149" t="str">
        <f>+#REF!</f>
        <v>NB</v>
      </c>
      <c r="AP254" s="155">
        <f>+#REF!</f>
        <v>0.6875</v>
      </c>
    </row>
    <row r="255" spans="1:42" x14ac:dyDescent="0.25">
      <c r="A255" s="143">
        <f>+#REF!</f>
        <v>518</v>
      </c>
      <c r="B255" s="144" t="str">
        <f>+#REF!</f>
        <v>ARLINGTON AV</v>
      </c>
      <c r="C255" s="177" t="str">
        <f>+#REF!</f>
        <v>0.097 Mi S OF W LADY LAKE BV</v>
      </c>
      <c r="D255" s="178" t="s">
        <v>38</v>
      </c>
      <c r="E255" s="147">
        <f>+#REF!</f>
        <v>20</v>
      </c>
      <c r="F255" s="147">
        <f>+#REF!</f>
        <v>18</v>
      </c>
      <c r="G255" s="148">
        <f>+#REF!</f>
        <v>24</v>
      </c>
      <c r="H255" s="149" t="str">
        <f>+#REF!</f>
        <v>*****</v>
      </c>
      <c r="I255" s="149" t="str">
        <f>+#REF!</f>
        <v>*****</v>
      </c>
      <c r="J255" s="149" t="str">
        <f>+#REF!</f>
        <v>*****</v>
      </c>
      <c r="K255" s="149" t="str">
        <f>+#REF!</f>
        <v>*****</v>
      </c>
      <c r="L255" s="149" t="str">
        <f>+#REF!</f>
        <v>*****</v>
      </c>
      <c r="M255" s="149" t="str">
        <f>+#REF!</f>
        <v>*****</v>
      </c>
      <c r="N255" s="149" t="str">
        <f>+#REF!</f>
        <v>*****</v>
      </c>
      <c r="O255" s="149">
        <f>+#REF!</f>
        <v>1371</v>
      </c>
      <c r="P255" s="149">
        <f>+#REF!</f>
        <v>1203</v>
      </c>
      <c r="Q255" s="149">
        <f>+#REF!</f>
        <v>1195</v>
      </c>
      <c r="R255" s="149">
        <f>+#REF!</f>
        <v>1254</v>
      </c>
      <c r="S255" s="149">
        <f>+#REF!</f>
        <v>1348</v>
      </c>
      <c r="T255" s="149">
        <f>+#REF!</f>
        <v>1149.1007999999999</v>
      </c>
      <c r="U255" s="149">
        <f>+#REF!</f>
        <v>1264.2048</v>
      </c>
      <c r="V255" s="149">
        <f>+#REF!</f>
        <v>1432.1088</v>
      </c>
      <c r="W255" s="149">
        <f>+#REF!</f>
        <v>1539.6480000000001</v>
      </c>
      <c r="X255" s="149">
        <f>+#REF!</f>
        <v>1486.1663999999998</v>
      </c>
      <c r="Y255" s="149">
        <f>+#REF!</f>
        <v>1762.0991999999999</v>
      </c>
      <c r="Z255" s="149">
        <f>+#REF!</f>
        <v>1848.4319999999998</v>
      </c>
      <c r="AA255" s="149">
        <f>+#REF!</f>
        <v>1592.7359999999999</v>
      </c>
      <c r="AB255" s="149">
        <f>_xlfn.IFNA(+#REF!,"N/A")</f>
        <v>6182.64</v>
      </c>
      <c r="AC255" s="151">
        <f>_xlfn.IFNA(+#REF!,"N/A")</f>
        <v>1841</v>
      </c>
      <c r="AD255" s="151">
        <f>_xlfn.IFNA(+#REF!,"N/A")</f>
        <v>1557.0827999999999</v>
      </c>
      <c r="AE255" s="151">
        <f>_xlfn.IFNA(+#REF!,"N/A")</f>
        <v>1736</v>
      </c>
      <c r="AF255" s="151">
        <v>1601.472</v>
      </c>
      <c r="AG255" s="149">
        <f>IFERROR(+#REF!,"N/A")</f>
        <v>1934.4384</v>
      </c>
      <c r="AH255" s="152">
        <f>_xlfn.IFNA(+#REF!,"N/A")</f>
        <v>-0.20735962738216518</v>
      </c>
      <c r="AI255" s="139"/>
      <c r="AJ255" s="153">
        <f>+#REF!</f>
        <v>184.32</v>
      </c>
      <c r="AK255" s="154">
        <f>+#REF!</f>
        <v>0.64583333333333404</v>
      </c>
      <c r="AL255" s="149">
        <f>+#REF!</f>
        <v>184.32</v>
      </c>
      <c r="AM255" s="149">
        <f>+#REF!</f>
        <v>85.708799999999997</v>
      </c>
      <c r="AN255" s="149">
        <f>+#REF!</f>
        <v>98.611199999999997</v>
      </c>
      <c r="AO255" s="149" t="str">
        <f>+#REF!</f>
        <v>SB</v>
      </c>
      <c r="AP255" s="155">
        <f>+#REF!</f>
        <v>0.64583333333333404</v>
      </c>
    </row>
    <row r="256" spans="1:42" x14ac:dyDescent="0.25">
      <c r="A256" s="143">
        <f>+#REF!</f>
        <v>519</v>
      </c>
      <c r="B256" s="179" t="str">
        <f>+#REF!</f>
        <v>W LADY LAKE RD</v>
      </c>
      <c r="C256" s="145" t="str">
        <f>+#REF!</f>
        <v>EAST OF ARLINGTON</v>
      </c>
      <c r="D256" s="146" t="s">
        <v>37</v>
      </c>
      <c r="E256" s="147">
        <f>+#REF!</f>
        <v>20</v>
      </c>
      <c r="F256" s="147">
        <f>+#REF!</f>
        <v>18</v>
      </c>
      <c r="G256" s="148">
        <f>+#REF!</f>
        <v>24</v>
      </c>
      <c r="H256" s="149" t="str">
        <f>+#REF!</f>
        <v>*****</v>
      </c>
      <c r="I256" s="149" t="str">
        <f>+#REF!</f>
        <v>*****</v>
      </c>
      <c r="J256" s="149" t="str">
        <f>+#REF!</f>
        <v>*****</v>
      </c>
      <c r="K256" s="149" t="str">
        <f>+#REF!</f>
        <v>*****</v>
      </c>
      <c r="L256" s="149" t="str">
        <f>+#REF!</f>
        <v>*****</v>
      </c>
      <c r="M256" s="149" t="str">
        <f>+#REF!</f>
        <v>*****</v>
      </c>
      <c r="N256" s="149" t="str">
        <f>+#REF!</f>
        <v>*****</v>
      </c>
      <c r="O256" s="149" t="str">
        <f>+#REF!</f>
        <v>*****</v>
      </c>
      <c r="P256" s="149" t="str">
        <f>+#REF!</f>
        <v>*****</v>
      </c>
      <c r="Q256" s="149" t="str">
        <f>+#REF!</f>
        <v>*****</v>
      </c>
      <c r="R256" s="149" t="str">
        <f>+#REF!</f>
        <v>*****</v>
      </c>
      <c r="S256" s="149" t="str">
        <f>+#REF!</f>
        <v>*****</v>
      </c>
      <c r="T256" s="149" t="str">
        <f>+#REF!</f>
        <v>*****</v>
      </c>
      <c r="U256" s="149" t="str">
        <f>+#REF!</f>
        <v>*****</v>
      </c>
      <c r="V256" s="149" t="str">
        <f>+#REF!</f>
        <v>*****</v>
      </c>
      <c r="W256" s="149">
        <f>+#REF!</f>
        <v>1705.0175999999999</v>
      </c>
      <c r="X256" s="149">
        <f>+#REF!</f>
        <v>1742.2655999999999</v>
      </c>
      <c r="Y256" s="149">
        <f>+#REF!</f>
        <v>2352.2596999999996</v>
      </c>
      <c r="Z256" s="149">
        <f>+#REF!</f>
        <v>2054.3328000000001</v>
      </c>
      <c r="AA256" s="149">
        <f>+#REF!</f>
        <v>1861.4880000000001</v>
      </c>
      <c r="AB256" s="150">
        <f>_xlfn.IFNA(+#REF!,"N/A")</f>
        <v>6182.64</v>
      </c>
      <c r="AC256" s="151">
        <f>_xlfn.IFNA(+#REF!,"N/A")</f>
        <v>1861</v>
      </c>
      <c r="AD256" s="151">
        <f>_xlfn.IFNA(+#REF!,"N/A")</f>
        <v>1861</v>
      </c>
      <c r="AE256" s="151">
        <f>_xlfn.IFNA(+#REF!,"N/A")</f>
        <v>1861</v>
      </c>
      <c r="AF256" s="151">
        <v>1861</v>
      </c>
      <c r="AG256" s="150">
        <f>IFERROR(+#REF!,"N/A")</f>
        <v>1861</v>
      </c>
      <c r="AH256" s="152">
        <f>_xlfn.IFNA(+#REF!,"N/A")</f>
        <v>-0.21347146599215172</v>
      </c>
      <c r="AI256" s="139"/>
      <c r="AJ256" s="153" t="str">
        <f>+#REF!</f>
        <v>N/A</v>
      </c>
      <c r="AK256" s="154">
        <f>+#REF!</f>
        <v>0.69791666666666696</v>
      </c>
      <c r="AL256" s="149" t="str">
        <f>+#REF!</f>
        <v>N/A</v>
      </c>
      <c r="AM256" s="149" t="str">
        <f>+#REF!</f>
        <v>N/A</v>
      </c>
      <c r="AN256" s="149" t="str">
        <f>+#REF!</f>
        <v>N/A</v>
      </c>
      <c r="AO256" s="149" t="str">
        <f>+#REF!</f>
        <v>WB</v>
      </c>
      <c r="AP256" s="155">
        <f>+#REF!</f>
        <v>0.69791666666666696</v>
      </c>
    </row>
    <row r="257" spans="1:42" x14ac:dyDescent="0.25">
      <c r="A257" s="143">
        <f>+#REF!</f>
        <v>520</v>
      </c>
      <c r="B257" s="179" t="str">
        <f>+#REF!</f>
        <v>W LADY LAKE BV</v>
      </c>
      <c r="C257" s="145" t="str">
        <f>+#REF!</f>
        <v>0.029 Mi W OF U.S. 27/U.S. 441</v>
      </c>
      <c r="D257" s="146" t="s">
        <v>38</v>
      </c>
      <c r="E257" s="147">
        <f>+#REF!</f>
        <v>20</v>
      </c>
      <c r="F257" s="147">
        <f>+#REF!</f>
        <v>18</v>
      </c>
      <c r="G257" s="148">
        <f>+#REF!</f>
        <v>24</v>
      </c>
      <c r="H257" s="149" t="str">
        <f>+#REF!</f>
        <v>*****</v>
      </c>
      <c r="I257" s="149" t="str">
        <f>+#REF!</f>
        <v>*****</v>
      </c>
      <c r="J257" s="149" t="str">
        <f>+#REF!</f>
        <v>*****</v>
      </c>
      <c r="K257" s="149" t="str">
        <f>+#REF!</f>
        <v>*****</v>
      </c>
      <c r="L257" s="149" t="str">
        <f>+#REF!</f>
        <v>*****</v>
      </c>
      <c r="M257" s="149" t="str">
        <f>+#REF!</f>
        <v>*****</v>
      </c>
      <c r="N257" s="149" t="str">
        <f>+#REF!</f>
        <v>*****</v>
      </c>
      <c r="O257" s="149">
        <f>+#REF!</f>
        <v>910</v>
      </c>
      <c r="P257" s="149">
        <f>+#REF!</f>
        <v>793</v>
      </c>
      <c r="Q257" s="149">
        <f>+#REF!</f>
        <v>970</v>
      </c>
      <c r="R257" s="149">
        <f>+#REF!</f>
        <v>1175</v>
      </c>
      <c r="S257" s="149">
        <f>+#REF!</f>
        <v>1536</v>
      </c>
      <c r="T257" s="149">
        <f>+#REF!</f>
        <v>1281.3312000000001</v>
      </c>
      <c r="U257" s="149">
        <f>+#REF!</f>
        <v>2039.1551999999999</v>
      </c>
      <c r="V257" s="149">
        <f>+#REF!</f>
        <v>1132.0704000000001</v>
      </c>
      <c r="W257" s="149">
        <f>+#REF!</f>
        <v>1627.0847999999999</v>
      </c>
      <c r="X257" s="149">
        <f>+#REF!</f>
        <v>1292.3616</v>
      </c>
      <c r="Y257" s="149">
        <f>+#REF!</f>
        <v>1281.4476</v>
      </c>
      <c r="Z257" s="149">
        <f>+#REF!</f>
        <v>1292.3039999999999</v>
      </c>
      <c r="AA257" s="149">
        <f>+#REF!</f>
        <v>1298.1312</v>
      </c>
      <c r="AB257" s="150">
        <f>_xlfn.IFNA(+#REF!,"N/A")</f>
        <v>6182.64</v>
      </c>
      <c r="AC257" s="151">
        <f>_xlfn.IFNA(+#REF!,"N/A")</f>
        <v>1298</v>
      </c>
      <c r="AD257" s="151">
        <f>_xlfn.IFNA(+#REF!,"N/A")</f>
        <v>1298</v>
      </c>
      <c r="AE257" s="151">
        <f>_xlfn.IFNA(+#REF!,"N/A")</f>
        <v>1298</v>
      </c>
      <c r="AF257" s="151">
        <v>1298</v>
      </c>
      <c r="AG257" s="150">
        <f>IFERROR(+#REF!,"N/A")</f>
        <v>1298</v>
      </c>
      <c r="AH257" s="152">
        <f>_xlfn.IFNA(+#REF!,"N/A")</f>
        <v>-0.26815325323807837</v>
      </c>
      <c r="AI257" s="139"/>
      <c r="AJ257" s="153" t="str">
        <f>+#REF!</f>
        <v>N/A</v>
      </c>
      <c r="AK257" s="154">
        <f>+#REF!</f>
        <v>0.61458333333333404</v>
      </c>
      <c r="AL257" s="149" t="str">
        <f>+#REF!</f>
        <v>N/A</v>
      </c>
      <c r="AM257" s="149" t="str">
        <f>+#REF!</f>
        <v>N/A</v>
      </c>
      <c r="AN257" s="149" t="str">
        <f>+#REF!</f>
        <v>N/A</v>
      </c>
      <c r="AO257" s="149" t="str">
        <f>+#REF!</f>
        <v>WB</v>
      </c>
      <c r="AP257" s="155">
        <f>+#REF!</f>
        <v>0.63541666666666696</v>
      </c>
    </row>
    <row r="258" spans="1:42" x14ac:dyDescent="0.25">
      <c r="A258" s="143">
        <f>+#REF!</f>
        <v>521</v>
      </c>
      <c r="B258" s="144" t="str">
        <f>+#REF!</f>
        <v>LADY LAKE BV</v>
      </c>
      <c r="C258" s="145" t="str">
        <f>+#REF!</f>
        <v>0.045 Mi E OF U.S. 27/U.S. 441</v>
      </c>
      <c r="D258" s="146" t="s">
        <v>38</v>
      </c>
      <c r="E258" s="147">
        <f>+#REF!</f>
        <v>21</v>
      </c>
      <c r="F258" s="147">
        <f>+#REF!</f>
        <v>18</v>
      </c>
      <c r="G258" s="148">
        <f>+#REF!</f>
        <v>24</v>
      </c>
      <c r="H258" s="149" t="str">
        <f>+#REF!</f>
        <v>*****</v>
      </c>
      <c r="I258" s="149" t="str">
        <f>+#REF!</f>
        <v>*****</v>
      </c>
      <c r="J258" s="149" t="str">
        <f>+#REF!</f>
        <v>*****</v>
      </c>
      <c r="K258" s="149" t="str">
        <f>+#REF!</f>
        <v>*****</v>
      </c>
      <c r="L258" s="149" t="str">
        <f>+#REF!</f>
        <v>*****</v>
      </c>
      <c r="M258" s="149" t="str">
        <f>+#REF!</f>
        <v>*****</v>
      </c>
      <c r="N258" s="149" t="str">
        <f>+#REF!</f>
        <v>*****</v>
      </c>
      <c r="O258" s="149">
        <f>+#REF!</f>
        <v>524</v>
      </c>
      <c r="P258" s="149">
        <f>+#REF!</f>
        <v>522</v>
      </c>
      <c r="Q258" s="149">
        <f>+#REF!</f>
        <v>507</v>
      </c>
      <c r="R258" s="149">
        <f>+#REF!</f>
        <v>673</v>
      </c>
      <c r="S258" s="149">
        <f>+#REF!</f>
        <v>693</v>
      </c>
      <c r="T258" s="149">
        <f>+#REF!</f>
        <v>685.23839999999996</v>
      </c>
      <c r="U258" s="149">
        <f>+#REF!</f>
        <v>618.71040000000005</v>
      </c>
      <c r="V258" s="149">
        <f>+#REF!</f>
        <v>632.58239999999989</v>
      </c>
      <c r="W258" s="149">
        <f>+#REF!</f>
        <v>665.28</v>
      </c>
      <c r="X258" s="149">
        <f>+#REF!</f>
        <v>615.03359999999998</v>
      </c>
      <c r="Y258" s="149">
        <f>+#REF!</f>
        <v>819.02919999999995</v>
      </c>
      <c r="Z258" s="149">
        <f>+#REF!</f>
        <v>833.87520000000006</v>
      </c>
      <c r="AA258" s="149">
        <f>+#REF!</f>
        <v>562.46399999999994</v>
      </c>
      <c r="AB258" s="149">
        <f>_xlfn.IFNA(+#REF!,"N/A")</f>
        <v>6182.64</v>
      </c>
      <c r="AC258" s="151">
        <f>_xlfn.IFNA(+#REF!,"N/A")</f>
        <v>569</v>
      </c>
      <c r="AD258" s="151">
        <f>_xlfn.IFNA(+#REF!,"N/A")</f>
        <v>551.6875</v>
      </c>
      <c r="AE258" s="151">
        <f>_xlfn.IFNA(+#REF!,"N/A")</f>
        <v>506</v>
      </c>
      <c r="AF258" s="151">
        <v>442.17599999999993</v>
      </c>
      <c r="AG258" s="149">
        <f>IFERROR(+#REF!,"N/A")</f>
        <v>419.32800000000003</v>
      </c>
      <c r="AH258" s="152">
        <f>_xlfn.IFNA(+#REF!,"N/A")</f>
        <v>-0.41618401661916005</v>
      </c>
      <c r="AI258" s="139"/>
      <c r="AJ258" s="153">
        <f>+#REF!</f>
        <v>39.311999999999998</v>
      </c>
      <c r="AK258" s="154">
        <f>+#REF!</f>
        <v>0.6875</v>
      </c>
      <c r="AL258" s="149">
        <f>+#REF!</f>
        <v>39.312000000000005</v>
      </c>
      <c r="AM258" s="149">
        <f>+#REF!</f>
        <v>33.264000000000003</v>
      </c>
      <c r="AN258" s="149">
        <f>+#REF!</f>
        <v>6.048</v>
      </c>
      <c r="AO258" s="149" t="str">
        <f>+#REF!</f>
        <v>EB</v>
      </c>
      <c r="AP258" s="155">
        <f>+#REF!</f>
        <v>0.6875</v>
      </c>
    </row>
    <row r="259" spans="1:42" x14ac:dyDescent="0.25">
      <c r="A259" s="143">
        <f>+#REF!</f>
        <v>522</v>
      </c>
      <c r="B259" s="144" t="str">
        <f>+#REF!</f>
        <v>C.R. 466</v>
      </c>
      <c r="C259" s="145" t="str">
        <f>+#REF!</f>
        <v>AT SUMTER CO LINE</v>
      </c>
      <c r="D259" s="146" t="s">
        <v>38</v>
      </c>
      <c r="E259" s="147">
        <f>+#REF!</f>
        <v>18</v>
      </c>
      <c r="F259" s="147">
        <f>+#REF!</f>
        <v>18</v>
      </c>
      <c r="G259" s="148">
        <f>+#REF!</f>
        <v>24</v>
      </c>
      <c r="H259" s="149">
        <f>+#REF!</f>
        <v>5112</v>
      </c>
      <c r="I259" s="149">
        <f>+#REF!</f>
        <v>6979</v>
      </c>
      <c r="J259" s="149">
        <f>+#REF!</f>
        <v>8698</v>
      </c>
      <c r="K259" s="149">
        <f>+#REF!</f>
        <v>8997</v>
      </c>
      <c r="L259" s="149">
        <f>+#REF!</f>
        <v>10413</v>
      </c>
      <c r="M259" s="149">
        <f>+#REF!</f>
        <v>13589</v>
      </c>
      <c r="N259" s="149">
        <f>+#REF!</f>
        <v>18178</v>
      </c>
      <c r="O259" s="149">
        <f>+#REF!</f>
        <v>18305</v>
      </c>
      <c r="P259" s="149">
        <f>+#REF!</f>
        <v>17196</v>
      </c>
      <c r="Q259" s="149" t="str">
        <f>+#REF!</f>
        <v>*****</v>
      </c>
      <c r="R259" s="149">
        <f>+#REF!</f>
        <v>18426</v>
      </c>
      <c r="S259" s="149">
        <f>+#REF!</f>
        <v>21560</v>
      </c>
      <c r="T259" s="149">
        <f>+#REF!</f>
        <v>21835.439999999999</v>
      </c>
      <c r="U259" s="149">
        <f>+#REF!</f>
        <v>20341.555199999999</v>
      </c>
      <c r="V259" s="149">
        <f>+#REF!</f>
        <v>24271.660799999998</v>
      </c>
      <c r="W259" s="149">
        <f>+#REF!</f>
        <v>25598.0736</v>
      </c>
      <c r="X259" s="149">
        <f>+#REF!</f>
        <v>25988.630400000002</v>
      </c>
      <c r="Y259" s="149">
        <f>+#REF!</f>
        <v>25387.809999999998</v>
      </c>
      <c r="Z259" s="149">
        <f>+#REF!</f>
        <v>24224.342400000001</v>
      </c>
      <c r="AA259" s="149">
        <f>+#REF!</f>
        <v>22394.860799999999</v>
      </c>
      <c r="AB259" s="149">
        <f>_xlfn.IFNA(+#REF!,"N/A")</f>
        <v>6182.64</v>
      </c>
      <c r="AC259" s="151">
        <f>_xlfn.IFNA(+#REF!,"N/A")</f>
        <v>21575.317000000003</v>
      </c>
      <c r="AD259" s="151">
        <f>_xlfn.IFNA(+#REF!,"N/A")</f>
        <v>20068.184500000003</v>
      </c>
      <c r="AE259" s="151">
        <f>_xlfn.IFNA(+#REF!,"N/A")</f>
        <v>20925</v>
      </c>
      <c r="AF259" s="151">
        <v>19638.095999999998</v>
      </c>
      <c r="AG259" s="149">
        <f>IFERROR(+#REF!,"N/A")</f>
        <v>20479.881599999997</v>
      </c>
      <c r="AH259" s="152">
        <f>_xlfn.IFNA(+#REF!,"N/A")</f>
        <v>0.27066391404148882</v>
      </c>
      <c r="AI259" s="139"/>
      <c r="AJ259" s="153">
        <f>+#REF!</f>
        <v>1787.9039999999998</v>
      </c>
      <c r="AK259" s="154">
        <f>+#REF!</f>
        <v>0.60416666666666696</v>
      </c>
      <c r="AL259" s="149">
        <f>+#REF!</f>
        <v>1731.1007999999999</v>
      </c>
      <c r="AM259" s="149">
        <f>+#REF!</f>
        <v>859.49759999999992</v>
      </c>
      <c r="AN259" s="149">
        <f>+#REF!</f>
        <v>871.6031999999999</v>
      </c>
      <c r="AO259" s="149" t="str">
        <f>+#REF!</f>
        <v>WB</v>
      </c>
      <c r="AP259" s="155">
        <f>+#REF!</f>
        <v>0.625</v>
      </c>
    </row>
    <row r="260" spans="1:42" x14ac:dyDescent="0.25">
      <c r="A260" s="143">
        <f>+#REF!</f>
        <v>523</v>
      </c>
      <c r="B260" s="144" t="str">
        <f>+#REF!</f>
        <v>C.R. 466</v>
      </c>
      <c r="C260" s="145" t="str">
        <f>+#REF!</f>
        <v>0.10 Mi W OF CLAY AV</v>
      </c>
      <c r="D260" s="146" t="s">
        <v>38</v>
      </c>
      <c r="E260" s="147">
        <f>+#REF!</f>
        <v>17</v>
      </c>
      <c r="F260" s="147">
        <f>+#REF!</f>
        <v>18</v>
      </c>
      <c r="G260" s="148">
        <f>+#REF!</f>
        <v>24</v>
      </c>
      <c r="H260" s="149">
        <f>+#REF!</f>
        <v>7583</v>
      </c>
      <c r="I260" s="149">
        <f>+#REF!</f>
        <v>8063</v>
      </c>
      <c r="J260" s="149">
        <f>+#REF!</f>
        <v>8756</v>
      </c>
      <c r="K260" s="149">
        <f>+#REF!</f>
        <v>8978</v>
      </c>
      <c r="L260" s="149">
        <f>+#REF!</f>
        <v>9965</v>
      </c>
      <c r="M260" s="149">
        <f>+#REF!</f>
        <v>11579</v>
      </c>
      <c r="N260" s="149">
        <f>+#REF!</f>
        <v>12460</v>
      </c>
      <c r="O260" s="149">
        <f>+#REF!</f>
        <v>11971</v>
      </c>
      <c r="P260" s="149">
        <f>+#REF!</f>
        <v>11310</v>
      </c>
      <c r="Q260" s="149">
        <f>+#REF!</f>
        <v>8703</v>
      </c>
      <c r="R260" s="149">
        <f>+#REF!</f>
        <v>10542</v>
      </c>
      <c r="S260" s="149">
        <f>+#REF!</f>
        <v>12381</v>
      </c>
      <c r="T260" s="149">
        <f>+#REF!</f>
        <v>12693.5424</v>
      </c>
      <c r="U260" s="149">
        <f>+#REF!</f>
        <v>13058.9856</v>
      </c>
      <c r="V260" s="149">
        <f>+#REF!</f>
        <v>14490.144</v>
      </c>
      <c r="W260" s="149">
        <f>+#REF!</f>
        <v>16426.713599999999</v>
      </c>
      <c r="X260" s="149">
        <f>+#REF!</f>
        <v>16957.920000000002</v>
      </c>
      <c r="Y260" s="149">
        <f>+#REF!</f>
        <v>18597.809999999998</v>
      </c>
      <c r="Z260" s="149">
        <f>+#REF!</f>
        <v>16723.929599999999</v>
      </c>
      <c r="AA260" s="149">
        <f>+#REF!</f>
        <v>16273.958400000001</v>
      </c>
      <c r="AB260" s="150">
        <f>_xlfn.IFNA(+#REF!,"N/A")</f>
        <v>6182.64</v>
      </c>
      <c r="AC260" s="151">
        <f>_xlfn.IFNA(+#REF!,"N/A")</f>
        <v>16931.337</v>
      </c>
      <c r="AD260" s="151">
        <f>_xlfn.IFNA(+#REF!,"N/A")</f>
        <v>14604.271500000001</v>
      </c>
      <c r="AE260" s="151">
        <f>_xlfn.IFNA(+#REF!,"N/A")</f>
        <v>15194</v>
      </c>
      <c r="AF260" s="151">
        <v>14253.647999999999</v>
      </c>
      <c r="AG260" s="149">
        <f>IFERROR(+#REF!,"N/A")</f>
        <v>15786.288</v>
      </c>
      <c r="AH260" s="152">
        <f>_xlfn.IFNA(+#REF!,"N/A")</f>
        <v>0.20620524462724088</v>
      </c>
      <c r="AI260" s="139"/>
      <c r="AJ260" s="153">
        <f>+#REF!</f>
        <v>1367.856</v>
      </c>
      <c r="AK260" s="154">
        <f>+#REF!</f>
        <v>0.59375</v>
      </c>
      <c r="AL260" s="149">
        <f>+#REF!</f>
        <v>1301.328</v>
      </c>
      <c r="AM260" s="149">
        <f>+#REF!</f>
        <v>686.44799999999998</v>
      </c>
      <c r="AN260" s="149">
        <f>+#REF!</f>
        <v>614.88</v>
      </c>
      <c r="AO260" s="149" t="str">
        <f>+#REF!</f>
        <v>EB</v>
      </c>
      <c r="AP260" s="155">
        <f>+#REF!</f>
        <v>0.625</v>
      </c>
    </row>
    <row r="261" spans="1:42" x14ac:dyDescent="0.25">
      <c r="A261" s="143">
        <f>+#REF!</f>
        <v>524</v>
      </c>
      <c r="B261" s="144" t="str">
        <f>+#REF!</f>
        <v>E. LADY LAKE RD</v>
      </c>
      <c r="C261" s="145" t="str">
        <f>+#REF!</f>
        <v>EAST OF US27/US441</v>
      </c>
      <c r="D261" s="146" t="s">
        <v>37</v>
      </c>
      <c r="E261" s="147">
        <f>+#REF!</f>
        <v>21</v>
      </c>
      <c r="F261" s="147">
        <f>+#REF!</f>
        <v>18</v>
      </c>
      <c r="G261" s="148">
        <f>+#REF!</f>
        <v>24</v>
      </c>
      <c r="H261" s="149" t="str">
        <f>+#REF!</f>
        <v>*****</v>
      </c>
      <c r="I261" s="149" t="str">
        <f>+#REF!</f>
        <v>*****</v>
      </c>
      <c r="J261" s="149" t="str">
        <f>+#REF!</f>
        <v>*****</v>
      </c>
      <c r="K261" s="149" t="str">
        <f>+#REF!</f>
        <v>*****</v>
      </c>
      <c r="L261" s="149" t="str">
        <f>+#REF!</f>
        <v>*****</v>
      </c>
      <c r="M261" s="149" t="str">
        <f>+#REF!</f>
        <v>*****</v>
      </c>
      <c r="N261" s="149" t="str">
        <f>+#REF!</f>
        <v>*****</v>
      </c>
      <c r="O261" s="149" t="str">
        <f>+#REF!</f>
        <v>*****</v>
      </c>
      <c r="P261" s="149" t="str">
        <f>+#REF!</f>
        <v>*****</v>
      </c>
      <c r="Q261" s="149" t="str">
        <f>+#REF!</f>
        <v>*****</v>
      </c>
      <c r="R261" s="149" t="str">
        <f>+#REF!</f>
        <v>*****</v>
      </c>
      <c r="S261" s="149" t="str">
        <f>+#REF!</f>
        <v>*****</v>
      </c>
      <c r="T261" s="149" t="str">
        <f>+#REF!</f>
        <v>*****</v>
      </c>
      <c r="U261" s="149" t="str">
        <f>+#REF!</f>
        <v>*****</v>
      </c>
      <c r="V261" s="149" t="str">
        <f>+#REF!</f>
        <v>*****</v>
      </c>
      <c r="W261" s="149">
        <f>+#REF!</f>
        <v>468.54719999999998</v>
      </c>
      <c r="X261" s="149">
        <f>+#REF!</f>
        <v>362.88960000000003</v>
      </c>
      <c r="Y261" s="149">
        <f>+#REF!</f>
        <v>581.94179999999994</v>
      </c>
      <c r="Z261" s="149">
        <f>+#REF!</f>
        <v>522.28800000000001</v>
      </c>
      <c r="AA261" s="149">
        <f>+#REF!</f>
        <v>563.35680000000002</v>
      </c>
      <c r="AB261" s="150">
        <f>_xlfn.IFNA(+#REF!,"N/A")</f>
        <v>6182.64</v>
      </c>
      <c r="AC261" s="151">
        <f>_xlfn.IFNA(+#REF!,"N/A")</f>
        <v>563</v>
      </c>
      <c r="AD261" s="151">
        <f>_xlfn.IFNA(+#REF!,"N/A")</f>
        <v>563</v>
      </c>
      <c r="AE261" s="151">
        <f>_xlfn.IFNA(+#REF!,"N/A")</f>
        <v>563</v>
      </c>
      <c r="AF261" s="151">
        <v>563</v>
      </c>
      <c r="AG261" s="150">
        <f>IFERROR(+#REF!,"N/A")</f>
        <v>563</v>
      </c>
      <c r="AH261" s="152">
        <f>_xlfn.IFNA(+#REF!,"N/A")</f>
        <v>-0.3807487568540574</v>
      </c>
      <c r="AI261" s="139"/>
      <c r="AJ261" s="153" t="str">
        <f>+#REF!</f>
        <v>N/A</v>
      </c>
      <c r="AK261" s="154">
        <f>+#REF!</f>
        <v>0.71875</v>
      </c>
      <c r="AL261" s="149" t="str">
        <f>+#REF!</f>
        <v>N/A</v>
      </c>
      <c r="AM261" s="149" t="str">
        <f>+#REF!</f>
        <v>N/A</v>
      </c>
      <c r="AN261" s="149" t="str">
        <f>+#REF!</f>
        <v>N/A</v>
      </c>
      <c r="AO261" s="149" t="str">
        <f>+#REF!</f>
        <v>EB</v>
      </c>
      <c r="AP261" s="155">
        <f>+#REF!</f>
        <v>0.71875</v>
      </c>
    </row>
    <row r="262" spans="1:42" x14ac:dyDescent="0.25">
      <c r="A262" s="143">
        <f>+#REF!</f>
        <v>525</v>
      </c>
      <c r="B262" s="144" t="str">
        <f>+#REF!</f>
        <v>W McCLENDON ST</v>
      </c>
      <c r="C262" s="145" t="str">
        <f>+#REF!</f>
        <v>0.024 Mi W OF U.S. 27/U.S. 441</v>
      </c>
      <c r="D262" s="146" t="s">
        <v>38</v>
      </c>
      <c r="E262" s="147">
        <f>+#REF!</f>
        <v>20</v>
      </c>
      <c r="F262" s="147">
        <f>+#REF!</f>
        <v>18</v>
      </c>
      <c r="G262" s="148">
        <f>+#REF!</f>
        <v>24</v>
      </c>
      <c r="H262" s="149" t="str">
        <f>+#REF!</f>
        <v>*****</v>
      </c>
      <c r="I262" s="149" t="str">
        <f>+#REF!</f>
        <v>*****</v>
      </c>
      <c r="J262" s="149" t="str">
        <f>+#REF!</f>
        <v>*****</v>
      </c>
      <c r="K262" s="149" t="str">
        <f>+#REF!</f>
        <v>*****</v>
      </c>
      <c r="L262" s="149" t="str">
        <f>+#REF!</f>
        <v>*****</v>
      </c>
      <c r="M262" s="149" t="str">
        <f>+#REF!</f>
        <v>*****</v>
      </c>
      <c r="N262" s="149" t="str">
        <f>+#REF!</f>
        <v>*****</v>
      </c>
      <c r="O262" s="149">
        <f>+#REF!</f>
        <v>434</v>
      </c>
      <c r="P262" s="149">
        <f>+#REF!</f>
        <v>316</v>
      </c>
      <c r="Q262" s="149">
        <f>+#REF!</f>
        <v>264</v>
      </c>
      <c r="R262" s="149">
        <f>+#REF!</f>
        <v>492</v>
      </c>
      <c r="S262" s="149">
        <f>+#REF!</f>
        <v>892</v>
      </c>
      <c r="T262" s="149">
        <f>+#REF!</f>
        <v>594.39599999999996</v>
      </c>
      <c r="U262" s="149">
        <f>+#REF!</f>
        <v>448.18559999999997</v>
      </c>
      <c r="V262" s="149">
        <f>+#REF!</f>
        <v>394.61760000000004</v>
      </c>
      <c r="W262" s="149">
        <f>+#REF!</f>
        <v>674.78399999999999</v>
      </c>
      <c r="X262" s="149">
        <f>+#REF!</f>
        <v>511.20960000000002</v>
      </c>
      <c r="Y262" s="149">
        <f>+#REF!</f>
        <v>490.8297</v>
      </c>
      <c r="Z262" s="149">
        <f>+#REF!</f>
        <v>432.28799999999995</v>
      </c>
      <c r="AA262" s="149">
        <f>+#REF!</f>
        <v>1323.8208</v>
      </c>
      <c r="AB262" s="150">
        <f>_xlfn.IFNA(+#REF!,"N/A")</f>
        <v>6182.64</v>
      </c>
      <c r="AC262" s="151">
        <f>_xlfn.IFNA(+#REF!,"N/A")</f>
        <v>1324</v>
      </c>
      <c r="AD262" s="151">
        <f>_xlfn.IFNA(+#REF!,"N/A")</f>
        <v>1324</v>
      </c>
      <c r="AE262" s="151">
        <f>_xlfn.IFNA(+#REF!,"N/A")</f>
        <v>1324</v>
      </c>
      <c r="AF262" s="151">
        <v>1324</v>
      </c>
      <c r="AG262" s="150">
        <f>IFERROR(+#REF!,"N/A")</f>
        <v>1324</v>
      </c>
      <c r="AH262" s="152">
        <f>_xlfn.IFNA(+#REF!,"N/A")</f>
        <v>-0.26524456852981304</v>
      </c>
      <c r="AI262" s="139"/>
      <c r="AJ262" s="153" t="str">
        <f>+#REF!</f>
        <v>N/A</v>
      </c>
      <c r="AK262" s="154">
        <f>+#REF!</f>
        <v>0.29166666666666702</v>
      </c>
      <c r="AL262" s="149" t="str">
        <f>+#REF!</f>
        <v>N/A</v>
      </c>
      <c r="AM262" s="149" t="str">
        <f>+#REF!</f>
        <v>N/A</v>
      </c>
      <c r="AN262" s="149" t="str">
        <f>+#REF!</f>
        <v>N/A</v>
      </c>
      <c r="AO262" s="149" t="str">
        <f>+#REF!</f>
        <v>WB</v>
      </c>
      <c r="AP262" s="155">
        <f>+#REF!</f>
        <v>0.69791666666666696</v>
      </c>
    </row>
    <row r="263" spans="1:42" x14ac:dyDescent="0.25">
      <c r="A263" s="143">
        <f>+#REF!</f>
        <v>526</v>
      </c>
      <c r="B263" s="144" t="str">
        <f>+#REF!</f>
        <v>ROLLING ACRES RD</v>
      </c>
      <c r="C263" s="145" t="str">
        <f>+#REF!</f>
        <v>0.17 Mi N OF C.R. 466</v>
      </c>
      <c r="D263" s="146" t="s">
        <v>38</v>
      </c>
      <c r="E263" s="147">
        <f>+#REF!</f>
        <v>17</v>
      </c>
      <c r="F263" s="147">
        <f>+#REF!</f>
        <v>18</v>
      </c>
      <c r="G263" s="148">
        <f>+#REF!</f>
        <v>24</v>
      </c>
      <c r="H263" s="149" t="str">
        <f>+#REF!</f>
        <v>*****</v>
      </c>
      <c r="I263" s="149">
        <f>+#REF!</f>
        <v>3067</v>
      </c>
      <c r="J263" s="149">
        <f>+#REF!</f>
        <v>4026</v>
      </c>
      <c r="K263" s="149">
        <f>+#REF!</f>
        <v>4788</v>
      </c>
      <c r="L263" s="149">
        <f>+#REF!</f>
        <v>5645</v>
      </c>
      <c r="M263" s="149">
        <f>+#REF!</f>
        <v>6145</v>
      </c>
      <c r="N263" s="149">
        <f>+#REF!</f>
        <v>10848</v>
      </c>
      <c r="O263" s="149">
        <f>+#REF!</f>
        <v>10317</v>
      </c>
      <c r="P263" s="149">
        <f>+#REF!</f>
        <v>11254</v>
      </c>
      <c r="Q263" s="149">
        <f>+#REF!</f>
        <v>9531</v>
      </c>
      <c r="R263" s="149">
        <f>+#REF!</f>
        <v>12295</v>
      </c>
      <c r="S263" s="149">
        <f>+#REF!</f>
        <v>14558</v>
      </c>
      <c r="T263" s="149">
        <f>+#REF!</f>
        <v>15001.113599999999</v>
      </c>
      <c r="U263" s="149">
        <f>+#REF!</f>
        <v>15682.924800000001</v>
      </c>
      <c r="V263" s="149">
        <f>+#REF!</f>
        <v>17209.612799999999</v>
      </c>
      <c r="W263" s="149">
        <f>+#REF!</f>
        <v>16113.0816</v>
      </c>
      <c r="X263" s="149">
        <f>+#REF!</f>
        <v>15626.995200000001</v>
      </c>
      <c r="Y263" s="149">
        <f>+#REF!</f>
        <v>15584.99</v>
      </c>
      <c r="Z263" s="149">
        <f>+#REF!</f>
        <v>16346.88</v>
      </c>
      <c r="AA263" s="149">
        <f>+#REF!</f>
        <v>16851.417600000001</v>
      </c>
      <c r="AB263" s="150">
        <f>_xlfn.IFNA(+#REF!,"N/A")</f>
        <v>6182.64</v>
      </c>
      <c r="AC263" s="151">
        <f>_xlfn.IFNA(+#REF!,"N/A")</f>
        <v>16999.461499999998</v>
      </c>
      <c r="AD263" s="151">
        <f>_xlfn.IFNA(+#REF!,"N/A")</f>
        <v>16189.600700000001</v>
      </c>
      <c r="AE263" s="151">
        <f>_xlfn.IFNA(+#REF!,"N/A")</f>
        <v>12007.183799999999</v>
      </c>
      <c r="AF263" s="151">
        <v>14427.839999999998</v>
      </c>
      <c r="AG263" s="149">
        <f>IFERROR(+#REF!,"N/A")</f>
        <v>16045.343999999999</v>
      </c>
      <c r="AH263" s="152">
        <f>_xlfn.IFNA(+#REF!,"N/A")</f>
        <v>0.21013832331338422</v>
      </c>
      <c r="AI263" s="139"/>
      <c r="AJ263" s="153">
        <f>+#REF!</f>
        <v>1396.08</v>
      </c>
      <c r="AK263" s="154">
        <f>+#REF!</f>
        <v>0.55208333333333404</v>
      </c>
      <c r="AL263" s="149">
        <f>+#REF!</f>
        <v>1338.624</v>
      </c>
      <c r="AM263" s="149">
        <f>+#REF!</f>
        <v>702.57600000000002</v>
      </c>
      <c r="AN263" s="149">
        <f>+#REF!</f>
        <v>636.048</v>
      </c>
      <c r="AO263" s="149" t="str">
        <f>+#REF!</f>
        <v>SB</v>
      </c>
      <c r="AP263" s="155">
        <f>+#REF!</f>
        <v>0.65625</v>
      </c>
    </row>
    <row r="264" spans="1:42" x14ac:dyDescent="0.25">
      <c r="A264" s="143">
        <f>+#REF!</f>
        <v>527</v>
      </c>
      <c r="B264" s="144" t="str">
        <f>+#REF!</f>
        <v>LAKE GRIFFIN RD</v>
      </c>
      <c r="C264" s="145" t="str">
        <f>+#REF!</f>
        <v>0.27 Mi W OF CAROLINA AV</v>
      </c>
      <c r="D264" s="146" t="s">
        <v>38</v>
      </c>
      <c r="E264" s="147">
        <f>+#REF!</f>
        <v>16</v>
      </c>
      <c r="F264" s="147">
        <f>+#REF!</f>
        <v>18</v>
      </c>
      <c r="G264" s="148">
        <f>+#REF!</f>
        <v>24</v>
      </c>
      <c r="H264" s="149">
        <f>+#REF!</f>
        <v>1900</v>
      </c>
      <c r="I264" s="149">
        <f>+#REF!</f>
        <v>2083</v>
      </c>
      <c r="J264" s="149">
        <f>+#REF!</f>
        <v>1890</v>
      </c>
      <c r="K264" s="149">
        <f>+#REF!</f>
        <v>2186</v>
      </c>
      <c r="L264" s="149">
        <f>+#REF!</f>
        <v>2168</v>
      </c>
      <c r="M264" s="149">
        <f>+#REF!</f>
        <v>2576</v>
      </c>
      <c r="N264" s="149">
        <f>+#REF!</f>
        <v>2643</v>
      </c>
      <c r="O264" s="149">
        <f>+#REF!</f>
        <v>2674</v>
      </c>
      <c r="P264" s="149">
        <f>+#REF!</f>
        <v>2516</v>
      </c>
      <c r="Q264" s="149">
        <f>+#REF!</f>
        <v>2250</v>
      </c>
      <c r="R264" s="149">
        <f>+#REF!</f>
        <v>2306</v>
      </c>
      <c r="S264" s="149">
        <f>+#REF!</f>
        <v>2868</v>
      </c>
      <c r="T264" s="149">
        <f>+#REF!</f>
        <v>3084.9983999999999</v>
      </c>
      <c r="U264" s="149">
        <f>+#REF!</f>
        <v>2869.4592000000002</v>
      </c>
      <c r="V264" s="149">
        <f>+#REF!</f>
        <v>3026.5920000000001</v>
      </c>
      <c r="W264" s="149">
        <f>+#REF!</f>
        <v>3234.2111999999997</v>
      </c>
      <c r="X264" s="149">
        <f>+#REF!</f>
        <v>3060.48</v>
      </c>
      <c r="Y264" s="149">
        <f>+#REF!</f>
        <v>3133.44</v>
      </c>
      <c r="Z264" s="149">
        <f>+#REF!</f>
        <v>2926.5984000000003</v>
      </c>
      <c r="AA264" s="149">
        <f>+#REF!</f>
        <v>2830.1759999999999</v>
      </c>
      <c r="AB264" s="149">
        <f>_xlfn.IFNA(+#REF!,"N/A")</f>
        <v>6182.64</v>
      </c>
      <c r="AC264" s="151">
        <f>_xlfn.IFNA(+#REF!,"N/A")</f>
        <v>3145.241</v>
      </c>
      <c r="AD264" s="151">
        <f>_xlfn.IFNA(+#REF!,"N/A")</f>
        <v>2809.6340999999998</v>
      </c>
      <c r="AE264" s="151">
        <f>_xlfn.IFNA(+#REF!,"N/A")</f>
        <v>3059</v>
      </c>
      <c r="AF264" s="151">
        <v>2812.6079999999997</v>
      </c>
      <c r="AG264" s="149">
        <f>IFERROR(+#REF!,"N/A")</f>
        <v>2983.68</v>
      </c>
      <c r="AH264" s="152">
        <f>_xlfn.IFNA(+#REF!,"N/A")</f>
        <v>-0.1355982115521529</v>
      </c>
      <c r="AI264" s="139"/>
      <c r="AJ264" s="153">
        <f>+#REF!</f>
        <v>266.11200000000002</v>
      </c>
      <c r="AK264" s="154">
        <f>+#REF!</f>
        <v>0.70833333333333404</v>
      </c>
      <c r="AL264" s="149">
        <f>+#REF!</f>
        <v>266.11199999999997</v>
      </c>
      <c r="AM264" s="149">
        <f>+#REF!</f>
        <v>166.32000000000002</v>
      </c>
      <c r="AN264" s="149">
        <f>+#REF!</f>
        <v>99.792000000000002</v>
      </c>
      <c r="AO264" s="149" t="str">
        <f>+#REF!</f>
        <v>EB</v>
      </c>
      <c r="AP264" s="155">
        <f>+#REF!</f>
        <v>0.70833333333333404</v>
      </c>
    </row>
    <row r="265" spans="1:42" x14ac:dyDescent="0.25">
      <c r="A265" s="143">
        <f>+#REF!</f>
        <v>528</v>
      </c>
      <c r="B265" s="179" t="str">
        <f>+#REF!</f>
        <v>ROSE ST</v>
      </c>
      <c r="C265" s="145" t="str">
        <f>+#REF!</f>
        <v>0.3 Mi E OF OAK ST</v>
      </c>
      <c r="D265" s="146" t="s">
        <v>38</v>
      </c>
      <c r="E265" s="147">
        <f>+#REF!</f>
        <v>13</v>
      </c>
      <c r="F265" s="147">
        <f>+#REF!</f>
        <v>18</v>
      </c>
      <c r="G265" s="148">
        <f>+#REF!</f>
        <v>26</v>
      </c>
      <c r="H265" s="149" t="str">
        <f>+#REF!</f>
        <v>*****</v>
      </c>
      <c r="I265" s="149" t="str">
        <f>+#REF!</f>
        <v>*****</v>
      </c>
      <c r="J265" s="149" t="str">
        <f>+#REF!</f>
        <v>*****</v>
      </c>
      <c r="K265" s="149" t="str">
        <f>+#REF!</f>
        <v>*****</v>
      </c>
      <c r="L265" s="149" t="str">
        <f>+#REF!</f>
        <v>*****</v>
      </c>
      <c r="M265" s="149" t="str">
        <f>+#REF!</f>
        <v>*****</v>
      </c>
      <c r="N265" s="149" t="str">
        <f>+#REF!</f>
        <v>*****</v>
      </c>
      <c r="O265" s="149">
        <f>+#REF!</f>
        <v>967</v>
      </c>
      <c r="P265" s="149">
        <f>+#REF!</f>
        <v>975</v>
      </c>
      <c r="Q265" s="149">
        <f>+#REF!</f>
        <v>911</v>
      </c>
      <c r="R265" s="149">
        <f>+#REF!</f>
        <v>1130</v>
      </c>
      <c r="S265" s="149">
        <f>+#REF!</f>
        <v>1016</v>
      </c>
      <c r="T265" s="149">
        <f>+#REF!</f>
        <v>1168.5888</v>
      </c>
      <c r="U265" s="149">
        <f>+#REF!</f>
        <v>660.52799999999991</v>
      </c>
      <c r="V265" s="149">
        <f>+#REF!</f>
        <v>1195.2</v>
      </c>
      <c r="W265" s="149">
        <f>+#REF!</f>
        <v>1351.4687999999999</v>
      </c>
      <c r="X265" s="149">
        <f>+#REF!</f>
        <v>797.72159999999997</v>
      </c>
      <c r="Y265" s="149">
        <f>+#REF!</f>
        <v>883.71849999999995</v>
      </c>
      <c r="Z265" s="149">
        <f>+#REF!</f>
        <v>1113.7151999999999</v>
      </c>
      <c r="AA265" s="149">
        <f>+#REF!</f>
        <v>953.75249999999994</v>
      </c>
      <c r="AB265" s="149">
        <f>_xlfn.IFNA(+#REF!,"N/A")</f>
        <v>6182.64</v>
      </c>
      <c r="AC265" s="151">
        <f>_xlfn.IFNA(+#REF!,"N/A")</f>
        <v>1197</v>
      </c>
      <c r="AD265" s="151">
        <f>_xlfn.IFNA(+#REF!,"N/A")</f>
        <v>1197</v>
      </c>
      <c r="AE265" s="151">
        <f>_xlfn.IFNA(+#REF!,"N/A")</f>
        <v>1197</v>
      </c>
      <c r="AF265" s="151">
        <v>1197</v>
      </c>
      <c r="AG265" s="150">
        <f>IFERROR(+#REF!,"N/A")</f>
        <v>1197</v>
      </c>
      <c r="AH265" s="152">
        <f>_xlfn.IFNA(+#REF!,"N/A")</f>
        <v>-0.27991454580192676</v>
      </c>
      <c r="AI265" s="139"/>
      <c r="AJ265" s="153" t="str">
        <f>+#REF!</f>
        <v>N/A</v>
      </c>
      <c r="AK265" s="154">
        <f>+#REF!</f>
        <v>0.71875</v>
      </c>
      <c r="AL265" s="149" t="str">
        <f>+#REF!</f>
        <v>N/A</v>
      </c>
      <c r="AM265" s="149" t="str">
        <f>+#REF!</f>
        <v>N/A</v>
      </c>
      <c r="AN265" s="149" t="str">
        <f>+#REF!</f>
        <v>N/A</v>
      </c>
      <c r="AO265" s="149" t="str">
        <f>+#REF!</f>
        <v>WB</v>
      </c>
      <c r="AP265" s="155">
        <f>+#REF!</f>
        <v>0.71875</v>
      </c>
    </row>
    <row r="266" spans="1:42" x14ac:dyDescent="0.25">
      <c r="A266" s="143">
        <f>+#REF!</f>
        <v>529</v>
      </c>
      <c r="B266" s="144" t="str">
        <f>+#REF!</f>
        <v>CHULA VISTA AV</v>
      </c>
      <c r="C266" s="145" t="str">
        <f>+#REF!</f>
        <v>BETWEEN RIO &amp; SAN REMO</v>
      </c>
      <c r="D266" s="146" t="s">
        <v>37</v>
      </c>
      <c r="E266" s="147">
        <f>+#REF!</f>
        <v>18</v>
      </c>
      <c r="F266" s="147">
        <f>+#REF!</f>
        <v>18</v>
      </c>
      <c r="G266" s="148">
        <f>+#REF!</f>
        <v>24</v>
      </c>
      <c r="H266" s="149" t="str">
        <f>+#REF!</f>
        <v>*****</v>
      </c>
      <c r="I266" s="149" t="str">
        <f>+#REF!</f>
        <v>*****</v>
      </c>
      <c r="J266" s="149" t="str">
        <f>+#REF!</f>
        <v>*****</v>
      </c>
      <c r="K266" s="149" t="str">
        <f>+#REF!</f>
        <v>*****</v>
      </c>
      <c r="L266" s="149" t="str">
        <f>+#REF!</f>
        <v>*****</v>
      </c>
      <c r="M266" s="149" t="str">
        <f>+#REF!</f>
        <v>*****</v>
      </c>
      <c r="N266" s="149" t="str">
        <f>+#REF!</f>
        <v>*****</v>
      </c>
      <c r="O266" s="149" t="str">
        <f>+#REF!</f>
        <v>*****</v>
      </c>
      <c r="P266" s="149" t="str">
        <f>+#REF!</f>
        <v>*****</v>
      </c>
      <c r="Q266" s="149" t="str">
        <f>+#REF!</f>
        <v>*****</v>
      </c>
      <c r="R266" s="149" t="str">
        <f>+#REF!</f>
        <v>*****</v>
      </c>
      <c r="S266" s="149" t="str">
        <f>+#REF!</f>
        <v>*****</v>
      </c>
      <c r="T266" s="149" t="str">
        <f>+#REF!</f>
        <v>*****</v>
      </c>
      <c r="U266" s="149" t="str">
        <f>+#REF!</f>
        <v>*****</v>
      </c>
      <c r="V266" s="149" t="str">
        <f>+#REF!</f>
        <v>*****</v>
      </c>
      <c r="W266" s="149">
        <f>+#REF!</f>
        <v>2503.3535999999999</v>
      </c>
      <c r="X266" s="149">
        <f>+#REF!</f>
        <v>2677.6704</v>
      </c>
      <c r="Y266" s="149">
        <f>+#REF!</f>
        <v>3805.31</v>
      </c>
      <c r="Z266" s="149">
        <f>+#REF!</f>
        <v>3248.8992000000003</v>
      </c>
      <c r="AA266" s="149">
        <f>+#REF!</f>
        <v>2767.6800000000003</v>
      </c>
      <c r="AB266" s="150">
        <f>_xlfn.IFNA(+#REF!,"N/A")</f>
        <v>6182.64</v>
      </c>
      <c r="AC266" s="151">
        <f>_xlfn.IFNA(+#REF!,"N/A")</f>
        <v>2768</v>
      </c>
      <c r="AD266" s="151">
        <f>_xlfn.IFNA(+#REF!,"N/A")</f>
        <v>2768</v>
      </c>
      <c r="AE266" s="151">
        <f>_xlfn.IFNA(+#REF!,"N/A")</f>
        <v>2768</v>
      </c>
      <c r="AF266" s="151">
        <v>2768</v>
      </c>
      <c r="AG266" s="150">
        <f>IFERROR(+#REF!,"N/A")</f>
        <v>2768</v>
      </c>
      <c r="AH266" s="152">
        <f>_xlfn.IFNA(+#REF!,"N/A")</f>
        <v>-0.14847299553777538</v>
      </c>
      <c r="AI266" s="139"/>
      <c r="AJ266" s="153" t="str">
        <f>+#REF!</f>
        <v>N/A</v>
      </c>
      <c r="AK266" s="154">
        <f>+#REF!</f>
        <v>0.60416666666666696</v>
      </c>
      <c r="AL266" s="149" t="str">
        <f>+#REF!</f>
        <v>N/A</v>
      </c>
      <c r="AM266" s="149" t="str">
        <f>+#REF!</f>
        <v>N/A</v>
      </c>
      <c r="AN266" s="149" t="str">
        <f>+#REF!</f>
        <v>N/A</v>
      </c>
      <c r="AO266" s="149" t="str">
        <f>+#REF!</f>
        <v>NB</v>
      </c>
      <c r="AP266" s="155">
        <f>+#REF!</f>
        <v>0.625</v>
      </c>
    </row>
    <row r="267" spans="1:42" x14ac:dyDescent="0.25">
      <c r="A267" s="143">
        <f>+#REF!</f>
        <v>530</v>
      </c>
      <c r="B267" s="144" t="str">
        <f>+#REF!</f>
        <v>ROLLING ACRES RD</v>
      </c>
      <c r="C267" s="145" t="str">
        <f>+#REF!</f>
        <v>0.10 Mi S OF U.S. 27/U.S. 441</v>
      </c>
      <c r="D267" s="146" t="s">
        <v>38</v>
      </c>
      <c r="E267" s="147">
        <f>+#REF!</f>
        <v>8</v>
      </c>
      <c r="F267" s="147">
        <f>+#REF!</f>
        <v>18</v>
      </c>
      <c r="G267" s="148">
        <f>+#REF!</f>
        <v>24</v>
      </c>
      <c r="H267" s="149">
        <f>+#REF!</f>
        <v>1921</v>
      </c>
      <c r="I267" s="149">
        <f>+#REF!</f>
        <v>2902</v>
      </c>
      <c r="J267" s="149">
        <f>+#REF!</f>
        <v>3445</v>
      </c>
      <c r="K267" s="149">
        <f>+#REF!</f>
        <v>4353</v>
      </c>
      <c r="L267" s="149">
        <f>+#REF!</f>
        <v>5264</v>
      </c>
      <c r="M267" s="149">
        <f>+#REF!</f>
        <v>7779</v>
      </c>
      <c r="N267" s="149">
        <f>+#REF!</f>
        <v>13458</v>
      </c>
      <c r="O267" s="149">
        <f>+#REF!</f>
        <v>11050</v>
      </c>
      <c r="P267" s="149">
        <f>+#REF!</f>
        <v>11474</v>
      </c>
      <c r="Q267" s="149">
        <f>+#REF!</f>
        <v>10930</v>
      </c>
      <c r="R267" s="149">
        <f>+#REF!</f>
        <v>14747</v>
      </c>
      <c r="S267" s="149">
        <f>+#REF!</f>
        <v>15541</v>
      </c>
      <c r="T267" s="149">
        <f>+#REF!</f>
        <v>15752.179199999999</v>
      </c>
      <c r="U267" s="149">
        <f>+#REF!</f>
        <v>16031.1168</v>
      </c>
      <c r="V267" s="149">
        <f>+#REF!</f>
        <v>19179.9264</v>
      </c>
      <c r="W267" s="149">
        <f>+#REF!</f>
        <v>19406.217599999996</v>
      </c>
      <c r="X267" s="149">
        <f>+#REF!</f>
        <v>19786.876799999998</v>
      </c>
      <c r="Y267" s="149">
        <f>+#REF!</f>
        <v>17210.88</v>
      </c>
      <c r="Z267" s="149">
        <f>+#REF!</f>
        <v>17679.225599999998</v>
      </c>
      <c r="AA267" s="149">
        <f>+#REF!</f>
        <v>17348.889599999999</v>
      </c>
      <c r="AB267" s="149">
        <f>_xlfn.IFNA(+#REF!,"N/A")</f>
        <v>6182.64</v>
      </c>
      <c r="AC267" s="151">
        <f>_xlfn.IFNA(+#REF!,"N/A")</f>
        <v>17618.338999999996</v>
      </c>
      <c r="AD267" s="151">
        <f>_xlfn.IFNA(+#REF!,"N/A")</f>
        <v>15614.0803</v>
      </c>
      <c r="AE267" s="151">
        <f>_xlfn.IFNA(+#REF!,"N/A")</f>
        <v>15774</v>
      </c>
      <c r="AF267" s="151">
        <v>14862.527999999998</v>
      </c>
      <c r="AG267" s="149">
        <f>IFERROR(+#REF!,"N/A")</f>
        <v>17012.016</v>
      </c>
      <c r="AH267" s="152">
        <f>_xlfn.IFNA(+#REF!,"N/A")</f>
        <v>0.2243803883887403</v>
      </c>
      <c r="AI267" s="139"/>
      <c r="AJ267" s="153">
        <f>+#REF!</f>
        <v>1531.152</v>
      </c>
      <c r="AK267" s="154">
        <f>+#REF!</f>
        <v>0.625</v>
      </c>
      <c r="AL267" s="149">
        <f>+#REF!</f>
        <v>1531.152</v>
      </c>
      <c r="AM267" s="149">
        <f>+#REF!</f>
        <v>825.55200000000002</v>
      </c>
      <c r="AN267" s="149">
        <f>+#REF!</f>
        <v>705.6</v>
      </c>
      <c r="AO267" s="149" t="str">
        <f>+#REF!</f>
        <v>NB</v>
      </c>
      <c r="AP267" s="155">
        <f>+#REF!</f>
        <v>0.625</v>
      </c>
    </row>
    <row r="268" spans="1:42" x14ac:dyDescent="0.25">
      <c r="A268" s="143">
        <f>+#REF!</f>
        <v>531</v>
      </c>
      <c r="B268" s="144" t="str">
        <f>+#REF!</f>
        <v>C.R. 450</v>
      </c>
      <c r="C268" s="145" t="str">
        <f>+#REF!</f>
        <v>0.06 Mi W OF OWENS LN</v>
      </c>
      <c r="D268" s="146" t="s">
        <v>38</v>
      </c>
      <c r="E268" s="147">
        <f>+#REF!</f>
        <v>11</v>
      </c>
      <c r="F268" s="147">
        <f>+#REF!</f>
        <v>18</v>
      </c>
      <c r="G268" s="148">
        <f>+#REF!</f>
        <v>26</v>
      </c>
      <c r="H268" s="149">
        <f>+#REF!</f>
        <v>2198</v>
      </c>
      <c r="I268" s="149">
        <f>+#REF!</f>
        <v>2625</v>
      </c>
      <c r="J268" s="149">
        <f>+#REF!</f>
        <v>2306</v>
      </c>
      <c r="K268" s="149">
        <f>+#REF!</f>
        <v>2459</v>
      </c>
      <c r="L268" s="149">
        <f>+#REF!</f>
        <v>2698</v>
      </c>
      <c r="M268" s="149">
        <f>+#REF!</f>
        <v>2434</v>
      </c>
      <c r="N268" s="149">
        <f>+#REF!</f>
        <v>2549</v>
      </c>
      <c r="O268" s="149">
        <f>+#REF!</f>
        <v>2401</v>
      </c>
      <c r="P268" s="149">
        <f>+#REF!</f>
        <v>2260</v>
      </c>
      <c r="Q268" s="149">
        <f>+#REF!</f>
        <v>2366</v>
      </c>
      <c r="R268" s="149">
        <f>+#REF!</f>
        <v>2730</v>
      </c>
      <c r="S268" s="149">
        <f>+#REF!</f>
        <v>2375</v>
      </c>
      <c r="T268" s="149">
        <f>+#REF!</f>
        <v>1389.7727999999997</v>
      </c>
      <c r="U268" s="149">
        <f>+#REF!</f>
        <v>2151.36</v>
      </c>
      <c r="V268" s="149">
        <f>+#REF!</f>
        <v>2097.9936000000002</v>
      </c>
      <c r="W268" s="149">
        <f>+#REF!</f>
        <v>2453.9327999999996</v>
      </c>
      <c r="X268" s="149">
        <f>+#REF!</f>
        <v>2293.9007999999994</v>
      </c>
      <c r="Y268" s="149">
        <f>+#REF!</f>
        <v>2411.5654999999997</v>
      </c>
      <c r="Z268" s="149">
        <f>+#REF!</f>
        <v>2829.9263999999998</v>
      </c>
      <c r="AA268" s="149">
        <f>+#REF!</f>
        <v>2697.1487999999999</v>
      </c>
      <c r="AB268" s="149">
        <f>_xlfn.IFNA(+#REF!,"N/A")</f>
        <v>6182.64</v>
      </c>
      <c r="AC268" s="151">
        <f>_xlfn.IFNA(+#REF!,"N/A")</f>
        <v>2750.8865000000001</v>
      </c>
      <c r="AD268" s="151">
        <f>_xlfn.IFNA(+#REF!,"N/A")</f>
        <v>2505.1026000000002</v>
      </c>
      <c r="AE268" s="151">
        <f>_xlfn.IFNA(+#REF!,"N/A")</f>
        <v>3213</v>
      </c>
      <c r="AF268" s="151">
        <v>2656.9727999999996</v>
      </c>
      <c r="AG268" s="149">
        <f>IFERROR(+#REF!,"N/A")</f>
        <v>2939.5871999999999</v>
      </c>
      <c r="AH268" s="152">
        <f>_xlfn.IFNA(+#REF!,"N/A")</f>
        <v>-0.13816827352226912</v>
      </c>
      <c r="AI268" s="139"/>
      <c r="AJ268" s="153">
        <f>+#REF!</f>
        <v>282.2688</v>
      </c>
      <c r="AK268" s="154">
        <f>+#REF!</f>
        <v>0.66666666666666696</v>
      </c>
      <c r="AL268" s="149">
        <f>+#REF!</f>
        <v>282.26879999999994</v>
      </c>
      <c r="AM268" s="149">
        <f>+#REF!</f>
        <v>154.9152</v>
      </c>
      <c r="AN268" s="149">
        <f>+#REF!</f>
        <v>127.35359999999999</v>
      </c>
      <c r="AO268" s="149" t="str">
        <f>+#REF!</f>
        <v>WB</v>
      </c>
      <c r="AP268" s="155">
        <f>+#REF!</f>
        <v>0.66666666666666696</v>
      </c>
    </row>
    <row r="269" spans="1:42" x14ac:dyDescent="0.25">
      <c r="A269" s="143">
        <f>+#REF!</f>
        <v>532</v>
      </c>
      <c r="B269" s="144" t="str">
        <f>+#REF!</f>
        <v>C.R. 452</v>
      </c>
      <c r="C269" s="145" t="str">
        <f>+#REF!</f>
        <v>0.20 Mi S OF SOUTH EM-EN-EL GROVE RD</v>
      </c>
      <c r="D269" s="146" t="s">
        <v>38</v>
      </c>
      <c r="E269" s="147">
        <f>+#REF!</f>
        <v>14</v>
      </c>
      <c r="F269" s="147">
        <f>+#REF!</f>
        <v>18</v>
      </c>
      <c r="G269" s="148">
        <f>+#REF!</f>
        <v>25</v>
      </c>
      <c r="H269" s="149">
        <f>+#REF!</f>
        <v>5205</v>
      </c>
      <c r="I269" s="149">
        <f>+#REF!</f>
        <v>4243</v>
      </c>
      <c r="J269" s="149">
        <f>+#REF!</f>
        <v>6196</v>
      </c>
      <c r="K269" s="149">
        <f>+#REF!</f>
        <v>6191</v>
      </c>
      <c r="L269" s="149">
        <f>+#REF!</f>
        <v>6822</v>
      </c>
      <c r="M269" s="149">
        <f>+#REF!</f>
        <v>6650</v>
      </c>
      <c r="N269" s="149">
        <f>+#REF!</f>
        <v>6091</v>
      </c>
      <c r="O269" s="149">
        <f>+#REF!</f>
        <v>6090</v>
      </c>
      <c r="P269" s="149">
        <f>+#REF!</f>
        <v>5829</v>
      </c>
      <c r="Q269" s="149">
        <f>+#REF!</f>
        <v>5382</v>
      </c>
      <c r="R269" s="149">
        <f>+#REF!</f>
        <v>6517</v>
      </c>
      <c r="S269" s="149">
        <f>+#REF!</f>
        <v>5867</v>
      </c>
      <c r="T269" s="149">
        <f>+#REF!</f>
        <v>5767.0271999999995</v>
      </c>
      <c r="U269" s="149">
        <f>+#REF!</f>
        <v>6425.6543999999994</v>
      </c>
      <c r="V269" s="149">
        <f>+#REF!</f>
        <v>5571.3695999999991</v>
      </c>
      <c r="W269" s="149">
        <f>+#REF!</f>
        <v>5467.6512000000002</v>
      </c>
      <c r="X269" s="149">
        <f>+#REF!</f>
        <v>7374.4127999999992</v>
      </c>
      <c r="Y269" s="149">
        <f>+#REF!</f>
        <v>7453.0919999999996</v>
      </c>
      <c r="Z269" s="149">
        <f>+#REF!</f>
        <v>8160.192</v>
      </c>
      <c r="AA269" s="149">
        <f>+#REF!</f>
        <v>5805.9528</v>
      </c>
      <c r="AB269" s="149">
        <f>_xlfn.IFNA(+#REF!,"N/A")</f>
        <v>6182.64</v>
      </c>
      <c r="AC269" s="151">
        <f>_xlfn.IFNA(+#REF!,"N/A")</f>
        <v>7593.5840000000007</v>
      </c>
      <c r="AD269" s="151">
        <f>_xlfn.IFNA(+#REF!,"N/A")</f>
        <v>8464.0738000000001</v>
      </c>
      <c r="AE269" s="151">
        <f>_xlfn.IFNA(+#REF!,"N/A")</f>
        <v>7745.1262000000006</v>
      </c>
      <c r="AF269" s="151">
        <v>7229.9519999999993</v>
      </c>
      <c r="AG269" s="149">
        <f>IFERROR(+#REF!,"N/A")</f>
        <v>8731.2383999999984</v>
      </c>
      <c r="AH269" s="152">
        <f>_xlfn.IFNA(+#REF!,"N/A")</f>
        <v>7.1470892258941321E-2</v>
      </c>
      <c r="AI269" s="139"/>
      <c r="AJ269" s="153">
        <f>+#REF!</f>
        <v>746.49599999999998</v>
      </c>
      <c r="AK269" s="154">
        <f>+#REF!</f>
        <v>0.6875</v>
      </c>
      <c r="AL269" s="149">
        <f>+#REF!</f>
        <v>746.49599999999998</v>
      </c>
      <c r="AM269" s="149">
        <f>+#REF!</f>
        <v>409.19040000000001</v>
      </c>
      <c r="AN269" s="149">
        <f>+#REF!</f>
        <v>337.30560000000003</v>
      </c>
      <c r="AO269" s="149" t="str">
        <f>+#REF!</f>
        <v>NB</v>
      </c>
      <c r="AP269" s="155">
        <f>+#REF!</f>
        <v>0.6875</v>
      </c>
    </row>
    <row r="270" spans="1:42" x14ac:dyDescent="0.25">
      <c r="A270" s="143">
        <f>+#REF!</f>
        <v>533</v>
      </c>
      <c r="B270" s="144" t="str">
        <f>+#REF!</f>
        <v>C.R. 450</v>
      </c>
      <c r="C270" s="145" t="str">
        <f>+#REF!</f>
        <v>0.08 Mi E OF SR 19</v>
      </c>
      <c r="D270" s="146" t="s">
        <v>38</v>
      </c>
      <c r="E270" s="147">
        <f>+#REF!</f>
        <v>12</v>
      </c>
      <c r="F270" s="147">
        <f>+#REF!</f>
        <v>18</v>
      </c>
      <c r="G270" s="148">
        <f>+#REF!</f>
        <v>26</v>
      </c>
      <c r="H270" s="149">
        <f>+#REF!</f>
        <v>3687</v>
      </c>
      <c r="I270" s="149">
        <f>+#REF!</f>
        <v>4028</v>
      </c>
      <c r="J270" s="149">
        <f>+#REF!</f>
        <v>4007</v>
      </c>
      <c r="K270" s="149">
        <f>+#REF!</f>
        <v>4055</v>
      </c>
      <c r="L270" s="149">
        <f>+#REF!</f>
        <v>4405</v>
      </c>
      <c r="M270" s="149">
        <f>+#REF!</f>
        <v>4384</v>
      </c>
      <c r="N270" s="149">
        <f>+#REF!</f>
        <v>4228</v>
      </c>
      <c r="O270" s="149">
        <f>+#REF!</f>
        <v>3897</v>
      </c>
      <c r="P270" s="149">
        <f>+#REF!</f>
        <v>4187</v>
      </c>
      <c r="Q270" s="149">
        <f>+#REF!</f>
        <v>3982</v>
      </c>
      <c r="R270" s="149">
        <f>+#REF!</f>
        <v>4864</v>
      </c>
      <c r="S270" s="149">
        <f>+#REF!</f>
        <v>4741</v>
      </c>
      <c r="T270" s="149">
        <f>+#REF!</f>
        <v>4752.6912000000002</v>
      </c>
      <c r="U270" s="149">
        <f>+#REF!</f>
        <v>4524.4799999999996</v>
      </c>
      <c r="V270" s="149">
        <f>+#REF!</f>
        <v>4527.3599999999997</v>
      </c>
      <c r="W270" s="149">
        <f>+#REF!</f>
        <v>6837.1776</v>
      </c>
      <c r="X270" s="149">
        <f>+#REF!</f>
        <v>4166.0159999999996</v>
      </c>
      <c r="Y270" s="149">
        <f>+#REF!</f>
        <v>4810.2299999999996</v>
      </c>
      <c r="Z270" s="149">
        <f>+#REF!</f>
        <v>4497.5615999999991</v>
      </c>
      <c r="AA270" s="149">
        <f>+#REF!</f>
        <v>4405.0751999999993</v>
      </c>
      <c r="AB270" s="149">
        <f>_xlfn.IFNA(+#REF!,"N/A")</f>
        <v>6182.64</v>
      </c>
      <c r="AC270" s="151">
        <f>_xlfn.IFNA(+#REF!,"N/A")</f>
        <v>4577.7744999999995</v>
      </c>
      <c r="AD270" s="151">
        <f>_xlfn.IFNA(+#REF!,"N/A")</f>
        <v>4388.7844000000005</v>
      </c>
      <c r="AE270" s="151">
        <f>_xlfn.IFNA(+#REF!,"N/A")</f>
        <v>5017</v>
      </c>
      <c r="AF270" s="151">
        <v>4490.0351999999993</v>
      </c>
      <c r="AG270" s="149">
        <f>IFERROR(+#REF!,"N/A")</f>
        <v>5273.7695999999996</v>
      </c>
      <c r="AH270" s="152">
        <f>_xlfn.IFNA(+#REF!,"N/A")</f>
        <v>-3.1299690209557696E-2</v>
      </c>
      <c r="AI270" s="139"/>
      <c r="AJ270" s="153">
        <f>+#REF!</f>
        <v>529.37279999999998</v>
      </c>
      <c r="AK270" s="154">
        <f>+#REF!</f>
        <v>0.71875</v>
      </c>
      <c r="AL270" s="149">
        <f>+#REF!</f>
        <v>529.37279999999998</v>
      </c>
      <c r="AM270" s="149">
        <f>+#REF!</f>
        <v>207.18719999999999</v>
      </c>
      <c r="AN270" s="149">
        <f>+#REF!</f>
        <v>322.18560000000002</v>
      </c>
      <c r="AO270" s="149" t="str">
        <f>+#REF!</f>
        <v>EB</v>
      </c>
      <c r="AP270" s="155">
        <f>+#REF!</f>
        <v>0.71875</v>
      </c>
    </row>
    <row r="271" spans="1:42" x14ac:dyDescent="0.25">
      <c r="A271" s="143">
        <f>+#REF!</f>
        <v>534</v>
      </c>
      <c r="B271" s="144" t="str">
        <f>+#REF!</f>
        <v>C.R. 25 (TEAGUE TL)</v>
      </c>
      <c r="C271" s="145" t="str">
        <f>+#REF!</f>
        <v>0.21 Mi S OF GRIFFIN AV</v>
      </c>
      <c r="D271" s="146" t="s">
        <v>38</v>
      </c>
      <c r="E271" s="147">
        <f>+#REF!</f>
        <v>8</v>
      </c>
      <c r="F271" s="147">
        <f>+#REF!</f>
        <v>18</v>
      </c>
      <c r="G271" s="148">
        <f>+#REF!</f>
        <v>24</v>
      </c>
      <c r="H271" s="149">
        <f>+#REF!</f>
        <v>6717</v>
      </c>
      <c r="I271" s="149">
        <f>+#REF!</f>
        <v>7500</v>
      </c>
      <c r="J271" s="149">
        <f>+#REF!</f>
        <v>6940</v>
      </c>
      <c r="K271" s="149">
        <f>+#REF!</f>
        <v>3713</v>
      </c>
      <c r="L271" s="149">
        <f>+#REF!</f>
        <v>6495</v>
      </c>
      <c r="M271" s="149">
        <f>+#REF!</f>
        <v>6843</v>
      </c>
      <c r="N271" s="149">
        <f>+#REF!</f>
        <v>7516</v>
      </c>
      <c r="O271" s="149">
        <f>+#REF!</f>
        <v>6237</v>
      </c>
      <c r="P271" s="149">
        <f>+#REF!</f>
        <v>7037</v>
      </c>
      <c r="Q271" s="149">
        <f>+#REF!</f>
        <v>6390</v>
      </c>
      <c r="R271" s="149">
        <f>+#REF!</f>
        <v>6983</v>
      </c>
      <c r="S271" s="149">
        <f>+#REF!</f>
        <v>7468</v>
      </c>
      <c r="T271" s="149">
        <f>+#REF!</f>
        <v>7093.7855999999992</v>
      </c>
      <c r="U271" s="149">
        <f>+#REF!</f>
        <v>7764.6815999999999</v>
      </c>
      <c r="V271" s="149">
        <f>+#REF!</f>
        <v>7632.5472</v>
      </c>
      <c r="W271" s="149">
        <f>+#REF!</f>
        <v>8884.3392000000003</v>
      </c>
      <c r="X271" s="149">
        <f>+#REF!</f>
        <v>6038.6015999999991</v>
      </c>
      <c r="Y271" s="149">
        <f>+#REF!</f>
        <v>9575.0399999999991</v>
      </c>
      <c r="Z271" s="149">
        <f>+#REF!</f>
        <v>10022.956799999998</v>
      </c>
      <c r="AA271" s="149">
        <f>+#REF!</f>
        <v>9629.7407999999996</v>
      </c>
      <c r="AB271" s="149">
        <f>_xlfn.IFNA(+#REF!,"N/A")</f>
        <v>6182.64</v>
      </c>
      <c r="AC271" s="151">
        <f>_xlfn.IFNA(+#REF!,"N/A")</f>
        <v>9581.5669999999991</v>
      </c>
      <c r="AD271" s="151">
        <f>_xlfn.IFNA(+#REF!,"N/A")</f>
        <v>7088.0810000000001</v>
      </c>
      <c r="AE271" s="151">
        <f>_xlfn.IFNA(+#REF!,"N/A")</f>
        <v>6206</v>
      </c>
      <c r="AF271" s="151">
        <v>8055.7248</v>
      </c>
      <c r="AG271" s="149">
        <f>IFERROR(+#REF!,"N/A")</f>
        <v>9760.4639999999999</v>
      </c>
      <c r="AH271" s="152">
        <f>_xlfn.IFNA(+#REF!,"N/A")</f>
        <v>9.5618358800105385E-2</v>
      </c>
      <c r="AI271" s="139"/>
      <c r="AJ271" s="153">
        <f>+#REF!</f>
        <v>867.88800000000003</v>
      </c>
      <c r="AK271" s="154">
        <f>+#REF!</f>
        <v>0.6875</v>
      </c>
      <c r="AL271" s="149">
        <f>+#REF!</f>
        <v>867.88800000000003</v>
      </c>
      <c r="AM271" s="149">
        <f>+#REF!</f>
        <v>291.31200000000001</v>
      </c>
      <c r="AN271" s="149">
        <f>+#REF!</f>
        <v>576.57600000000002</v>
      </c>
      <c r="AO271" s="149" t="str">
        <f>+#REF!</f>
        <v>NB</v>
      </c>
      <c r="AP271" s="155">
        <f>+#REF!</f>
        <v>0.6875</v>
      </c>
    </row>
    <row r="272" spans="1:42" x14ac:dyDescent="0.25">
      <c r="A272" s="143">
        <f>+#REF!</f>
        <v>535</v>
      </c>
      <c r="B272" s="144" t="str">
        <f>+#REF!</f>
        <v>GRIFFIN AV</v>
      </c>
      <c r="C272" s="145" t="str">
        <f>+#REF!</f>
        <v>0.05 Mi E OF C.R. 25</v>
      </c>
      <c r="D272" s="146" t="s">
        <v>38</v>
      </c>
      <c r="E272" s="147">
        <f>+#REF!</f>
        <v>8</v>
      </c>
      <c r="F272" s="147">
        <f>+#REF!</f>
        <v>18</v>
      </c>
      <c r="G272" s="148">
        <f>+#REF!</f>
        <v>24</v>
      </c>
      <c r="H272" s="149">
        <f>+#REF!</f>
        <v>1304</v>
      </c>
      <c r="I272" s="149">
        <f>+#REF!</f>
        <v>1703</v>
      </c>
      <c r="J272" s="149">
        <f>+#REF!</f>
        <v>1567</v>
      </c>
      <c r="K272" s="149">
        <f>+#REF!</f>
        <v>1552</v>
      </c>
      <c r="L272" s="149">
        <f>+#REF!</f>
        <v>1839</v>
      </c>
      <c r="M272" s="149">
        <f>+#REF!</f>
        <v>1983</v>
      </c>
      <c r="N272" s="149">
        <f>+#REF!</f>
        <v>2156</v>
      </c>
      <c r="O272" s="149">
        <f>+#REF!</f>
        <v>1967</v>
      </c>
      <c r="P272" s="149">
        <f>+#REF!</f>
        <v>2020</v>
      </c>
      <c r="Q272" s="149">
        <f>+#REF!</f>
        <v>2011</v>
      </c>
      <c r="R272" s="149">
        <f>+#REF!</f>
        <v>2288</v>
      </c>
      <c r="S272" s="149">
        <f>+#REF!</f>
        <v>2295</v>
      </c>
      <c r="T272" s="149">
        <f>+#REF!</f>
        <v>2066.1695999999997</v>
      </c>
      <c r="U272" s="149">
        <f>+#REF!</f>
        <v>2335.5648000000001</v>
      </c>
      <c r="V272" s="149">
        <f>+#REF!</f>
        <v>2335.5648000000001</v>
      </c>
      <c r="W272" s="149">
        <f>+#REF!</f>
        <v>2408.3136</v>
      </c>
      <c r="X272" s="149">
        <f>+#REF!</f>
        <v>2685.5808000000002</v>
      </c>
      <c r="Y272" s="149">
        <f>+#REF!</f>
        <v>3020.58</v>
      </c>
      <c r="Z272" s="149">
        <f>+#REF!</f>
        <v>2715.8975999999998</v>
      </c>
      <c r="AA272" s="149">
        <f>+#REF!</f>
        <v>2654.2944000000002</v>
      </c>
      <c r="AB272" s="150">
        <f>_xlfn.IFNA(+#REF!,"N/A")</f>
        <v>6182.64</v>
      </c>
      <c r="AC272" s="151">
        <f>_xlfn.IFNA(+#REF!,"N/A")</f>
        <v>2483.1860000000001</v>
      </c>
      <c r="AD272" s="151">
        <f>_xlfn.IFNA(+#REF!,"N/A")</f>
        <v>3094.7462</v>
      </c>
      <c r="AE272" s="151">
        <f>_xlfn.IFNA(+#REF!,"N/A")</f>
        <v>3484</v>
      </c>
      <c r="AF272" s="151">
        <v>3313.2959999999998</v>
      </c>
      <c r="AG272" s="149">
        <f>IFERROR(+#REF!,"N/A")</f>
        <v>2825.4240000000004</v>
      </c>
      <c r="AH272" s="152">
        <f>_xlfn.IFNA(+#REF!,"N/A")</f>
        <v>-0.14496885565757134</v>
      </c>
      <c r="AI272" s="139"/>
      <c r="AJ272" s="153">
        <f>+#REF!</f>
        <v>265.10399999999998</v>
      </c>
      <c r="AK272" s="154">
        <f>+#REF!</f>
        <v>0.47916666666666702</v>
      </c>
      <c r="AL272" s="149">
        <f>+#REF!</f>
        <v>265.10400000000004</v>
      </c>
      <c r="AM272" s="149">
        <f>+#REF!</f>
        <v>159.26400000000001</v>
      </c>
      <c r="AN272" s="149">
        <f>+#REF!</f>
        <v>105.84</v>
      </c>
      <c r="AO272" s="149" t="str">
        <f>+#REF!</f>
        <v>EB</v>
      </c>
      <c r="AP272" s="155">
        <f>+#REF!</f>
        <v>0.625</v>
      </c>
    </row>
    <row r="273" spans="1:42" x14ac:dyDescent="0.25">
      <c r="A273" s="143">
        <f>+#REF!</f>
        <v>536</v>
      </c>
      <c r="B273" s="144" t="str">
        <f>+#REF!</f>
        <v>GRIFFIN AV</v>
      </c>
      <c r="C273" s="145" t="str">
        <f>+#REF!</f>
        <v>0.085 Mi W OF C.R. 25</v>
      </c>
      <c r="D273" s="146" t="s">
        <v>38</v>
      </c>
      <c r="E273" s="147">
        <f>+#REF!</f>
        <v>8</v>
      </c>
      <c r="F273" s="147">
        <f>+#REF!</f>
        <v>18</v>
      </c>
      <c r="G273" s="148">
        <f>+#REF!</f>
        <v>24</v>
      </c>
      <c r="H273" s="149" t="str">
        <f>+#REF!</f>
        <v>*****</v>
      </c>
      <c r="I273" s="149" t="str">
        <f>+#REF!</f>
        <v>*****</v>
      </c>
      <c r="J273" s="149" t="str">
        <f>+#REF!</f>
        <v>*****</v>
      </c>
      <c r="K273" s="149" t="str">
        <f>+#REF!</f>
        <v>*****</v>
      </c>
      <c r="L273" s="149" t="str">
        <f>+#REF!</f>
        <v>*****</v>
      </c>
      <c r="M273" s="149" t="str">
        <f>+#REF!</f>
        <v>*****</v>
      </c>
      <c r="N273" s="149">
        <f>+#REF!</f>
        <v>8495</v>
      </c>
      <c r="O273" s="149">
        <f>+#REF!</f>
        <v>7627</v>
      </c>
      <c r="P273" s="149">
        <f>+#REF!</f>
        <v>8471</v>
      </c>
      <c r="Q273" s="149">
        <f>+#REF!</f>
        <v>7671</v>
      </c>
      <c r="R273" s="149">
        <f>+#REF!</f>
        <v>8536</v>
      </c>
      <c r="S273" s="149">
        <f>+#REF!</f>
        <v>8686</v>
      </c>
      <c r="T273" s="149">
        <f>+#REF!</f>
        <v>8691.4079999999994</v>
      </c>
      <c r="U273" s="149">
        <f>+#REF!</f>
        <v>8587.8431999999993</v>
      </c>
      <c r="V273" s="149">
        <f>+#REF!</f>
        <v>8692.3008000000009</v>
      </c>
      <c r="W273" s="149">
        <f>+#REF!</f>
        <v>9312.9695999999985</v>
      </c>
      <c r="X273" s="149">
        <f>+#REF!</f>
        <v>8903.1552000000011</v>
      </c>
      <c r="Y273" s="149">
        <f>+#REF!</f>
        <v>10714.619999999999</v>
      </c>
      <c r="Z273" s="149">
        <f>+#REF!</f>
        <v>9169.4591999999993</v>
      </c>
      <c r="AA273" s="149">
        <f>+#REF!</f>
        <v>9182.4480000000003</v>
      </c>
      <c r="AB273" s="149">
        <f>_xlfn.IFNA(+#REF!,"N/A")</f>
        <v>6182.64</v>
      </c>
      <c r="AC273" s="151">
        <f>_xlfn.IFNA(+#REF!,"N/A")</f>
        <v>8888.8079999999991</v>
      </c>
      <c r="AD273" s="151">
        <f>_xlfn.IFNA(+#REF!,"N/A")</f>
        <v>9821.8029000000006</v>
      </c>
      <c r="AE273" s="151">
        <f>_xlfn.IFNA(+#REF!,"N/A")</f>
        <v>9702.2600999999995</v>
      </c>
      <c r="AF273" s="151">
        <v>10168.799999999999</v>
      </c>
      <c r="AG273" s="149">
        <f>IFERROR(+#REF!,"N/A")</f>
        <v>8867.6351999999988</v>
      </c>
      <c r="AH273" s="152">
        <f>_xlfn.IFNA(+#REF!,"N/A")</f>
        <v>7.479780756553267E-2</v>
      </c>
      <c r="AI273" s="139"/>
      <c r="AJ273" s="153">
        <f>+#REF!</f>
        <v>734.51519999999994</v>
      </c>
      <c r="AK273" s="154">
        <f>+#REF!</f>
        <v>0.57291666666666696</v>
      </c>
      <c r="AL273" s="149">
        <f>+#REF!</f>
        <v>718.84799999999996</v>
      </c>
      <c r="AM273" s="149">
        <f>+#REF!</f>
        <v>460.79999999999995</v>
      </c>
      <c r="AN273" s="149">
        <f>+#REF!</f>
        <v>258.048</v>
      </c>
      <c r="AO273" s="149" t="str">
        <f>+#REF!</f>
        <v>EB</v>
      </c>
      <c r="AP273" s="155">
        <f>+#REF!</f>
        <v>0.63541666666666696</v>
      </c>
    </row>
    <row r="274" spans="1:42" x14ac:dyDescent="0.25">
      <c r="A274" s="143">
        <f>+#REF!</f>
        <v>537</v>
      </c>
      <c r="B274" s="144" t="str">
        <f>+#REF!</f>
        <v>SHAY BV</v>
      </c>
      <c r="C274" s="145" t="str">
        <f>+#REF!</f>
        <v>0.158 Mi N OF GRIFFIN AV</v>
      </c>
      <c r="D274" s="146" t="s">
        <v>38</v>
      </c>
      <c r="E274" s="147">
        <f>+#REF!</f>
        <v>7</v>
      </c>
      <c r="F274" s="147">
        <f>+#REF!</f>
        <v>18</v>
      </c>
      <c r="G274" s="148">
        <f>+#REF!</f>
        <v>24</v>
      </c>
      <c r="H274" s="149" t="str">
        <f>+#REF!</f>
        <v>*****</v>
      </c>
      <c r="I274" s="149" t="str">
        <f>+#REF!</f>
        <v>*****</v>
      </c>
      <c r="J274" s="149" t="str">
        <f>+#REF!</f>
        <v>*****</v>
      </c>
      <c r="K274" s="149" t="str">
        <f>+#REF!</f>
        <v>*****</v>
      </c>
      <c r="L274" s="149" t="str">
        <f>+#REF!</f>
        <v>*****</v>
      </c>
      <c r="M274" s="149" t="str">
        <f>+#REF!</f>
        <v>*****</v>
      </c>
      <c r="N274" s="149" t="str">
        <f>+#REF!</f>
        <v>*****</v>
      </c>
      <c r="O274" s="149">
        <f>+#REF!</f>
        <v>2356</v>
      </c>
      <c r="P274" s="149">
        <f>+#REF!</f>
        <v>2559</v>
      </c>
      <c r="Q274" s="149">
        <f>+#REF!</f>
        <v>2352</v>
      </c>
      <c r="R274" s="149">
        <f>+#REF!</f>
        <v>2567</v>
      </c>
      <c r="S274" s="149">
        <f>+#REF!</f>
        <v>2591</v>
      </c>
      <c r="T274" s="149">
        <f>+#REF!</f>
        <v>2375.0495999999998</v>
      </c>
      <c r="U274" s="149">
        <f>+#REF!</f>
        <v>3279.2544000000003</v>
      </c>
      <c r="V274" s="149">
        <f>+#REF!</f>
        <v>3323.8944000000001</v>
      </c>
      <c r="W274" s="149">
        <f>+#REF!</f>
        <v>3483.2159999999999</v>
      </c>
      <c r="X274" s="149">
        <f>+#REF!</f>
        <v>3841.4879999999998</v>
      </c>
      <c r="Y274" s="149">
        <f>+#REF!</f>
        <v>3885.8199999999997</v>
      </c>
      <c r="Z274" s="149">
        <f>+#REF!</f>
        <v>2842.0223999999998</v>
      </c>
      <c r="AA274" s="149">
        <f>+#REF!</f>
        <v>2549.8368</v>
      </c>
      <c r="AB274" s="150">
        <f>_xlfn.IFNA(+#REF!,"N/A")</f>
        <v>6182.64</v>
      </c>
      <c r="AC274" s="151">
        <f>_xlfn.IFNA(+#REF!,"N/A")</f>
        <v>2179.9839999999999</v>
      </c>
      <c r="AD274" s="151">
        <f>_xlfn.IFNA(+#REF!,"N/A")</f>
        <v>2081.4065999999998</v>
      </c>
      <c r="AE274" s="151">
        <f>_xlfn.IFNA(+#REF!,"N/A")</f>
        <v>2624</v>
      </c>
      <c r="AF274" s="151">
        <v>2570.9279999999999</v>
      </c>
      <c r="AG274" s="149">
        <f>IFERROR(+#REF!,"N/A")</f>
        <v>2051.4335999999998</v>
      </c>
      <c r="AH274" s="152">
        <f>_xlfn.IFNA(+#REF!,"N/A")</f>
        <v>-0.1979956921777537</v>
      </c>
      <c r="AI274" s="139"/>
      <c r="AJ274" s="153">
        <f>+#REF!</f>
        <v>222.55679999999998</v>
      </c>
      <c r="AK274" s="154">
        <f>+#REF!</f>
        <v>0.625</v>
      </c>
      <c r="AL274" s="149">
        <f>+#REF!</f>
        <v>222.55679999999998</v>
      </c>
      <c r="AM274" s="149">
        <f>+#REF!</f>
        <v>124.78079999999999</v>
      </c>
      <c r="AN274" s="149">
        <f>+#REF!</f>
        <v>97.775999999999996</v>
      </c>
      <c r="AO274" s="149" t="str">
        <f>+#REF!</f>
        <v>NB</v>
      </c>
      <c r="AP274" s="155">
        <f>+#REF!</f>
        <v>0.625</v>
      </c>
    </row>
    <row r="275" spans="1:42" x14ac:dyDescent="0.25">
      <c r="A275" s="143">
        <f>+#REF!</f>
        <v>538</v>
      </c>
      <c r="B275" s="144" t="str">
        <f>+#REF!</f>
        <v>U.S. 27/U.S. 441</v>
      </c>
      <c r="C275" s="145" t="str">
        <f>+#REF!</f>
        <v>0.10 Mi S OF SUMTER CO LINE</v>
      </c>
      <c r="D275" s="146" t="s">
        <v>38</v>
      </c>
      <c r="E275" s="147">
        <f>+#REF!</f>
        <v>6</v>
      </c>
      <c r="F275" s="147">
        <f>+#REF!</f>
        <v>18</v>
      </c>
      <c r="G275" s="148">
        <f>+#REF!</f>
        <v>24</v>
      </c>
      <c r="H275" s="149">
        <f>+#REF!</f>
        <v>26304</v>
      </c>
      <c r="I275" s="149">
        <f>+#REF!</f>
        <v>30284</v>
      </c>
      <c r="J275" s="149">
        <f>+#REF!</f>
        <v>31090</v>
      </c>
      <c r="K275" s="149">
        <f>+#REF!</f>
        <v>30653</v>
      </c>
      <c r="L275" s="149">
        <f>+#REF!</f>
        <v>32501</v>
      </c>
      <c r="M275" s="149">
        <f>+#REF!</f>
        <v>31936</v>
      </c>
      <c r="N275" s="149">
        <f>+#REF!</f>
        <v>33588</v>
      </c>
      <c r="O275" s="149">
        <f>+#REF!</f>
        <v>32911</v>
      </c>
      <c r="P275" s="149">
        <f>+#REF!</f>
        <v>31208</v>
      </c>
      <c r="Q275" s="149">
        <f>+#REF!</f>
        <v>28368</v>
      </c>
      <c r="R275" s="149">
        <f>+#REF!</f>
        <v>32766</v>
      </c>
      <c r="S275" s="149">
        <f>+#REF!</f>
        <v>32752</v>
      </c>
      <c r="T275" s="149">
        <f>+#REF!</f>
        <v>30560.111999999997</v>
      </c>
      <c r="U275" s="149">
        <f>+#REF!</f>
        <v>29480.255999999998</v>
      </c>
      <c r="V275" s="149">
        <f>+#REF!</f>
        <v>33086.275200000004</v>
      </c>
      <c r="W275" s="149">
        <f>+#REF!</f>
        <v>37265.184000000001</v>
      </c>
      <c r="X275" s="149">
        <f>+#REF!</f>
        <v>38749.094399999994</v>
      </c>
      <c r="Y275" s="149">
        <f>+#REF!</f>
        <v>37440</v>
      </c>
      <c r="Z275" s="149">
        <f>+#REF!</f>
        <v>36327.492600000005</v>
      </c>
      <c r="AA275" s="149">
        <f>+#REF!</f>
        <v>32106.301599999999</v>
      </c>
      <c r="AB275" s="150">
        <f>_xlfn.IFNA(+#REF!,"N/A")</f>
        <v>6182.64</v>
      </c>
      <c r="AC275" s="151">
        <f>_xlfn.IFNA(+#REF!,"N/A")</f>
        <v>35450.606100000005</v>
      </c>
      <c r="AD275" s="151">
        <f>_xlfn.IFNA(+#REF!,"N/A")</f>
        <v>31813.181400000001</v>
      </c>
      <c r="AE275" s="151">
        <f>_xlfn.IFNA(+#REF!,"N/A")</f>
        <v>30184</v>
      </c>
      <c r="AF275" s="151">
        <v>26312.179199999999</v>
      </c>
      <c r="AG275" s="149">
        <f>IFERROR(+#REF!,"N/A")</f>
        <v>26710.4244</v>
      </c>
      <c r="AH275" s="152">
        <f>_xlfn.IFNA(+#REF!,"N/A")</f>
        <v>0.33998940912226017</v>
      </c>
      <c r="AI275" s="139"/>
      <c r="AJ275" s="153">
        <f>+#REF!</f>
        <v>2199.7660000000001</v>
      </c>
      <c r="AK275" s="154">
        <f>+#REF!</f>
        <v>0.5</v>
      </c>
      <c r="AL275" s="149">
        <f>+#REF!</f>
        <v>2116.7728000000002</v>
      </c>
      <c r="AM275" s="149">
        <f>+#REF!</f>
        <v>1107.4684</v>
      </c>
      <c r="AN275" s="149">
        <f>+#REF!</f>
        <v>1009.3044</v>
      </c>
      <c r="AO275" s="149" t="str">
        <f>+#REF!</f>
        <v>NB</v>
      </c>
      <c r="AP275" s="155">
        <f>+#REF!</f>
        <v>0.625</v>
      </c>
    </row>
    <row r="276" spans="1:42" x14ac:dyDescent="0.25">
      <c r="A276" s="143">
        <f>+#REF!</f>
        <v>539</v>
      </c>
      <c r="B276" s="144" t="str">
        <f>+#REF!</f>
        <v>MARION COUNTY RD</v>
      </c>
      <c r="C276" s="145" t="str">
        <f>+#REF!</f>
        <v>0.15 Mi E OF C.R. 25</v>
      </c>
      <c r="D276" s="146" t="s">
        <v>38</v>
      </c>
      <c r="E276" s="147">
        <f>+#REF!</f>
        <v>5</v>
      </c>
      <c r="F276" s="147">
        <f>+#REF!</f>
        <v>18</v>
      </c>
      <c r="G276" s="148">
        <f>+#REF!</f>
        <v>24</v>
      </c>
      <c r="H276" s="149">
        <f>+#REF!</f>
        <v>1459</v>
      </c>
      <c r="I276" s="149">
        <f>+#REF!</f>
        <v>1645</v>
      </c>
      <c r="J276" s="149">
        <f>+#REF!</f>
        <v>1469</v>
      </c>
      <c r="K276" s="149">
        <f>+#REF!</f>
        <v>1683</v>
      </c>
      <c r="L276" s="149">
        <f>+#REF!</f>
        <v>1719</v>
      </c>
      <c r="M276" s="149">
        <f>+#REF!</f>
        <v>2001</v>
      </c>
      <c r="N276" s="149">
        <f>+#REF!</f>
        <v>2306</v>
      </c>
      <c r="O276" s="149">
        <f>+#REF!</f>
        <v>2003</v>
      </c>
      <c r="P276" s="149">
        <f>+#REF!</f>
        <v>2170</v>
      </c>
      <c r="Q276" s="149">
        <f>+#REF!</f>
        <v>1860</v>
      </c>
      <c r="R276" s="149">
        <f>+#REF!</f>
        <v>2166</v>
      </c>
      <c r="S276" s="149">
        <f>+#REF!</f>
        <v>2053</v>
      </c>
      <c r="T276" s="149">
        <f>+#REF!</f>
        <v>2106.0864000000001</v>
      </c>
      <c r="U276" s="149">
        <f>+#REF!</f>
        <v>1788.2783999999999</v>
      </c>
      <c r="V276" s="149">
        <f>+#REF!</f>
        <v>1803.4559999999999</v>
      </c>
      <c r="W276" s="149">
        <f>+#REF!</f>
        <v>2231.5391999999997</v>
      </c>
      <c r="X276" s="149">
        <f>+#REF!</f>
        <v>2050.7712000000001</v>
      </c>
      <c r="Y276" s="149">
        <f>+#REF!</f>
        <v>2377.4699999999998</v>
      </c>
      <c r="Z276" s="149">
        <f>+#REF!</f>
        <v>2145.0048000000002</v>
      </c>
      <c r="AA276" s="149">
        <f>+#REF!</f>
        <v>2199.8592000000003</v>
      </c>
      <c r="AB276" s="149">
        <f>_xlfn.IFNA(+#REF!,"N/A")</f>
        <v>6182.64</v>
      </c>
      <c r="AC276" s="151">
        <f>_xlfn.IFNA(+#REF!,"N/A")</f>
        <v>2499.4974999999999</v>
      </c>
      <c r="AD276" s="151">
        <f>_xlfn.IFNA(+#REF!,"N/A")</f>
        <v>2107.0048999999999</v>
      </c>
      <c r="AE276" s="151">
        <f>_xlfn.IFNA(+#REF!,"N/A")</f>
        <v>2319</v>
      </c>
      <c r="AF276" s="151">
        <v>2052</v>
      </c>
      <c r="AG276" s="149">
        <f>IFERROR(+#REF!,"N/A")</f>
        <v>2284.1280000000002</v>
      </c>
      <c r="AH276" s="152">
        <f>_xlfn.IFNA(+#REF!,"N/A")</f>
        <v>-0.18057483798920249</v>
      </c>
      <c r="AI276" s="139"/>
      <c r="AJ276" s="153">
        <f>+#REF!</f>
        <v>222.768</v>
      </c>
      <c r="AK276" s="154">
        <f>+#REF!</f>
        <v>0.69791666666666696</v>
      </c>
      <c r="AL276" s="149">
        <f>+#REF!</f>
        <v>222.768</v>
      </c>
      <c r="AM276" s="149">
        <f>+#REF!</f>
        <v>157.24799999999999</v>
      </c>
      <c r="AN276" s="149">
        <f>+#REF!</f>
        <v>65.52</v>
      </c>
      <c r="AO276" s="149" t="str">
        <f>+#REF!</f>
        <v>EB</v>
      </c>
      <c r="AP276" s="155">
        <f>+#REF!</f>
        <v>0.69791666666666696</v>
      </c>
    </row>
    <row r="277" spans="1:42" x14ac:dyDescent="0.25">
      <c r="A277" s="143">
        <f>+#REF!</f>
        <v>540</v>
      </c>
      <c r="B277" s="144" t="str">
        <f>+#REF!</f>
        <v xml:space="preserve">C.R. 25 </v>
      </c>
      <c r="C277" s="145" t="str">
        <f>+#REF!</f>
        <v>AT MARION CO LINE</v>
      </c>
      <c r="D277" s="146" t="s">
        <v>38</v>
      </c>
      <c r="E277" s="147">
        <f>+#REF!</f>
        <v>5</v>
      </c>
      <c r="F277" s="147">
        <f>+#REF!</f>
        <v>18</v>
      </c>
      <c r="G277" s="148">
        <f>+#REF!</f>
        <v>24</v>
      </c>
      <c r="H277" s="149">
        <f>+#REF!</f>
        <v>5093</v>
      </c>
      <c r="I277" s="149">
        <f>+#REF!</f>
        <v>5603</v>
      </c>
      <c r="J277" s="149">
        <f>+#REF!</f>
        <v>6372</v>
      </c>
      <c r="K277" s="149">
        <f>+#REF!</f>
        <v>5376</v>
      </c>
      <c r="L277" s="149">
        <f>+#REF!</f>
        <v>6382</v>
      </c>
      <c r="M277" s="149">
        <f>+#REF!</f>
        <v>6569</v>
      </c>
      <c r="N277" s="149">
        <f>+#REF!</f>
        <v>7521</v>
      </c>
      <c r="O277" s="149">
        <f>+#REF!</f>
        <v>6773</v>
      </c>
      <c r="P277" s="149">
        <f>+#REF!</f>
        <v>7018</v>
      </c>
      <c r="Q277" s="149">
        <f>+#REF!</f>
        <v>6505</v>
      </c>
      <c r="R277" s="149">
        <f>+#REF!</f>
        <v>7099</v>
      </c>
      <c r="S277" s="149">
        <f>+#REF!</f>
        <v>7533</v>
      </c>
      <c r="T277" s="149">
        <f>+#REF!</f>
        <v>8123.0687999999991</v>
      </c>
      <c r="U277" s="149">
        <f>+#REF!</f>
        <v>7034.3712000000005</v>
      </c>
      <c r="V277" s="149">
        <f>+#REF!</f>
        <v>8608.3775999999998</v>
      </c>
      <c r="W277" s="149">
        <f>+#REF!</f>
        <v>9608.5439999999999</v>
      </c>
      <c r="X277" s="149">
        <f>+#REF!</f>
        <v>7584.0960000000005</v>
      </c>
      <c r="Y277" s="149">
        <f>+#REF!</f>
        <v>10953.6</v>
      </c>
      <c r="Z277" s="149">
        <f>+#REF!</f>
        <v>10916.265600000001</v>
      </c>
      <c r="AA277" s="149">
        <f>+#REF!</f>
        <v>10695.744000000001</v>
      </c>
      <c r="AB277" s="149">
        <f>_xlfn.IFNA(+#REF!,"N/A")</f>
        <v>6182.64</v>
      </c>
      <c r="AC277" s="151">
        <f>_xlfn.IFNA(+#REF!,"N/A")</f>
        <v>11104.2935</v>
      </c>
      <c r="AD277" s="151">
        <f>_xlfn.IFNA(+#REF!,"N/A")</f>
        <v>9152.7163</v>
      </c>
      <c r="AE277" s="151">
        <f>_xlfn.IFNA(+#REF!,"N/A")</f>
        <v>10784</v>
      </c>
      <c r="AF277" s="151">
        <v>10509.887999999999</v>
      </c>
      <c r="AG277" s="149">
        <f>IFERROR(+#REF!,"N/A")</f>
        <v>11693.807999999999</v>
      </c>
      <c r="AH277" s="152">
        <f>_xlfn.IFNA(+#REF!,"N/A")</f>
        <v>0.13594263452296862</v>
      </c>
      <c r="AI277" s="139"/>
      <c r="AJ277" s="153">
        <f>+#REF!</f>
        <v>1034.2079999999999</v>
      </c>
      <c r="AK277" s="154">
        <f>+#REF!</f>
        <v>0.6875</v>
      </c>
      <c r="AL277" s="149">
        <f>+#REF!</f>
        <v>1034.2079999999999</v>
      </c>
      <c r="AM277" s="149">
        <f>+#REF!</f>
        <v>712.65600000000006</v>
      </c>
      <c r="AN277" s="149">
        <f>+#REF!</f>
        <v>321.55200000000002</v>
      </c>
      <c r="AO277" s="149" t="str">
        <f>+#REF!</f>
        <v>NB</v>
      </c>
      <c r="AP277" s="155">
        <f>+#REF!</f>
        <v>0.6875</v>
      </c>
    </row>
    <row r="278" spans="1:42" x14ac:dyDescent="0.25">
      <c r="A278" s="143">
        <f>+#REF!</f>
        <v>541</v>
      </c>
      <c r="B278" s="144" t="str">
        <f>+#REF!</f>
        <v>C.R. 450</v>
      </c>
      <c r="C278" s="145" t="str">
        <f>+#REF!</f>
        <v>0.18 Mi W  OF ST THOMAS AV, AT MARION CO LINE</v>
      </c>
      <c r="D278" s="146" t="s">
        <v>38</v>
      </c>
      <c r="E278" s="147">
        <f>+#REF!</f>
        <v>5</v>
      </c>
      <c r="F278" s="147">
        <f>+#REF!</f>
        <v>18</v>
      </c>
      <c r="G278" s="148">
        <f>+#REF!</f>
        <v>26</v>
      </c>
      <c r="H278" s="149">
        <f>+#REF!</f>
        <v>1363</v>
      </c>
      <c r="I278" s="149">
        <f>+#REF!</f>
        <v>1378</v>
      </c>
      <c r="J278" s="149">
        <f>+#REF!</f>
        <v>1370</v>
      </c>
      <c r="K278" s="149">
        <f>+#REF!</f>
        <v>1460</v>
      </c>
      <c r="L278" s="149">
        <f>+#REF!</f>
        <v>1467</v>
      </c>
      <c r="M278" s="149">
        <f>+#REF!</f>
        <v>1465</v>
      </c>
      <c r="N278" s="149">
        <f>+#REF!</f>
        <v>1155</v>
      </c>
      <c r="O278" s="149">
        <f>+#REF!</f>
        <v>1364</v>
      </c>
      <c r="P278" s="149">
        <f>+#REF!</f>
        <v>1284</v>
      </c>
      <c r="Q278" s="149">
        <f>+#REF!</f>
        <v>1291</v>
      </c>
      <c r="R278" s="149">
        <f>+#REF!</f>
        <v>1580</v>
      </c>
      <c r="S278" s="149">
        <f>+#REF!</f>
        <v>1512</v>
      </c>
      <c r="T278" s="149">
        <f>+#REF!</f>
        <v>2310.4511999999995</v>
      </c>
      <c r="U278" s="149">
        <f>+#REF!</f>
        <v>1466.8799999999999</v>
      </c>
      <c r="V278" s="149">
        <f>+#REF!</f>
        <v>1414.1952000000001</v>
      </c>
      <c r="W278" s="149">
        <f>+#REF!</f>
        <v>1904.6016</v>
      </c>
      <c r="X278" s="149">
        <f>+#REF!</f>
        <v>1556.5823999999998</v>
      </c>
      <c r="Y278" s="149">
        <f>+#REF!</f>
        <v>1557.3349999999998</v>
      </c>
      <c r="Z278" s="149">
        <f>+#REF!</f>
        <v>1657.7087999999999</v>
      </c>
      <c r="AA278" s="149">
        <f>+#REF!</f>
        <v>1807.92</v>
      </c>
      <c r="AB278" s="149">
        <f>_xlfn.IFNA(+#REF!,"N/A")</f>
        <v>6182.64</v>
      </c>
      <c r="AC278" s="151">
        <f>_xlfn.IFNA(+#REF!,"N/A")</f>
        <v>1858.5514999999998</v>
      </c>
      <c r="AD278" s="151">
        <f>_xlfn.IFNA(+#REF!,"N/A")</f>
        <v>1573.8541</v>
      </c>
      <c r="AE278" s="151">
        <f>_xlfn.IFNA(+#REF!,"N/A")</f>
        <v>2556</v>
      </c>
      <c r="AF278" s="151">
        <v>1804.8479999999997</v>
      </c>
      <c r="AG278" s="149">
        <f>IFERROR(+#REF!,"N/A")</f>
        <v>2146.0031999999997</v>
      </c>
      <c r="AH278" s="152">
        <f>_xlfn.IFNA(+#REF!,"N/A")</f>
        <v>-0.19073402500223247</v>
      </c>
      <c r="AI278" s="139"/>
      <c r="AJ278" s="153">
        <f>+#REF!</f>
        <v>196.7328</v>
      </c>
      <c r="AK278" s="154">
        <f>+#REF!</f>
        <v>0.63541666666666696</v>
      </c>
      <c r="AL278" s="149">
        <f>+#REF!</f>
        <v>196.7328</v>
      </c>
      <c r="AM278" s="149">
        <f>+#REF!</f>
        <v>97.891199999999998</v>
      </c>
      <c r="AN278" s="149">
        <f>+#REF!</f>
        <v>98.8416</v>
      </c>
      <c r="AO278" s="149" t="str">
        <f>+#REF!</f>
        <v>WB</v>
      </c>
      <c r="AP278" s="155">
        <f>+#REF!</f>
        <v>0.63541666666666696</v>
      </c>
    </row>
    <row r="279" spans="1:42" x14ac:dyDescent="0.25">
      <c r="A279" s="143">
        <f>+#REF!</f>
        <v>542</v>
      </c>
      <c r="B279" s="144" t="str">
        <f>+#REF!</f>
        <v>C.R. 42</v>
      </c>
      <c r="C279" s="145" t="str">
        <f>+#REF!</f>
        <v>AT MARION CO LINE</v>
      </c>
      <c r="D279" s="146" t="s">
        <v>38</v>
      </c>
      <c r="E279" s="147">
        <f>+#REF!</f>
        <v>31</v>
      </c>
      <c r="F279" s="147">
        <f>+#REF!</f>
        <v>17</v>
      </c>
      <c r="G279" s="148">
        <f>+#REF!</f>
        <v>27</v>
      </c>
      <c r="H279" s="149">
        <f>+#REF!</f>
        <v>3899</v>
      </c>
      <c r="I279" s="149">
        <f>+#REF!</f>
        <v>4205</v>
      </c>
      <c r="J279" s="149">
        <f>+#REF!</f>
        <v>4184</v>
      </c>
      <c r="K279" s="149">
        <f>+#REF!</f>
        <v>4579</v>
      </c>
      <c r="L279" s="149">
        <f>+#REF!</f>
        <v>5049</v>
      </c>
      <c r="M279" s="149">
        <f>+#REF!</f>
        <v>3926</v>
      </c>
      <c r="N279" s="149">
        <f>+#REF!</f>
        <v>3938</v>
      </c>
      <c r="O279" s="149">
        <f>+#REF!</f>
        <v>3926</v>
      </c>
      <c r="P279" s="149">
        <f>+#REF!</f>
        <v>3248</v>
      </c>
      <c r="Q279" s="149">
        <f>+#REF!</f>
        <v>3240</v>
      </c>
      <c r="R279" s="149">
        <f>+#REF!</f>
        <v>3446</v>
      </c>
      <c r="S279" s="149">
        <f>+#REF!</f>
        <v>3324</v>
      </c>
      <c r="T279" s="149">
        <f>+#REF!</f>
        <v>3179.52</v>
      </c>
      <c r="U279" s="149">
        <f>+#REF!</f>
        <v>3514.56</v>
      </c>
      <c r="V279" s="149">
        <f>+#REF!</f>
        <v>3334.08</v>
      </c>
      <c r="W279" s="149">
        <f>+#REF!</f>
        <v>3725.5679999999998</v>
      </c>
      <c r="X279" s="149">
        <f>+#REF!</f>
        <v>3800.9087999999997</v>
      </c>
      <c r="Y279" s="149">
        <f>+#REF!</f>
        <v>4338.384</v>
      </c>
      <c r="Z279" s="149">
        <f>+#REF!</f>
        <v>4434.1439999999993</v>
      </c>
      <c r="AA279" s="149">
        <f>+#REF!</f>
        <v>4866.4414999999999</v>
      </c>
      <c r="AB279" s="149">
        <f>_xlfn.IFNA(+#REF!,"N/A")</f>
        <v>6182.64</v>
      </c>
      <c r="AC279" s="151">
        <f>_xlfn.IFNA(+#REF!,"N/A")</f>
        <v>11594.598</v>
      </c>
      <c r="AD279" s="151">
        <f>_xlfn.IFNA(+#REF!,"N/A")</f>
        <v>4496.4738000000007</v>
      </c>
      <c r="AE279" s="151">
        <f>_xlfn.IFNA(+#REF!,"N/A")</f>
        <v>5315</v>
      </c>
      <c r="AF279" s="151">
        <v>4559.0879999999997</v>
      </c>
      <c r="AG279" s="149">
        <f>IFERROR(+#REF!,"N/A")</f>
        <v>5392.5695999999998</v>
      </c>
      <c r="AH279" s="152">
        <f>_xlfn.IFNA(+#REF!,"N/A")</f>
        <v>-2.6974190779142093E-2</v>
      </c>
      <c r="AI279" s="139"/>
      <c r="AJ279" s="153">
        <f>+#REF!</f>
        <v>527.47199999999998</v>
      </c>
      <c r="AK279" s="154">
        <f>+#REF!</f>
        <v>0.6875</v>
      </c>
      <c r="AL279" s="149">
        <f>+#REF!</f>
        <v>527.47199999999998</v>
      </c>
      <c r="AM279" s="149">
        <f>+#REF!</f>
        <v>268.96320000000003</v>
      </c>
      <c r="AN279" s="149">
        <f>+#REF!</f>
        <v>258.50880000000001</v>
      </c>
      <c r="AO279" s="149" t="str">
        <f>+#REF!</f>
        <v>WB</v>
      </c>
      <c r="AP279" s="155">
        <f>+#REF!</f>
        <v>0.6875</v>
      </c>
    </row>
    <row r="280" spans="1:42" x14ac:dyDescent="0.25">
      <c r="A280" s="143">
        <f>+#REF!</f>
        <v>543</v>
      </c>
      <c r="B280" s="144" t="str">
        <f>+#REF!</f>
        <v>C.R. 44</v>
      </c>
      <c r="C280" s="145" t="str">
        <f>+#REF!</f>
        <v>0.16 Mi E of Harbor Shores Rd</v>
      </c>
      <c r="D280" s="146" t="s">
        <v>38</v>
      </c>
      <c r="E280" s="147">
        <f>+#REF!</f>
        <v>31</v>
      </c>
      <c r="F280" s="147">
        <f>+#REF!</f>
        <v>18</v>
      </c>
      <c r="G280" s="148">
        <f>+#REF!</f>
        <v>26</v>
      </c>
      <c r="H280" s="149">
        <f>+#REF!</f>
        <v>0</v>
      </c>
      <c r="I280" s="149">
        <f>+#REF!</f>
        <v>0</v>
      </c>
      <c r="J280" s="149">
        <f>+#REF!</f>
        <v>0</v>
      </c>
      <c r="K280" s="149">
        <f>+#REF!</f>
        <v>0</v>
      </c>
      <c r="L280" s="149">
        <f>+#REF!</f>
        <v>0</v>
      </c>
      <c r="M280" s="149">
        <f>+#REF!</f>
        <v>0</v>
      </c>
      <c r="N280" s="149">
        <f>+#REF!</f>
        <v>0</v>
      </c>
      <c r="O280" s="149">
        <f>+#REF!</f>
        <v>0</v>
      </c>
      <c r="P280" s="149">
        <f>+#REF!</f>
        <v>0</v>
      </c>
      <c r="Q280" s="149">
        <f>+#REF!</f>
        <v>0</v>
      </c>
      <c r="R280" s="149">
        <f>+#REF!</f>
        <v>0</v>
      </c>
      <c r="S280" s="149">
        <f>+#REF!</f>
        <v>0</v>
      </c>
      <c r="T280" s="149">
        <f>+#REF!</f>
        <v>0</v>
      </c>
      <c r="U280" s="149">
        <f>+#REF!</f>
        <v>0</v>
      </c>
      <c r="V280" s="149">
        <f>+#REF!</f>
        <v>0</v>
      </c>
      <c r="W280" s="149">
        <f>+#REF!</f>
        <v>0</v>
      </c>
      <c r="X280" s="149">
        <f>+#REF!</f>
        <v>0</v>
      </c>
      <c r="Y280" s="149">
        <f>+#REF!</f>
        <v>0</v>
      </c>
      <c r="Z280" s="149" t="str">
        <f>+#REF!</f>
        <v>NA</v>
      </c>
      <c r="AA280" s="149" t="str">
        <f>+#REF!</f>
        <v>NA</v>
      </c>
      <c r="AB280" s="149">
        <f>_xlfn.IFNA(+#REF!,"N/A")</f>
        <v>6182.64</v>
      </c>
      <c r="AC280" s="151" t="str">
        <f>_xlfn.IFNA(+#REF!,"N/A")</f>
        <v>N/A</v>
      </c>
      <c r="AD280" s="151" t="str">
        <f>_xlfn.IFNA(+#REF!,"N/A")</f>
        <v>N/A</v>
      </c>
      <c r="AE280" s="151">
        <f>_xlfn.IFNA(+#REF!,"N/A")</f>
        <v>14922</v>
      </c>
      <c r="AF280" s="151">
        <v>14012.0064</v>
      </c>
      <c r="AG280" s="149">
        <f>IFERROR(+#REF!,"N/A")</f>
        <v>13786.502399999999</v>
      </c>
      <c r="AH280" s="152">
        <f>_xlfn.IFNA(+#REF!,"N/A")</f>
        <v>0.17396737612494406</v>
      </c>
      <c r="AI280" s="139"/>
      <c r="AJ280" s="153">
        <f>+#REF!</f>
        <v>1125.2735999999998</v>
      </c>
      <c r="AK280" s="154">
        <f>+#REF!</f>
        <v>0.69791666666666696</v>
      </c>
      <c r="AL280" s="149">
        <f>+#REF!</f>
        <v>1125.2736</v>
      </c>
      <c r="AM280" s="149">
        <f>+#REF!</f>
        <v>479.95199999999994</v>
      </c>
      <c r="AN280" s="149">
        <f>+#REF!</f>
        <v>645.32159999999999</v>
      </c>
      <c r="AO280" s="149" t="str">
        <f>+#REF!</f>
        <v>EB</v>
      </c>
      <c r="AP280" s="155">
        <f>+#REF!</f>
        <v>0.69791666666666696</v>
      </c>
    </row>
    <row r="281" spans="1:42" x14ac:dyDescent="0.25">
      <c r="A281" s="143">
        <f>+#REF!</f>
        <v>544</v>
      </c>
      <c r="B281" s="144" t="str">
        <f>+#REF!</f>
        <v>CHERRY LAKE RD (C.R. 100)/NE 90th ST</v>
      </c>
      <c r="C281" s="145" t="str">
        <f>+#REF!</f>
        <v>0.05 Mi N of Lake Ella Rd</v>
      </c>
      <c r="D281" s="146" t="s">
        <v>38</v>
      </c>
      <c r="E281" s="147">
        <f>+#REF!</f>
        <v>25</v>
      </c>
      <c r="F281" s="147">
        <f>+#REF!</f>
        <v>18</v>
      </c>
      <c r="G281" s="148">
        <f>+#REF!</f>
        <v>23</v>
      </c>
      <c r="H281" s="149">
        <f>+#REF!</f>
        <v>0</v>
      </c>
      <c r="I281" s="149">
        <f>+#REF!</f>
        <v>0</v>
      </c>
      <c r="J281" s="149">
        <f>+#REF!</f>
        <v>0</v>
      </c>
      <c r="K281" s="149">
        <f>+#REF!</f>
        <v>0</v>
      </c>
      <c r="L281" s="149">
        <f>+#REF!</f>
        <v>0</v>
      </c>
      <c r="M281" s="149">
        <f>+#REF!</f>
        <v>0</v>
      </c>
      <c r="N281" s="149">
        <f>+#REF!</f>
        <v>0</v>
      </c>
      <c r="O281" s="149">
        <f>+#REF!</f>
        <v>0</v>
      </c>
      <c r="P281" s="149">
        <f>+#REF!</f>
        <v>0</v>
      </c>
      <c r="Q281" s="149">
        <f>+#REF!</f>
        <v>0</v>
      </c>
      <c r="R281" s="149">
        <f>+#REF!</f>
        <v>0</v>
      </c>
      <c r="S281" s="149">
        <f>+#REF!</f>
        <v>0</v>
      </c>
      <c r="T281" s="149">
        <f>+#REF!</f>
        <v>0</v>
      </c>
      <c r="U281" s="149">
        <f>+#REF!</f>
        <v>0</v>
      </c>
      <c r="V281" s="149">
        <f>+#REF!</f>
        <v>0</v>
      </c>
      <c r="W281" s="149">
        <f>+#REF!</f>
        <v>0</v>
      </c>
      <c r="X281" s="149">
        <f>+#REF!</f>
        <v>0</v>
      </c>
      <c r="Y281" s="149">
        <f>+#REF!</f>
        <v>0</v>
      </c>
      <c r="Z281" s="149" t="str">
        <f>+#REF!</f>
        <v>NA</v>
      </c>
      <c r="AA281" s="149" t="str">
        <f>+#REF!</f>
        <v>NA</v>
      </c>
      <c r="AB281" s="149">
        <f>_xlfn.IFNA(+#REF!,"N/A")</f>
        <v>6182.64</v>
      </c>
      <c r="AC281" s="151" t="str">
        <f>_xlfn.IFNA(+#REF!,"N/A")</f>
        <v>N/A</v>
      </c>
      <c r="AD281" s="151" t="str">
        <f>_xlfn.IFNA(+#REF!,"N/A")</f>
        <v>N/A</v>
      </c>
      <c r="AE281" s="151">
        <f>_xlfn.IFNA(+#REF!,"N/A")</f>
        <v>2665</v>
      </c>
      <c r="AF281" s="151">
        <v>2336.5439999999999</v>
      </c>
      <c r="AG281" s="149">
        <f>IFERROR(+#REF!,"N/A")</f>
        <v>2276.7839999999997</v>
      </c>
      <c r="AH281" s="152">
        <f>_xlfn.IFNA(+#REF!,"N/A")</f>
        <v>-0.18110244527539121</v>
      </c>
      <c r="AI281" s="139"/>
      <c r="AJ281" s="153">
        <f>+#REF!</f>
        <v>230.93759999999997</v>
      </c>
      <c r="AK281" s="154">
        <f>+#REF!</f>
        <v>0.6875</v>
      </c>
      <c r="AL281" s="149">
        <f>+#REF!</f>
        <v>230.9376</v>
      </c>
      <c r="AM281" s="149">
        <f>+#REF!</f>
        <v>127.57439999999998</v>
      </c>
      <c r="AN281" s="149">
        <f>+#REF!</f>
        <v>103.36320000000001</v>
      </c>
      <c r="AO281" s="149" t="str">
        <f>+#REF!</f>
        <v>SB</v>
      </c>
      <c r="AP281" s="155">
        <f>+#REF!</f>
        <v>0.6875</v>
      </c>
    </row>
    <row r="282" spans="1:42" x14ac:dyDescent="0.25">
      <c r="A282" s="143">
        <f>+#REF!</f>
        <v>601</v>
      </c>
      <c r="B282" s="144" t="str">
        <f>+#REF!</f>
        <v>C.R. 435</v>
      </c>
      <c r="C282" s="145" t="str">
        <f>+#REF!</f>
        <v>AT ORANGE CO LINE</v>
      </c>
      <c r="D282" s="146" t="s">
        <v>39</v>
      </c>
      <c r="E282" s="147">
        <f>+#REF!</f>
        <v>32</v>
      </c>
      <c r="F282" s="147">
        <f>+#REF!</f>
        <v>19</v>
      </c>
      <c r="G282" s="148">
        <f>+#REF!</f>
        <v>28</v>
      </c>
      <c r="H282" s="149">
        <f>+#REF!</f>
        <v>5039</v>
      </c>
      <c r="I282" s="149">
        <f>+#REF!</f>
        <v>4919</v>
      </c>
      <c r="J282" s="149">
        <f>+#REF!</f>
        <v>4808</v>
      </c>
      <c r="K282" s="149">
        <f>+#REF!</f>
        <v>4442</v>
      </c>
      <c r="L282" s="149">
        <f>+#REF!</f>
        <v>5417</v>
      </c>
      <c r="M282" s="149">
        <f>+#REF!</f>
        <v>5642</v>
      </c>
      <c r="N282" s="149">
        <f>+#REF!</f>
        <v>5924</v>
      </c>
      <c r="O282" s="149">
        <f>+#REF!</f>
        <v>6111</v>
      </c>
      <c r="P282" s="149">
        <f>+#REF!</f>
        <v>5380</v>
      </c>
      <c r="Q282" s="149">
        <f>+#REF!</f>
        <v>4566</v>
      </c>
      <c r="R282" s="149">
        <f>+#REF!</f>
        <v>5058</v>
      </c>
      <c r="S282" s="149">
        <f>+#REF!</f>
        <v>4877</v>
      </c>
      <c r="T282" s="149">
        <f>+#REF!</f>
        <v>5048.9279999999999</v>
      </c>
      <c r="U282" s="149">
        <f>+#REF!</f>
        <v>5120.6399999999994</v>
      </c>
      <c r="V282" s="149">
        <f>+#REF!</f>
        <v>4760.6399999999994</v>
      </c>
      <c r="W282" s="149">
        <f>+#REF!</f>
        <v>5319.3887999999997</v>
      </c>
      <c r="X282" s="149">
        <f>+#REF!</f>
        <v>4817.5488000000005</v>
      </c>
      <c r="Y282" s="149">
        <f>+#REF!</f>
        <v>5618.3855000000003</v>
      </c>
      <c r="Z282" s="149">
        <f>+#REF!</f>
        <v>4872.0576000000001</v>
      </c>
      <c r="AA282" s="149">
        <f>+#REF!</f>
        <v>5696.9457999999995</v>
      </c>
      <c r="AB282" s="149">
        <f>_xlfn.IFNA(+#REF!,"N/A")</f>
        <v>6182.64</v>
      </c>
      <c r="AC282" s="151">
        <f>_xlfn.IFNA(+#REF!,"N/A")</f>
        <v>5666.8069999999998</v>
      </c>
      <c r="AD282" s="151">
        <f>_xlfn.IFNA(+#REF!,"N/A")</f>
        <v>5330.6252999999997</v>
      </c>
      <c r="AE282" s="151">
        <f>_xlfn.IFNA(+#REF!,"N/A")</f>
        <v>6235</v>
      </c>
      <c r="AF282" s="151">
        <v>5294.5919999999996</v>
      </c>
      <c r="AG282" s="149">
        <f>IFERROR(+#REF!,"N/A")</f>
        <v>5793.36</v>
      </c>
      <c r="AH282" s="152">
        <f>_xlfn.IFNA(+#REF!,"N/A")</f>
        <v>-1.2922366006515529E-2</v>
      </c>
      <c r="AI282" s="139"/>
      <c r="AJ282" s="153">
        <f>+#REF!</f>
        <v>593.39519999999993</v>
      </c>
      <c r="AK282" s="154">
        <f>+#REF!</f>
        <v>0.69791666666666696</v>
      </c>
      <c r="AL282" s="149">
        <f>+#REF!</f>
        <v>593.39519999999993</v>
      </c>
      <c r="AM282" s="149">
        <f>+#REF!</f>
        <v>353.904</v>
      </c>
      <c r="AN282" s="149">
        <f>+#REF!</f>
        <v>239.49120000000002</v>
      </c>
      <c r="AO282" s="149" t="str">
        <f>+#REF!</f>
        <v>NB</v>
      </c>
      <c r="AP282" s="155">
        <f>+#REF!</f>
        <v>0.69791666666666696</v>
      </c>
    </row>
    <row r="283" spans="1:42" x14ac:dyDescent="0.25">
      <c r="A283" s="143">
        <f>+#REF!</f>
        <v>602</v>
      </c>
      <c r="B283" s="144" t="str">
        <f>+#REF!</f>
        <v>OLD 441/SR. 500A (MT DORA)</v>
      </c>
      <c r="C283" s="145" t="str">
        <f>+#REF!</f>
        <v>0.03 Mi S OF ROBIE AV</v>
      </c>
      <c r="D283" s="146" t="s">
        <v>39</v>
      </c>
      <c r="E283" s="147">
        <f>+#REF!</f>
        <v>32</v>
      </c>
      <c r="F283" s="147">
        <f>+#REF!</f>
        <v>19</v>
      </c>
      <c r="G283" s="148">
        <f>+#REF!</f>
        <v>27</v>
      </c>
      <c r="H283" s="149">
        <f>+#REF!</f>
        <v>4471</v>
      </c>
      <c r="I283" s="149">
        <f>+#REF!</f>
        <v>4617</v>
      </c>
      <c r="J283" s="149">
        <f>+#REF!</f>
        <v>4841</v>
      </c>
      <c r="K283" s="149">
        <f>+#REF!</f>
        <v>4209</v>
      </c>
      <c r="L283" s="149">
        <f>+#REF!</f>
        <v>4269</v>
      </c>
      <c r="M283" s="149">
        <f>+#REF!</f>
        <v>4438</v>
      </c>
      <c r="N283" s="149">
        <f>+#REF!</f>
        <v>4730</v>
      </c>
      <c r="O283" s="149">
        <f>+#REF!</f>
        <v>4639</v>
      </c>
      <c r="P283" s="149">
        <f>+#REF!</f>
        <v>4675</v>
      </c>
      <c r="Q283" s="149">
        <f>+#REF!</f>
        <v>4297</v>
      </c>
      <c r="R283" s="149">
        <f>+#REF!</f>
        <v>4241</v>
      </c>
      <c r="S283" s="149">
        <f>+#REF!</f>
        <v>3979</v>
      </c>
      <c r="T283" s="149">
        <f>+#REF!</f>
        <v>4209.8687999999993</v>
      </c>
      <c r="U283" s="149">
        <f>+#REF!</f>
        <v>4137.9839999999995</v>
      </c>
      <c r="V283" s="149">
        <f>+#REF!</f>
        <v>4004.9856</v>
      </c>
      <c r="W283" s="149">
        <f>+#REF!</f>
        <v>11691.8208</v>
      </c>
      <c r="X283" s="149">
        <f>+#REF!</f>
        <v>5169.3119999999999</v>
      </c>
      <c r="Y283" s="149">
        <f>+#REF!</f>
        <v>5446.9865</v>
      </c>
      <c r="Z283" s="149">
        <f>+#REF!</f>
        <v>5090.4383999999991</v>
      </c>
      <c r="AA283" s="149">
        <f>+#REF!</f>
        <v>4956.8256000000001</v>
      </c>
      <c r="AB283" s="149">
        <f>_xlfn.IFNA(+#REF!,"N/A")</f>
        <v>6182.64</v>
      </c>
      <c r="AC283" s="151">
        <f>_xlfn.IFNA(+#REF!,"N/A")</f>
        <v>5979.6039999999994</v>
      </c>
      <c r="AD283" s="151">
        <f>_xlfn.IFNA(+#REF!,"N/A")</f>
        <v>5218.5223999999998</v>
      </c>
      <c r="AE283" s="151">
        <f>_xlfn.IFNA(+#REF!,"N/A")</f>
        <v>5789</v>
      </c>
      <c r="AF283" s="151">
        <v>5436.0576000000001</v>
      </c>
      <c r="AG283" s="149">
        <f>IFERROR(+#REF!,"N/A")</f>
        <v>5517.9935999999998</v>
      </c>
      <c r="AH283" s="152">
        <f>_xlfn.IFNA(+#REF!,"N/A")</f>
        <v>-2.2489465064315817E-2</v>
      </c>
      <c r="AI283" s="139"/>
      <c r="AJ283" s="153">
        <f>+#REF!</f>
        <v>509.04</v>
      </c>
      <c r="AK283" s="154">
        <f>+#REF!</f>
        <v>0.70833333333333404</v>
      </c>
      <c r="AL283" s="149">
        <f>+#REF!</f>
        <v>509.03999999999996</v>
      </c>
      <c r="AM283" s="149">
        <f>+#REF!</f>
        <v>299.60640000000001</v>
      </c>
      <c r="AN283" s="149">
        <f>+#REF!</f>
        <v>209.43359999999998</v>
      </c>
      <c r="AO283" s="149" t="str">
        <f>+#REF!</f>
        <v>NB</v>
      </c>
      <c r="AP283" s="155">
        <f>+#REF!</f>
        <v>0.70833333333333404</v>
      </c>
    </row>
    <row r="284" spans="1:42" x14ac:dyDescent="0.25">
      <c r="A284" s="143">
        <f>+#REF!</f>
        <v>603</v>
      </c>
      <c r="B284" s="144" t="str">
        <f>+#REF!</f>
        <v>C.R. 46 (SANFORD RD)</v>
      </c>
      <c r="C284" s="145" t="str">
        <f>+#REF!</f>
        <v>0.18 Mi W OF U.S. 441</v>
      </c>
      <c r="D284" s="146" t="s">
        <v>39</v>
      </c>
      <c r="E284" s="147">
        <f>+#REF!</f>
        <v>32</v>
      </c>
      <c r="F284" s="147">
        <f>+#REF!</f>
        <v>19</v>
      </c>
      <c r="G284" s="148">
        <f>+#REF!</f>
        <v>27</v>
      </c>
      <c r="H284" s="149">
        <f>+#REF!</f>
        <v>5379</v>
      </c>
      <c r="I284" s="149">
        <f>+#REF!</f>
        <v>6228</v>
      </c>
      <c r="J284" s="149">
        <f>+#REF!</f>
        <v>6066</v>
      </c>
      <c r="K284" s="149">
        <f>+#REF!</f>
        <v>5652</v>
      </c>
      <c r="L284" s="149">
        <f>+#REF!</f>
        <v>6272</v>
      </c>
      <c r="M284" s="149">
        <f>+#REF!</f>
        <v>5818</v>
      </c>
      <c r="N284" s="149">
        <f>+#REF!</f>
        <v>6192</v>
      </c>
      <c r="O284" s="149">
        <f>+#REF!</f>
        <v>6259</v>
      </c>
      <c r="P284" s="149">
        <f>+#REF!</f>
        <v>5803</v>
      </c>
      <c r="Q284" s="149">
        <f>+#REF!</f>
        <v>5174</v>
      </c>
      <c r="R284" s="149">
        <f>+#REF!</f>
        <v>5537</v>
      </c>
      <c r="S284" s="149">
        <f>+#REF!</f>
        <v>5809</v>
      </c>
      <c r="T284" s="149">
        <f>+#REF!</f>
        <v>5506.5599999999995</v>
      </c>
      <c r="U284" s="149">
        <f>+#REF!</f>
        <v>5808.8447999999999</v>
      </c>
      <c r="V284" s="149">
        <f>+#REF!</f>
        <v>6533.0496000000003</v>
      </c>
      <c r="W284" s="149">
        <f>+#REF!</f>
        <v>7311.4272000000001</v>
      </c>
      <c r="X284" s="149">
        <f>+#REF!</f>
        <v>6924.5567999999994</v>
      </c>
      <c r="Y284" s="149">
        <f>+#REF!</f>
        <v>7028.2804999999989</v>
      </c>
      <c r="Z284" s="149">
        <f>+#REF!</f>
        <v>7164.1535999999996</v>
      </c>
      <c r="AA284" s="149">
        <f>+#REF!</f>
        <v>6334.7983999999997</v>
      </c>
      <c r="AB284" s="149">
        <f>_xlfn.IFNA(+#REF!,"N/A")</f>
        <v>6182.64</v>
      </c>
      <c r="AC284" s="151">
        <f>_xlfn.IFNA(+#REF!,"N/A")</f>
        <v>6812.45</v>
      </c>
      <c r="AD284" s="151">
        <f>_xlfn.IFNA(+#REF!,"N/A")</f>
        <v>6648.4964</v>
      </c>
      <c r="AE284" s="151">
        <f>_xlfn.IFNA(+#REF!,"N/A")</f>
        <v>8090</v>
      </c>
      <c r="AF284" s="151">
        <v>7674.0095999999994</v>
      </c>
      <c r="AG284" s="149">
        <f>IFERROR(+#REF!,"N/A")</f>
        <v>7251.6383999999998</v>
      </c>
      <c r="AH284" s="152">
        <f>_xlfn.IFNA(+#REF!,"N/A")</f>
        <v>3.2410555417385467E-2</v>
      </c>
      <c r="AI284" s="139"/>
      <c r="AJ284" s="153">
        <f>+#REF!</f>
        <v>628.30079999999998</v>
      </c>
      <c r="AK284" s="154">
        <f>+#REF!</f>
        <v>0.29166666666666702</v>
      </c>
      <c r="AL284" s="149">
        <f>+#REF!</f>
        <v>577.88160000000005</v>
      </c>
      <c r="AM284" s="149">
        <f>+#REF!</f>
        <v>235.61279999999999</v>
      </c>
      <c r="AN284" s="149">
        <f>+#REF!</f>
        <v>342.2688</v>
      </c>
      <c r="AO284" s="149" t="str">
        <f>+#REF!</f>
        <v>WB</v>
      </c>
      <c r="AP284" s="155">
        <f>+#REF!</f>
        <v>0.71875</v>
      </c>
    </row>
    <row r="285" spans="1:42" x14ac:dyDescent="0.25">
      <c r="A285" s="143">
        <f>+#REF!</f>
        <v>604</v>
      </c>
      <c r="B285" s="144" t="str">
        <f>+#REF!</f>
        <v>ROUND LAKE RD</v>
      </c>
      <c r="C285" s="145" t="str">
        <f>+#REF!</f>
        <v>0.17 Mi S OF S.R. 46</v>
      </c>
      <c r="D285" s="146" t="s">
        <v>39</v>
      </c>
      <c r="E285" s="147">
        <f>+#REF!</f>
        <v>35</v>
      </c>
      <c r="F285" s="147">
        <f>+#REF!</f>
        <v>19</v>
      </c>
      <c r="G285" s="148">
        <f>+#REF!</f>
        <v>27</v>
      </c>
      <c r="H285" s="149">
        <f>+#REF!</f>
        <v>2334</v>
      </c>
      <c r="I285" s="149">
        <f>+#REF!</f>
        <v>2573</v>
      </c>
      <c r="J285" s="149">
        <f>+#REF!</f>
        <v>2583</v>
      </c>
      <c r="K285" s="149">
        <f>+#REF!</f>
        <v>2431</v>
      </c>
      <c r="L285" s="149">
        <f>+#REF!</f>
        <v>2633</v>
      </c>
      <c r="M285" s="149">
        <f>+#REF!</f>
        <v>2386</v>
      </c>
      <c r="N285" s="149">
        <f>+#REF!</f>
        <v>2771</v>
      </c>
      <c r="O285" s="149">
        <f>+#REF!</f>
        <v>2918</v>
      </c>
      <c r="P285" s="149">
        <f>+#REF!</f>
        <v>3031</v>
      </c>
      <c r="Q285" s="149">
        <f>+#REF!</f>
        <v>2893</v>
      </c>
      <c r="R285" s="149">
        <f>+#REF!</f>
        <v>3125</v>
      </c>
      <c r="S285" s="149">
        <f>+#REF!</f>
        <v>3461</v>
      </c>
      <c r="T285" s="149">
        <f>+#REF!</f>
        <v>3513.0431999999996</v>
      </c>
      <c r="U285" s="149">
        <f>+#REF!</f>
        <v>3870.9983999999995</v>
      </c>
      <c r="V285" s="149">
        <f>+#REF!</f>
        <v>4337.6255999999994</v>
      </c>
      <c r="W285" s="149">
        <f>+#REF!</f>
        <v>4880.3039999999992</v>
      </c>
      <c r="X285" s="149">
        <f>+#REF!</f>
        <v>4763.9807999999994</v>
      </c>
      <c r="Y285" s="149">
        <f>+#REF!</f>
        <v>5452.5154999999995</v>
      </c>
      <c r="Z285" s="149">
        <f>+#REF!</f>
        <v>6127.2960000000003</v>
      </c>
      <c r="AA285" s="149">
        <f>+#REF!</f>
        <v>5388.0007999999998</v>
      </c>
      <c r="AB285" s="149">
        <f>_xlfn.IFNA(+#REF!,"N/A")</f>
        <v>6182.64</v>
      </c>
      <c r="AC285" s="151">
        <f>_xlfn.IFNA(+#REF!,"N/A")</f>
        <v>5458.5955000000004</v>
      </c>
      <c r="AD285" s="151">
        <f>_xlfn.IFNA(+#REF!,"N/A")</f>
        <v>5094.9444000000003</v>
      </c>
      <c r="AE285" s="151">
        <f>_xlfn.IFNA(+#REF!,"N/A")</f>
        <v>6895</v>
      </c>
      <c r="AF285" s="151">
        <v>5208.6527999999998</v>
      </c>
      <c r="AG285" s="149">
        <f>IFERROR(+#REF!,"N/A")</f>
        <v>4996.3487999999998</v>
      </c>
      <c r="AH285" s="152">
        <f>_xlfn.IFNA(+#REF!,"N/A")</f>
        <v>-4.1712643894912804E-2</v>
      </c>
      <c r="AI285" s="139"/>
      <c r="AJ285" s="153">
        <f>+#REF!</f>
        <v>496.43520000000001</v>
      </c>
      <c r="AK285" s="154">
        <f>+#REF!</f>
        <v>0.3125</v>
      </c>
      <c r="AL285" s="149">
        <f>+#REF!</f>
        <v>449.89439999999996</v>
      </c>
      <c r="AM285" s="149">
        <f>+#REF!</f>
        <v>221.06880000000001</v>
      </c>
      <c r="AN285" s="149">
        <f>+#REF!</f>
        <v>228.82560000000001</v>
      </c>
      <c r="AO285" s="149" t="str">
        <f>+#REF!</f>
        <v>SB</v>
      </c>
      <c r="AP285" s="155">
        <f>+#REF!</f>
        <v>0.70833333333333404</v>
      </c>
    </row>
    <row r="286" spans="1:42" x14ac:dyDescent="0.25">
      <c r="A286" s="143">
        <f>+#REF!</f>
        <v>605</v>
      </c>
      <c r="B286" s="144" t="str">
        <f>+#REF!</f>
        <v>HIGHLAND ST</v>
      </c>
      <c r="C286" s="145" t="str">
        <f>+#REF!</f>
        <v xml:space="preserve">0.04 Mi N OF 5th AV </v>
      </c>
      <c r="D286" s="146" t="s">
        <v>89</v>
      </c>
      <c r="E286" s="147">
        <f>+#REF!</f>
        <v>29</v>
      </c>
      <c r="F286" s="147">
        <f>+#REF!</f>
        <v>19</v>
      </c>
      <c r="G286" s="148">
        <f>+#REF!</f>
        <v>27</v>
      </c>
      <c r="H286" s="149" t="str">
        <f>+#REF!</f>
        <v>*****</v>
      </c>
      <c r="I286" s="149" t="str">
        <f>+#REF!</f>
        <v>*****</v>
      </c>
      <c r="J286" s="149" t="str">
        <f>+#REF!</f>
        <v>*****</v>
      </c>
      <c r="K286" s="149" t="str">
        <f>+#REF!</f>
        <v>*****</v>
      </c>
      <c r="L286" s="149" t="str">
        <f>+#REF!</f>
        <v>*****</v>
      </c>
      <c r="M286" s="149" t="str">
        <f>+#REF!</f>
        <v>*****</v>
      </c>
      <c r="N286" s="149" t="str">
        <f>+#REF!</f>
        <v>*****</v>
      </c>
      <c r="O286" s="149">
        <f>+#REF!</f>
        <v>2631</v>
      </c>
      <c r="P286" s="149">
        <f>+#REF!</f>
        <v>2359</v>
      </c>
      <c r="Q286" s="149">
        <f>+#REF!</f>
        <v>2165</v>
      </c>
      <c r="R286" s="149">
        <f>+#REF!</f>
        <v>1637</v>
      </c>
      <c r="S286" s="149">
        <f>+#REF!</f>
        <v>1849</v>
      </c>
      <c r="T286" s="149">
        <f>+#REF!</f>
        <v>2270.2656000000002</v>
      </c>
      <c r="U286" s="149">
        <f>+#REF!</f>
        <v>2267.136</v>
      </c>
      <c r="V286" s="149">
        <f>+#REF!</f>
        <v>2402.6112000000003</v>
      </c>
      <c r="W286" s="149">
        <f>+#REF!</f>
        <v>2716.2431999999999</v>
      </c>
      <c r="X286" s="149">
        <f>+#REF!</f>
        <v>2660.5439999999999</v>
      </c>
      <c r="Y286" s="149">
        <f>+#REF!</f>
        <v>2277.0264999999999</v>
      </c>
      <c r="Z286" s="149">
        <f>+#REF!</f>
        <v>2307.4367999999995</v>
      </c>
      <c r="AA286" s="149">
        <f>+#REF!</f>
        <v>2744.3822</v>
      </c>
      <c r="AB286" s="149">
        <f>_xlfn.IFNA(+#REF!,"N/A")</f>
        <v>6182.64</v>
      </c>
      <c r="AC286" s="151">
        <f>_xlfn.IFNA(+#REF!,"N/A")</f>
        <v>2648.22</v>
      </c>
      <c r="AD286" s="151">
        <f>_xlfn.IFNA(+#REF!,"N/A")</f>
        <v>2490.9794000000002</v>
      </c>
      <c r="AE286" s="151">
        <f>_xlfn.IFNA(+#REF!,"N/A")</f>
        <v>2417</v>
      </c>
      <c r="AF286" s="151">
        <v>2686.5119999999997</v>
      </c>
      <c r="AG286" s="149">
        <f>IFERROR(+#REF!,"N/A")</f>
        <v>2568.4704000000002</v>
      </c>
      <c r="AH286" s="152">
        <f>_xlfn.IFNA(+#REF!,"N/A")</f>
        <v>-0.16111945763133839</v>
      </c>
      <c r="AI286" s="139"/>
      <c r="AJ286" s="153">
        <f>+#REF!</f>
        <v>309.30240000000003</v>
      </c>
      <c r="AK286" s="154">
        <f>+#REF!</f>
        <v>0.28125</v>
      </c>
      <c r="AL286" s="149">
        <f>+#REF!</f>
        <v>261.79199999999997</v>
      </c>
      <c r="AM286" s="149">
        <f>+#REF!</f>
        <v>108.59519999999999</v>
      </c>
      <c r="AN286" s="149">
        <f>+#REF!</f>
        <v>153.1968</v>
      </c>
      <c r="AO286" s="149" t="str">
        <f>+#REF!</f>
        <v>SB</v>
      </c>
      <c r="AP286" s="155">
        <f>+#REF!</f>
        <v>0.625</v>
      </c>
    </row>
    <row r="287" spans="1:42" x14ac:dyDescent="0.25">
      <c r="A287" s="143">
        <f>+#REF!</f>
        <v>606</v>
      </c>
      <c r="B287" s="144" t="str">
        <f>+#REF!</f>
        <v>C.R. 437</v>
      </c>
      <c r="C287" s="145" t="str">
        <f>+#REF!</f>
        <v>0.25 Mi S OF S.R. 46</v>
      </c>
      <c r="D287" s="146" t="s">
        <v>39</v>
      </c>
      <c r="E287" s="147">
        <f>+#REF!</f>
        <v>25</v>
      </c>
      <c r="F287" s="147">
        <f>+#REF!</f>
        <v>19</v>
      </c>
      <c r="G287" s="148">
        <f>+#REF!</f>
        <v>27</v>
      </c>
      <c r="H287" s="149">
        <f>+#REF!</f>
        <v>6614</v>
      </c>
      <c r="I287" s="149">
        <f>+#REF!</f>
        <v>6860</v>
      </c>
      <c r="J287" s="149">
        <f>+#REF!</f>
        <v>7133</v>
      </c>
      <c r="K287" s="149">
        <f>+#REF!</f>
        <v>7018</v>
      </c>
      <c r="L287" s="149">
        <f>+#REF!</f>
        <v>7410</v>
      </c>
      <c r="M287" s="149">
        <f>+#REF!</f>
        <v>6948</v>
      </c>
      <c r="N287" s="149">
        <f>+#REF!</f>
        <v>7731</v>
      </c>
      <c r="O287" s="149">
        <f>+#REF!</f>
        <v>7447</v>
      </c>
      <c r="P287" s="149">
        <f>+#REF!</f>
        <v>6871</v>
      </c>
      <c r="Q287" s="149">
        <f>+#REF!</f>
        <v>6095</v>
      </c>
      <c r="R287" s="149">
        <f>+#REF!</f>
        <v>6600</v>
      </c>
      <c r="S287" s="149">
        <f>+#REF!</f>
        <v>6724</v>
      </c>
      <c r="T287" s="149">
        <f>+#REF!</f>
        <v>6709.3439999999991</v>
      </c>
      <c r="U287" s="149">
        <f>+#REF!</f>
        <v>7240.32</v>
      </c>
      <c r="V287" s="149">
        <f>+#REF!</f>
        <v>7261.0559999999996</v>
      </c>
      <c r="W287" s="149">
        <f>+#REF!</f>
        <v>8760.7871999999988</v>
      </c>
      <c r="X287" s="149">
        <f>+#REF!</f>
        <v>8921.750399999999</v>
      </c>
      <c r="Y287" s="149">
        <f>+#REF!</f>
        <v>9108.1059999999998</v>
      </c>
      <c r="Z287" s="149">
        <f>+#REF!</f>
        <v>8270.9279999999999</v>
      </c>
      <c r="AA287" s="149">
        <f>+#REF!</f>
        <v>8778.7909999999993</v>
      </c>
      <c r="AB287" s="149">
        <f>_xlfn.IFNA(+#REF!,"N/A")</f>
        <v>6182.64</v>
      </c>
      <c r="AC287" s="151">
        <f>_xlfn.IFNA(+#REF!,"N/A")</f>
        <v>7867.9</v>
      </c>
      <c r="AD287" s="151">
        <f>_xlfn.IFNA(+#REF!,"N/A")</f>
        <v>7743.0444000000007</v>
      </c>
      <c r="AE287" s="151">
        <f>_xlfn.IFNA(+#REF!,"N/A")</f>
        <v>7638</v>
      </c>
      <c r="AF287" s="151">
        <v>7026.2784000000001</v>
      </c>
      <c r="AG287" s="149">
        <f>IFERROR(+#REF!,"N/A")</f>
        <v>7753.420799999999</v>
      </c>
      <c r="AH287" s="152">
        <f>_xlfn.IFNA(+#REF!,"N/A")</f>
        <v>4.6318439690286262E-2</v>
      </c>
      <c r="AI287" s="139"/>
      <c r="AJ287" s="153">
        <f>+#REF!</f>
        <v>640.51199999999994</v>
      </c>
      <c r="AK287" s="154">
        <f>+#REF!</f>
        <v>0.29166666666666702</v>
      </c>
      <c r="AL287" s="149">
        <f>+#REF!</f>
        <v>633.13919999999996</v>
      </c>
      <c r="AM287" s="149">
        <f>+#REF!</f>
        <v>285.69599999999997</v>
      </c>
      <c r="AN287" s="149">
        <f>+#REF!</f>
        <v>347.44319999999993</v>
      </c>
      <c r="AO287" s="149" t="str">
        <f>+#REF!</f>
        <v>NB</v>
      </c>
      <c r="AP287" s="155">
        <f>+#REF!</f>
        <v>0.70833333333333404</v>
      </c>
    </row>
    <row r="288" spans="1:42" x14ac:dyDescent="0.25">
      <c r="A288" s="143">
        <f>+#REF!</f>
        <v>607</v>
      </c>
      <c r="B288" s="144" t="str">
        <f>+#REF!</f>
        <v>C.R. 435</v>
      </c>
      <c r="C288" s="145" t="str">
        <f>+#REF!</f>
        <v>0.091 Mi S OF S.R. 46</v>
      </c>
      <c r="D288" s="146" t="s">
        <v>39</v>
      </c>
      <c r="E288" s="147">
        <f>+#REF!</f>
        <v>29</v>
      </c>
      <c r="F288" s="147">
        <f>+#REF!</f>
        <v>19</v>
      </c>
      <c r="G288" s="148">
        <f>+#REF!</f>
        <v>28</v>
      </c>
      <c r="H288" s="149" t="str">
        <f>+#REF!</f>
        <v>*****</v>
      </c>
      <c r="I288" s="149" t="str">
        <f>+#REF!</f>
        <v>*****</v>
      </c>
      <c r="J288" s="149">
        <f>+#REF!</f>
        <v>6559</v>
      </c>
      <c r="K288" s="149">
        <f>+#REF!</f>
        <v>6522</v>
      </c>
      <c r="L288" s="149">
        <f>+#REF!</f>
        <v>7610</v>
      </c>
      <c r="M288" s="149">
        <f>+#REF!</f>
        <v>7295</v>
      </c>
      <c r="N288" s="149">
        <f>+#REF!</f>
        <v>7594</v>
      </c>
      <c r="O288" s="149">
        <f>+#REF!</f>
        <v>7474</v>
      </c>
      <c r="P288" s="149">
        <f>+#REF!</f>
        <v>6918</v>
      </c>
      <c r="Q288" s="149">
        <f>+#REF!</f>
        <v>5990</v>
      </c>
      <c r="R288" s="149">
        <f>+#REF!</f>
        <v>6897</v>
      </c>
      <c r="S288" s="149">
        <f>+#REF!</f>
        <v>6687</v>
      </c>
      <c r="T288" s="149">
        <f>+#REF!</f>
        <v>6723.7824000000001</v>
      </c>
      <c r="U288" s="149">
        <f>+#REF!</f>
        <v>6142.4640000000009</v>
      </c>
      <c r="V288" s="149">
        <f>+#REF!</f>
        <v>6263.04</v>
      </c>
      <c r="W288" s="149">
        <f>+#REF!</f>
        <v>7462.5407999999998</v>
      </c>
      <c r="X288" s="149">
        <f>+#REF!</f>
        <v>6629.04</v>
      </c>
      <c r="Y288" s="149">
        <f>+#REF!</f>
        <v>7465.0714999999991</v>
      </c>
      <c r="Z288" s="149">
        <f>+#REF!</f>
        <v>8281.8719999999994</v>
      </c>
      <c r="AA288" s="149">
        <f>+#REF!</f>
        <v>7564.8748000000005</v>
      </c>
      <c r="AB288" s="149">
        <f>_xlfn.IFNA(+#REF!,"N/A")</f>
        <v>6182.64</v>
      </c>
      <c r="AC288" s="151">
        <f>_xlfn.IFNA(+#REF!,"N/A")</f>
        <v>7747.0029999999997</v>
      </c>
      <c r="AD288" s="151">
        <f>_xlfn.IFNA(+#REF!,"N/A")</f>
        <v>6930.0776999999998</v>
      </c>
      <c r="AE288" s="151">
        <f>_xlfn.IFNA(+#REF!,"N/A")</f>
        <v>7710</v>
      </c>
      <c r="AF288" s="151">
        <v>6902.7839999999997</v>
      </c>
      <c r="AG288" s="149">
        <f>IFERROR(+#REF!,"N/A")</f>
        <v>7812.0671999999995</v>
      </c>
      <c r="AH288" s="152">
        <f>_xlfn.IFNA(+#REF!,"N/A")</f>
        <v>4.7896529972052404E-2</v>
      </c>
      <c r="AI288" s="139"/>
      <c r="AJ288" s="153">
        <f>+#REF!</f>
        <v>721.38239999999996</v>
      </c>
      <c r="AK288" s="154">
        <f>+#REF!</f>
        <v>0.69791666666666696</v>
      </c>
      <c r="AL288" s="149">
        <f>+#REF!</f>
        <v>721.38240000000008</v>
      </c>
      <c r="AM288" s="149">
        <f>+#REF!</f>
        <v>336.45120000000003</v>
      </c>
      <c r="AN288" s="149">
        <f>+#REF!</f>
        <v>384.93119999999999</v>
      </c>
      <c r="AO288" s="149" t="str">
        <f>+#REF!</f>
        <v>SB</v>
      </c>
      <c r="AP288" s="155">
        <f>+#REF!</f>
        <v>0.69791666666666696</v>
      </c>
    </row>
    <row r="289" spans="1:42" x14ac:dyDescent="0.25">
      <c r="A289" s="143">
        <f>+#REF!</f>
        <v>608</v>
      </c>
      <c r="B289" s="144" t="str">
        <f>+#REF!</f>
        <v xml:space="preserve">SR46 </v>
      </c>
      <c r="C289" s="145" t="str">
        <f>+#REF!</f>
        <v>EAST OF NORTH CR437</v>
      </c>
      <c r="D289" s="146" t="s">
        <v>39</v>
      </c>
      <c r="E289" s="147">
        <f>+#REF!</f>
        <v>30</v>
      </c>
      <c r="F289" s="147">
        <f>+#REF!</f>
        <v>19</v>
      </c>
      <c r="G289" s="148">
        <f>+#REF!</f>
        <v>28</v>
      </c>
      <c r="H289" s="149" t="str">
        <f>+#REF!</f>
        <v>*****</v>
      </c>
      <c r="I289" s="149" t="str">
        <f>+#REF!</f>
        <v>*****</v>
      </c>
      <c r="J289" s="149" t="str">
        <f>+#REF!</f>
        <v>*****</v>
      </c>
      <c r="K289" s="149" t="str">
        <f>+#REF!</f>
        <v>*****</v>
      </c>
      <c r="L289" s="149" t="str">
        <f>+#REF!</f>
        <v>*****</v>
      </c>
      <c r="M289" s="149" t="str">
        <f>+#REF!</f>
        <v>*****</v>
      </c>
      <c r="N289" s="149" t="str">
        <f>+#REF!</f>
        <v>*****</v>
      </c>
      <c r="O289" s="149" t="str">
        <f>+#REF!</f>
        <v>*****</v>
      </c>
      <c r="P289" s="149" t="str">
        <f>+#REF!</f>
        <v>*****</v>
      </c>
      <c r="Q289" s="149" t="str">
        <f>+#REF!</f>
        <v>*****</v>
      </c>
      <c r="R289" s="149" t="str">
        <f>+#REF!</f>
        <v>*****</v>
      </c>
      <c r="S289" s="149" t="str">
        <f>+#REF!</f>
        <v>*****</v>
      </c>
      <c r="T289" s="149" t="str">
        <f>+#REF!</f>
        <v>*****</v>
      </c>
      <c r="U289" s="149" t="str">
        <f>+#REF!</f>
        <v>*****</v>
      </c>
      <c r="V289" s="149" t="str">
        <f>+#REF!</f>
        <v>*****</v>
      </c>
      <c r="W289" s="149">
        <f>+#REF!</f>
        <v>16087.4208</v>
      </c>
      <c r="X289" s="149">
        <f>+#REF!</f>
        <v>16860.527999999998</v>
      </c>
      <c r="Y289" s="149">
        <f>+#REF!</f>
        <v>16938.575999999997</v>
      </c>
      <c r="Z289" s="149">
        <f>+#REF!</f>
        <v>16833.696</v>
      </c>
      <c r="AA289" s="149">
        <f>+#REF!</f>
        <v>16019.0016</v>
      </c>
      <c r="AB289" s="150">
        <f>_xlfn.IFNA(+#REF!,"N/A")</f>
        <v>6182.64</v>
      </c>
      <c r="AC289" s="151">
        <f>_xlfn.IFNA(+#REF!,"N/A")</f>
        <v>13401.811199999998</v>
      </c>
      <c r="AD289" s="151">
        <f>_xlfn.IFNA(+#REF!,"N/A")</f>
        <v>12801.980100000001</v>
      </c>
      <c r="AE289" s="151">
        <f>_xlfn.IFNA(+#REF!,"N/A")</f>
        <v>12310</v>
      </c>
      <c r="AF289" s="151">
        <v>10586.0352</v>
      </c>
      <c r="AG289" s="149">
        <f>IFERROR(+#REF!,"N/A")</f>
        <v>11174.438</v>
      </c>
      <c r="AH289" s="152">
        <f>_xlfn.IFNA(+#REF!,"N/A")</f>
        <v>0.12566806699965127</v>
      </c>
      <c r="AI289" s="139"/>
      <c r="AJ289" s="153">
        <f>+#REF!</f>
        <v>1067.1255999999998</v>
      </c>
      <c r="AK289" s="154">
        <f>+#REF!</f>
        <v>0.69791666666666696</v>
      </c>
      <c r="AL289" s="149">
        <f>+#REF!</f>
        <v>1067.1255999999998</v>
      </c>
      <c r="AM289" s="149">
        <f>+#REF!</f>
        <v>721.54399999999998</v>
      </c>
      <c r="AN289" s="149">
        <f>+#REF!</f>
        <v>345.58159999999998</v>
      </c>
      <c r="AO289" s="149" t="str">
        <f>+#REF!</f>
        <v>WB</v>
      </c>
      <c r="AP289" s="155">
        <f>+#REF!</f>
        <v>0.69791666666666696</v>
      </c>
    </row>
    <row r="290" spans="1:42" x14ac:dyDescent="0.25">
      <c r="A290" s="143">
        <f>+#REF!</f>
        <v>609</v>
      </c>
      <c r="B290" s="144" t="str">
        <f>+#REF!</f>
        <v>C.R. 437</v>
      </c>
      <c r="C290" s="145" t="str">
        <f>+#REF!</f>
        <v>0.13 Mi N OF S.R. 46</v>
      </c>
      <c r="D290" s="146" t="s">
        <v>39</v>
      </c>
      <c r="E290" s="147">
        <f>+#REF!</f>
        <v>30</v>
      </c>
      <c r="F290" s="147">
        <f>+#REF!</f>
        <v>19</v>
      </c>
      <c r="G290" s="148">
        <f>+#REF!</f>
        <v>28</v>
      </c>
      <c r="H290" s="149">
        <f>+#REF!</f>
        <v>8247</v>
      </c>
      <c r="I290" s="149">
        <f>+#REF!</f>
        <v>8603</v>
      </c>
      <c r="J290" s="149">
        <f>+#REF!</f>
        <v>8730</v>
      </c>
      <c r="K290" s="149">
        <f>+#REF!</f>
        <v>8343</v>
      </c>
      <c r="L290" s="149">
        <f>+#REF!</f>
        <v>9226</v>
      </c>
      <c r="M290" s="149">
        <f>+#REF!</f>
        <v>9060</v>
      </c>
      <c r="N290" s="149">
        <f>+#REF!</f>
        <v>9303</v>
      </c>
      <c r="O290" s="149">
        <f>+#REF!</f>
        <v>9548</v>
      </c>
      <c r="P290" s="149">
        <f>+#REF!</f>
        <v>9012</v>
      </c>
      <c r="Q290" s="149">
        <f>+#REF!</f>
        <v>7879</v>
      </c>
      <c r="R290" s="149">
        <f>+#REF!</f>
        <v>9124</v>
      </c>
      <c r="S290" s="149">
        <f>+#REF!</f>
        <v>8929</v>
      </c>
      <c r="T290" s="149">
        <f>+#REF!</f>
        <v>9081.7536</v>
      </c>
      <c r="U290" s="149">
        <f>+#REF!</f>
        <v>9072.518399999999</v>
      </c>
      <c r="V290" s="149">
        <f>+#REF!</f>
        <v>9369.0432000000001</v>
      </c>
      <c r="W290" s="149">
        <f>+#REF!</f>
        <v>13317.004799999999</v>
      </c>
      <c r="X290" s="149">
        <f>+#REF!</f>
        <v>10701.993600000002</v>
      </c>
      <c r="Y290" s="149">
        <f>+#REF!</f>
        <v>12565.573999999999</v>
      </c>
      <c r="Z290" s="149">
        <f>+#REF!</f>
        <v>13239.1104</v>
      </c>
      <c r="AA290" s="149">
        <f>+#REF!</f>
        <v>13784.650599999999</v>
      </c>
      <c r="AB290" s="149">
        <f>_xlfn.IFNA(+#REF!,"N/A")</f>
        <v>6182.64</v>
      </c>
      <c r="AC290" s="151">
        <f>_xlfn.IFNA(+#REF!,"N/A")</f>
        <v>11588.841</v>
      </c>
      <c r="AD290" s="151">
        <f>_xlfn.IFNA(+#REF!,"N/A")</f>
        <v>10985.201499999999</v>
      </c>
      <c r="AE290" s="151">
        <f>_xlfn.IFNA(+#REF!,"N/A")</f>
        <v>11459</v>
      </c>
      <c r="AF290" s="151">
        <v>10356.940799999998</v>
      </c>
      <c r="AG290" s="149">
        <f>IFERROR(+#REF!,"N/A")</f>
        <v>12157.814399999999</v>
      </c>
      <c r="AH290" s="152">
        <f>_xlfn.IFNA(+#REF!,"N/A")</f>
        <v>0.1448176329229427</v>
      </c>
      <c r="AI290" s="139"/>
      <c r="AJ290" s="153">
        <f>+#REF!</f>
        <v>1060.7424000000001</v>
      </c>
      <c r="AK290" s="154">
        <f>+#REF!</f>
        <v>0.69791666666666696</v>
      </c>
      <c r="AL290" s="149">
        <f>+#REF!</f>
        <v>1060.7424000000001</v>
      </c>
      <c r="AM290" s="149">
        <f>+#REF!</f>
        <v>644.78399999999999</v>
      </c>
      <c r="AN290" s="149">
        <f>+#REF!</f>
        <v>415.95839999999998</v>
      </c>
      <c r="AO290" s="149" t="str">
        <f>+#REF!</f>
        <v>NB</v>
      </c>
      <c r="AP290" s="155">
        <f>+#REF!</f>
        <v>0.69791666666666696</v>
      </c>
    </row>
    <row r="291" spans="1:42" x14ac:dyDescent="0.25">
      <c r="A291" s="143">
        <f>+#REF!</f>
        <v>610</v>
      </c>
      <c r="B291" s="144" t="str">
        <f>+#REF!</f>
        <v>S.R. 46</v>
      </c>
      <c r="C291" s="145" t="str">
        <f>+#REF!</f>
        <v>0.18 Mi E OF SORRENTO AVE (BTN SORRENTO AVE &amp; SR 429 RAMP)</v>
      </c>
      <c r="D291" s="146" t="s">
        <v>39</v>
      </c>
      <c r="E291" s="147">
        <f>+#REF!</f>
        <v>28</v>
      </c>
      <c r="F291" s="147">
        <f>+#REF!</f>
        <v>19</v>
      </c>
      <c r="G291" s="148">
        <f>+#REF!</f>
        <v>28</v>
      </c>
      <c r="H291" s="149">
        <f>+#REF!</f>
        <v>11816</v>
      </c>
      <c r="I291" s="149">
        <f>+#REF!</f>
        <v>16135</v>
      </c>
      <c r="J291" s="149">
        <f>+#REF!</f>
        <v>15363</v>
      </c>
      <c r="K291" s="149">
        <f>+#REF!</f>
        <v>16172</v>
      </c>
      <c r="L291" s="149">
        <f>+#REF!</f>
        <v>16097</v>
      </c>
      <c r="M291" s="149">
        <f>+#REF!</f>
        <v>18283</v>
      </c>
      <c r="N291" s="149">
        <f>+#REF!</f>
        <v>18975</v>
      </c>
      <c r="O291" s="149">
        <f>+#REF!</f>
        <v>19857</v>
      </c>
      <c r="P291" s="149">
        <f>+#REF!</f>
        <v>18880</v>
      </c>
      <c r="Q291" s="149">
        <f>+#REF!</f>
        <v>16335</v>
      </c>
      <c r="R291" s="149">
        <f>+#REF!</f>
        <v>17636</v>
      </c>
      <c r="S291" s="149">
        <f>+#REF!</f>
        <v>17132</v>
      </c>
      <c r="T291" s="149">
        <f>+#REF!</f>
        <v>16372.224399999997</v>
      </c>
      <c r="U291" s="149">
        <f>+#REF!</f>
        <v>18277.5936</v>
      </c>
      <c r="V291" s="149">
        <f>+#REF!</f>
        <v>17308.031999999999</v>
      </c>
      <c r="W291" s="149">
        <f>+#REF!</f>
        <v>20770.0416</v>
      </c>
      <c r="X291" s="149">
        <f>+#REF!</f>
        <v>20469.84</v>
      </c>
      <c r="Y291" s="149">
        <f>+#REF!</f>
        <v>22898.495999999999</v>
      </c>
      <c r="Z291" s="149">
        <f>+#REF!</f>
        <v>25751.088</v>
      </c>
      <c r="AA291" s="149" t="e">
        <f>+#REF!</f>
        <v>#N/A</v>
      </c>
      <c r="AB291" s="149">
        <f>_xlfn.IFNA(+#REF!,"N/A")</f>
        <v>6182.64</v>
      </c>
      <c r="AC291" s="151">
        <f>_xlfn.IFNA(+#REF!,"N/A")</f>
        <v>19122.4512</v>
      </c>
      <c r="AD291" s="151">
        <f>_xlfn.IFNA(+#REF!,"N/A")</f>
        <v>15424.6638</v>
      </c>
      <c r="AE291" s="151">
        <f>_xlfn.IFNA(+#REF!,"N/A")</f>
        <v>16615</v>
      </c>
      <c r="AF291" s="151">
        <v>16765.221600000004</v>
      </c>
      <c r="AG291" s="149">
        <f>IFERROR(+#REF!,"N/A")</f>
        <v>17677.113600000001</v>
      </c>
      <c r="AH291" s="152">
        <f>_xlfn.IFNA(+#REF!,"N/A")</f>
        <v>0.2338077069008917</v>
      </c>
      <c r="AI291" s="139"/>
      <c r="AJ291" s="153">
        <f>+#REF!</f>
        <v>1663.1231999999998</v>
      </c>
      <c r="AK291" s="154">
        <f>+#REF!</f>
        <v>0.3125</v>
      </c>
      <c r="AL291" s="149">
        <f>+#REF!</f>
        <v>1294.9439999999997</v>
      </c>
      <c r="AM291" s="149">
        <f>+#REF!</f>
        <v>628.97279999999989</v>
      </c>
      <c r="AN291" s="149">
        <f>+#REF!</f>
        <v>665.97119999999984</v>
      </c>
      <c r="AO291" s="149" t="str">
        <f>+#REF!</f>
        <v>WB</v>
      </c>
      <c r="AP291" s="155">
        <f>+#REF!</f>
        <v>0.64583333333333404</v>
      </c>
    </row>
    <row r="292" spans="1:42" x14ac:dyDescent="0.25">
      <c r="A292" s="143">
        <f>+#REF!</f>
        <v>611</v>
      </c>
      <c r="B292" s="144" t="str">
        <f>+#REF!</f>
        <v>SR 46</v>
      </c>
      <c r="C292" s="145" t="str">
        <f>+#REF!</f>
        <v>EAST OF CR 435</v>
      </c>
      <c r="D292" s="146" t="s">
        <v>38</v>
      </c>
      <c r="E292" s="147">
        <f>+#REF!</f>
        <v>29</v>
      </c>
      <c r="F292" s="147">
        <f>+#REF!</f>
        <v>19</v>
      </c>
      <c r="G292" s="148">
        <f>+#REF!</f>
        <v>28</v>
      </c>
      <c r="H292" s="149" t="str">
        <f>+#REF!</f>
        <v>*****</v>
      </c>
      <c r="I292" s="149" t="str">
        <f>+#REF!</f>
        <v>*****</v>
      </c>
      <c r="J292" s="149" t="str">
        <f>+#REF!</f>
        <v>*****</v>
      </c>
      <c r="K292" s="149" t="str">
        <f>+#REF!</f>
        <v>*****</v>
      </c>
      <c r="L292" s="149" t="str">
        <f>+#REF!</f>
        <v>*****</v>
      </c>
      <c r="M292" s="149" t="str">
        <f>+#REF!</f>
        <v>*****</v>
      </c>
      <c r="N292" s="149" t="str">
        <f>+#REF!</f>
        <v>*****</v>
      </c>
      <c r="O292" s="149" t="str">
        <f>+#REF!</f>
        <v>*****</v>
      </c>
      <c r="P292" s="149" t="str">
        <f>+#REF!</f>
        <v>*****</v>
      </c>
      <c r="Q292" s="149" t="str">
        <f>+#REF!</f>
        <v>*****</v>
      </c>
      <c r="R292" s="149" t="str">
        <f>+#REF!</f>
        <v>*****</v>
      </c>
      <c r="S292" s="149" t="str">
        <f>+#REF!</f>
        <v>*****</v>
      </c>
      <c r="T292" s="149" t="str">
        <f>+#REF!</f>
        <v>*****</v>
      </c>
      <c r="U292" s="149" t="str">
        <f>+#REF!</f>
        <v>*****</v>
      </c>
      <c r="V292" s="149" t="str">
        <f>+#REF!</f>
        <v>*****</v>
      </c>
      <c r="W292" s="149">
        <f>+#REF!</f>
        <v>2503.3535999999999</v>
      </c>
      <c r="X292" s="149">
        <f>+#REF!</f>
        <v>2677.6704</v>
      </c>
      <c r="Y292" s="149">
        <f>+#REF!</f>
        <v>3805.31</v>
      </c>
      <c r="Z292" s="149">
        <f>+#REF!</f>
        <v>13348.300799999999</v>
      </c>
      <c r="AA292" s="149">
        <f>+#REF!</f>
        <v>10780.972799999998</v>
      </c>
      <c r="AB292" s="149">
        <f>_xlfn.IFNA(+#REF!,"N/A")</f>
        <v>6182.64</v>
      </c>
      <c r="AC292" s="151">
        <f>_xlfn.IFNA(+#REF!,"N/A")</f>
        <v>9375.2744999999995</v>
      </c>
      <c r="AD292" s="151">
        <f>_xlfn.IFNA(+#REF!,"N/A")</f>
        <v>9685.8670999999995</v>
      </c>
      <c r="AE292" s="151">
        <f>_xlfn.IFNA(+#REF!,"N/A")</f>
        <v>9281</v>
      </c>
      <c r="AF292" s="151">
        <v>8479.641599999999</v>
      </c>
      <c r="AG292" s="149">
        <f>IFERROR(+#REF!,"N/A")</f>
        <v>9617.4624000000003</v>
      </c>
      <c r="AH292" s="152">
        <f>_xlfn.IFNA(+#REF!,"N/A")</f>
        <v>9.2388972996758856E-2</v>
      </c>
      <c r="AI292" s="139"/>
      <c r="AJ292" s="153">
        <f>+#REF!</f>
        <v>908.51519999999994</v>
      </c>
      <c r="AK292" s="154">
        <f>+#REF!</f>
        <v>0.70833333333333404</v>
      </c>
      <c r="AL292" s="149">
        <f>+#REF!</f>
        <v>908.51519999999994</v>
      </c>
      <c r="AM292" s="149">
        <f>+#REF!</f>
        <v>337.42079999999999</v>
      </c>
      <c r="AN292" s="149">
        <f>+#REF!</f>
        <v>571.09439999999995</v>
      </c>
      <c r="AO292" s="149" t="str">
        <f>+#REF!</f>
        <v>WB</v>
      </c>
      <c r="AP292" s="155">
        <f>+#REF!</f>
        <v>0.70833333333333404</v>
      </c>
    </row>
    <row r="293" spans="1:42" x14ac:dyDescent="0.25">
      <c r="A293" s="143">
        <f>+#REF!</f>
        <v>612</v>
      </c>
      <c r="B293" s="144" t="str">
        <f>+#REF!</f>
        <v>C.R. 46A</v>
      </c>
      <c r="C293" s="145" t="str">
        <f>+#REF!</f>
        <v>0.70 Mi W OF SORRENTO AVE</v>
      </c>
      <c r="D293" s="146" t="s">
        <v>39</v>
      </c>
      <c r="E293" s="147">
        <f>+#REF!</f>
        <v>21</v>
      </c>
      <c r="F293" s="147">
        <f>+#REF!</f>
        <v>19</v>
      </c>
      <c r="G293" s="148">
        <f>+#REF!</f>
        <v>28</v>
      </c>
      <c r="H293" s="149">
        <f>+#REF!</f>
        <v>5267</v>
      </c>
      <c r="I293" s="149">
        <f>+#REF!</f>
        <v>5327</v>
      </c>
      <c r="J293" s="149">
        <f>+#REF!</f>
        <v>5432</v>
      </c>
      <c r="K293" s="149">
        <f>+#REF!</f>
        <v>5561</v>
      </c>
      <c r="L293" s="149">
        <f>+#REF!</f>
        <v>5895</v>
      </c>
      <c r="M293" s="149">
        <f>+#REF!</f>
        <v>6229</v>
      </c>
      <c r="N293" s="149">
        <f>+#REF!</f>
        <v>6704</v>
      </c>
      <c r="O293" s="149">
        <f>+#REF!</f>
        <v>7722</v>
      </c>
      <c r="P293" s="149">
        <f>+#REF!</f>
        <v>7247</v>
      </c>
      <c r="Q293" s="149">
        <f>+#REF!</f>
        <v>6313</v>
      </c>
      <c r="R293" s="149">
        <f>+#REF!</f>
        <v>7224</v>
      </c>
      <c r="S293" s="149">
        <f>+#REF!</f>
        <v>6812</v>
      </c>
      <c r="T293" s="149">
        <f>+#REF!</f>
        <v>6825.7535999999991</v>
      </c>
      <c r="U293" s="149">
        <f>+#REF!</f>
        <v>6905.28</v>
      </c>
      <c r="V293" s="149">
        <f>+#REF!</f>
        <v>6751.6799999999994</v>
      </c>
      <c r="W293" s="149">
        <f>+#REF!</f>
        <v>6568.2143999999998</v>
      </c>
      <c r="X293" s="149">
        <f>+#REF!</f>
        <v>8272.6847999999991</v>
      </c>
      <c r="Y293" s="149">
        <f>+#REF!</f>
        <v>9102.5769999999993</v>
      </c>
      <c r="Z293" s="149">
        <f>+#REF!</f>
        <v>9706.4159999999993</v>
      </c>
      <c r="AA293" s="149">
        <f>+#REF!</f>
        <v>9261.6957999999995</v>
      </c>
      <c r="AB293" s="150">
        <f>_xlfn.IFNA(+#REF!,"N/A")</f>
        <v>6182.64</v>
      </c>
      <c r="AC293" s="151">
        <f>_xlfn.IFNA(+#REF!,"N/A")</f>
        <v>8335.1764999999996</v>
      </c>
      <c r="AD293" s="151">
        <f>_xlfn.IFNA(+#REF!,"N/A")</f>
        <v>15878.007600000001</v>
      </c>
      <c r="AE293" s="151">
        <f>_xlfn.IFNA(+#REF!,"N/A")</f>
        <v>11464</v>
      </c>
      <c r="AF293" s="151">
        <v>10556.467199999999</v>
      </c>
      <c r="AG293" s="149">
        <f>IFERROR(+#REF!,"N/A")</f>
        <v>11936.7456</v>
      </c>
      <c r="AH293" s="152">
        <f>_xlfn.IFNA(+#REF!,"N/A")</f>
        <v>0.14062371208373725</v>
      </c>
      <c r="AI293" s="139"/>
      <c r="AJ293" s="153">
        <f>+#REF!</f>
        <v>1149.9456</v>
      </c>
      <c r="AK293" s="154">
        <f>+#REF!</f>
        <v>0.69791666666666696</v>
      </c>
      <c r="AL293" s="149">
        <f>+#REF!</f>
        <v>1149.9455999999998</v>
      </c>
      <c r="AM293" s="149">
        <f>+#REF!</f>
        <v>372.32639999999998</v>
      </c>
      <c r="AN293" s="149">
        <f>+#REF!</f>
        <v>777.61919999999998</v>
      </c>
      <c r="AO293" s="149" t="str">
        <f>+#REF!</f>
        <v>SB</v>
      </c>
      <c r="AP293" s="155">
        <f>+#REF!</f>
        <v>0.69791666666666696</v>
      </c>
    </row>
    <row r="294" spans="1:42" x14ac:dyDescent="0.25">
      <c r="A294" s="143">
        <f>+#REF!</f>
        <v>613</v>
      </c>
      <c r="B294" s="144" t="str">
        <f>+#REF!</f>
        <v>ROUND LAKE RD</v>
      </c>
      <c r="C294" s="145" t="str">
        <f>+#REF!</f>
        <v>0.15 Mi S OF WOLF BRANCH RD</v>
      </c>
      <c r="D294" s="146" t="s">
        <v>39</v>
      </c>
      <c r="E294" s="147">
        <f>+#REF!</f>
        <v>26</v>
      </c>
      <c r="F294" s="147">
        <f>+#REF!</f>
        <v>19</v>
      </c>
      <c r="G294" s="148">
        <f>+#REF!</f>
        <v>27</v>
      </c>
      <c r="H294" s="149" t="str">
        <f>+#REF!</f>
        <v>*****</v>
      </c>
      <c r="I294" s="149" t="str">
        <f>+#REF!</f>
        <v>*****</v>
      </c>
      <c r="J294" s="149" t="str">
        <f>+#REF!</f>
        <v>*****</v>
      </c>
      <c r="K294" s="149" t="str">
        <f>+#REF!</f>
        <v>*****</v>
      </c>
      <c r="L294" s="149" t="str">
        <f>+#REF!</f>
        <v>*****</v>
      </c>
      <c r="M294" s="149" t="str">
        <f>+#REF!</f>
        <v>*****</v>
      </c>
      <c r="N294" s="149">
        <f>+#REF!</f>
        <v>2096</v>
      </c>
      <c r="O294" s="149">
        <f>+#REF!</f>
        <v>2065</v>
      </c>
      <c r="P294" s="149">
        <f>+#REF!</f>
        <v>2318</v>
      </c>
      <c r="Q294" s="149">
        <f>+#REF!</f>
        <v>2143</v>
      </c>
      <c r="R294" s="149">
        <f>+#REF!</f>
        <v>2454</v>
      </c>
      <c r="S294" s="149">
        <f>+#REF!</f>
        <v>2269</v>
      </c>
      <c r="T294" s="149">
        <f>+#REF!</f>
        <v>2305.6319999999996</v>
      </c>
      <c r="U294" s="149">
        <f>+#REF!</f>
        <v>2355.0047999999997</v>
      </c>
      <c r="V294" s="149">
        <f>+#REF!</f>
        <v>2546.1215999999995</v>
      </c>
      <c r="W294" s="149">
        <f>+#REF!</f>
        <v>2719.0944</v>
      </c>
      <c r="X294" s="149">
        <f>+#REF!</f>
        <v>2878.3872000000001</v>
      </c>
      <c r="Y294" s="149">
        <f>+#REF!</f>
        <v>3327.5364999999997</v>
      </c>
      <c r="Z294" s="149">
        <f>+#REF!</f>
        <v>4459.6607999999997</v>
      </c>
      <c r="AA294" s="149">
        <f>+#REF!</f>
        <v>7467.9135999999999</v>
      </c>
      <c r="AB294" s="149">
        <f>_xlfn.IFNA(+#REF!,"N/A")</f>
        <v>6182.64</v>
      </c>
      <c r="AC294" s="151">
        <f>_xlfn.IFNA(+#REF!,"N/A")</f>
        <v>6232.9120000000003</v>
      </c>
      <c r="AD294" s="151">
        <f>_xlfn.IFNA(+#REF!,"N/A")</f>
        <v>5581.3121000000001</v>
      </c>
      <c r="AE294" s="151">
        <f>_xlfn.IFNA(+#REF!,"N/A")</f>
        <v>7524</v>
      </c>
      <c r="AF294" s="151">
        <v>7080.2303999999995</v>
      </c>
      <c r="AG294" s="149">
        <f>IFERROR(+#REF!,"N/A")</f>
        <v>4796.6112000000003</v>
      </c>
      <c r="AH294" s="152">
        <f>_xlfn.IFNA(+#REF!,"N/A")</f>
        <v>-4.9500021076683498E-2</v>
      </c>
      <c r="AI294" s="139"/>
      <c r="AJ294" s="153">
        <f>+#REF!</f>
        <v>671.39519999999993</v>
      </c>
      <c r="AK294" s="154">
        <f>+#REF!</f>
        <v>0.3125</v>
      </c>
      <c r="AL294" s="149">
        <f>+#REF!</f>
        <v>541.02719999999988</v>
      </c>
      <c r="AM294" s="149">
        <f>+#REF!</f>
        <v>348.26879999999994</v>
      </c>
      <c r="AN294" s="149">
        <f>+#REF!</f>
        <v>192.75839999999999</v>
      </c>
      <c r="AO294" s="149" t="str">
        <f>+#REF!</f>
        <v>SB</v>
      </c>
      <c r="AP294" s="155">
        <f>+#REF!</f>
        <v>0.625</v>
      </c>
    </row>
    <row r="295" spans="1:42" x14ac:dyDescent="0.25">
      <c r="A295" s="143">
        <f>+#REF!</f>
        <v>614</v>
      </c>
      <c r="B295" s="144" t="str">
        <f>+#REF!</f>
        <v>WOLF BRANCH RD</v>
      </c>
      <c r="C295" s="145" t="str">
        <f>+#REF!</f>
        <v>0.25 Mi W OF C.R. 437</v>
      </c>
      <c r="D295" s="146" t="s">
        <v>39</v>
      </c>
      <c r="E295" s="147">
        <f>+#REF!</f>
        <v>19</v>
      </c>
      <c r="F295" s="147">
        <f>+#REF!</f>
        <v>19</v>
      </c>
      <c r="G295" s="148">
        <f>+#REF!</f>
        <v>28</v>
      </c>
      <c r="H295" s="149">
        <f>+#REF!</f>
        <v>3668</v>
      </c>
      <c r="I295" s="149">
        <f>+#REF!</f>
        <v>3771</v>
      </c>
      <c r="J295" s="149">
        <f>+#REF!</f>
        <v>4054</v>
      </c>
      <c r="K295" s="149">
        <f>+#REF!</f>
        <v>3916</v>
      </c>
      <c r="L295" s="149">
        <f>+#REF!</f>
        <v>4107</v>
      </c>
      <c r="M295" s="149">
        <f>+#REF!</f>
        <v>4089</v>
      </c>
      <c r="N295" s="149">
        <f>+#REF!</f>
        <v>3874</v>
      </c>
      <c r="O295" s="149">
        <f>+#REF!</f>
        <v>3832</v>
      </c>
      <c r="P295" s="149">
        <f>+#REF!</f>
        <v>3549</v>
      </c>
      <c r="Q295" s="149">
        <f>+#REF!</f>
        <v>3319</v>
      </c>
      <c r="R295" s="149">
        <f>+#REF!</f>
        <v>3922</v>
      </c>
      <c r="S295" s="149">
        <f>+#REF!</f>
        <v>4129</v>
      </c>
      <c r="T295" s="149">
        <f>+#REF!</f>
        <v>4072.4351999999999</v>
      </c>
      <c r="U295" s="149">
        <f>+#REF!</f>
        <v>4147.5648000000001</v>
      </c>
      <c r="V295" s="149">
        <f>+#REF!</f>
        <v>4429.4399999999996</v>
      </c>
      <c r="W295" s="149">
        <f>+#REF!</f>
        <v>5131.2096000000001</v>
      </c>
      <c r="X295" s="149">
        <f>+#REF!</f>
        <v>4997.0016000000005</v>
      </c>
      <c r="Y295" s="149">
        <f>+#REF!</f>
        <v>6262.5139999999992</v>
      </c>
      <c r="Z295" s="149">
        <f>+#REF!</f>
        <v>6722.8799999999992</v>
      </c>
      <c r="AA295" s="149">
        <f>+#REF!</f>
        <v>7402.3221999999996</v>
      </c>
      <c r="AB295" s="149">
        <f>_xlfn.IFNA(+#REF!,"N/A")</f>
        <v>6182.64</v>
      </c>
      <c r="AC295" s="151">
        <f>_xlfn.IFNA(+#REF!,"N/A")</f>
        <v>5835.6790000000001</v>
      </c>
      <c r="AD295" s="151">
        <f>_xlfn.IFNA(+#REF!,"N/A")</f>
        <v>5394.1797000000006</v>
      </c>
      <c r="AE295" s="151">
        <f>_xlfn.IFNA(+#REF!,"N/A")</f>
        <v>6187</v>
      </c>
      <c r="AF295" s="151">
        <v>5894.5535999999993</v>
      </c>
      <c r="AG295" s="149">
        <f>IFERROR(+#REF!,"N/A")</f>
        <v>6524.4384</v>
      </c>
      <c r="AH295" s="152">
        <f>_xlfn.IFNA(+#REF!,"N/A")</f>
        <v>1.0820020742153824E-2</v>
      </c>
      <c r="AI295" s="139"/>
      <c r="AJ295" s="153">
        <f>+#REF!</f>
        <v>701.99040000000002</v>
      </c>
      <c r="AK295" s="154">
        <f>+#REF!</f>
        <v>0.3125</v>
      </c>
      <c r="AL295" s="149">
        <f>+#REF!</f>
        <v>574.97279999999989</v>
      </c>
      <c r="AM295" s="149">
        <f>+#REF!</f>
        <v>307.36320000000001</v>
      </c>
      <c r="AN295" s="149">
        <f>+#REF!</f>
        <v>267.6096</v>
      </c>
      <c r="AO295" s="149" t="str">
        <f>+#REF!</f>
        <v>EB</v>
      </c>
      <c r="AP295" s="155">
        <f>+#REF!</f>
        <v>0.69791666666666696</v>
      </c>
    </row>
    <row r="296" spans="1:42" x14ac:dyDescent="0.25">
      <c r="A296" s="143">
        <f>+#REF!</f>
        <v>615</v>
      </c>
      <c r="B296" s="144" t="str">
        <f>+#REF!</f>
        <v>WOLF BRANCH RD</v>
      </c>
      <c r="C296" s="145" t="str">
        <f>+#REF!</f>
        <v>0.12 Mi E OF U.S. 441</v>
      </c>
      <c r="D296" s="146" t="s">
        <v>39</v>
      </c>
      <c r="E296" s="147">
        <f>+#REF!</f>
        <v>29</v>
      </c>
      <c r="F296" s="147">
        <f>+#REF!</f>
        <v>19</v>
      </c>
      <c r="G296" s="148">
        <f>+#REF!</f>
        <v>27</v>
      </c>
      <c r="H296" s="149">
        <f>+#REF!</f>
        <v>7345</v>
      </c>
      <c r="I296" s="149">
        <f>+#REF!</f>
        <v>7734</v>
      </c>
      <c r="J296" s="149">
        <f>+#REF!</f>
        <v>8040</v>
      </c>
      <c r="K296" s="149">
        <f>+#REF!</f>
        <v>7622</v>
      </c>
      <c r="L296" s="149">
        <f>+#REF!</f>
        <v>8609</v>
      </c>
      <c r="M296" s="149">
        <f>+#REF!</f>
        <v>8383</v>
      </c>
      <c r="N296" s="149">
        <f>+#REF!</f>
        <v>7166</v>
      </c>
      <c r="O296" s="149">
        <f>+#REF!</f>
        <v>8259</v>
      </c>
      <c r="P296" s="149">
        <f>+#REF!</f>
        <v>8320</v>
      </c>
      <c r="Q296" s="149">
        <f>+#REF!</f>
        <v>7849</v>
      </c>
      <c r="R296" s="149">
        <f>+#REF!</f>
        <v>9228</v>
      </c>
      <c r="S296" s="149">
        <f>+#REF!</f>
        <v>9349</v>
      </c>
      <c r="T296" s="149">
        <f>+#REF!</f>
        <v>9109.9295999999995</v>
      </c>
      <c r="U296" s="149">
        <f>+#REF!</f>
        <v>8845.2479999999996</v>
      </c>
      <c r="V296" s="149">
        <f>+#REF!</f>
        <v>9696.9311999999991</v>
      </c>
      <c r="W296" s="149">
        <f>+#REF!</f>
        <v>9506.8511999999992</v>
      </c>
      <c r="X296" s="149">
        <f>+#REF!</f>
        <v>9950.2559999999994</v>
      </c>
      <c r="Y296" s="149">
        <f>+#REF!</f>
        <v>12087.315499999999</v>
      </c>
      <c r="Z296" s="149">
        <f>+#REF!</f>
        <v>13095.628799999999</v>
      </c>
      <c r="AA296" s="149">
        <f>+#REF!</f>
        <v>14369.2696</v>
      </c>
      <c r="AB296" s="149">
        <f>_xlfn.IFNA(+#REF!,"N/A")</f>
        <v>6182.64</v>
      </c>
      <c r="AC296" s="151">
        <f>_xlfn.IFNA(+#REF!,"N/A")</f>
        <v>11788.416999999999</v>
      </c>
      <c r="AD296" s="151">
        <f>_xlfn.IFNA(+#REF!,"N/A")</f>
        <v>11807.877900000001</v>
      </c>
      <c r="AE296" s="151">
        <f>_xlfn.IFNA(+#REF!,"N/A")</f>
        <v>12986</v>
      </c>
      <c r="AF296" s="151">
        <v>9998.5919999999987</v>
      </c>
      <c r="AG296" s="149">
        <f>IFERROR(+#REF!,"N/A")</f>
        <v>11399.270399999999</v>
      </c>
      <c r="AH296" s="152">
        <f>_xlfn.IFNA(+#REF!,"N/A")</f>
        <v>0.13016178803380973</v>
      </c>
      <c r="AI296" s="139"/>
      <c r="AJ296" s="153">
        <f>+#REF!</f>
        <v>907.77599999999984</v>
      </c>
      <c r="AK296" s="154">
        <f>+#REF!</f>
        <v>0.69791666666666696</v>
      </c>
      <c r="AL296" s="149">
        <f>+#REF!</f>
        <v>907.77599999999984</v>
      </c>
      <c r="AM296" s="149">
        <f>+#REF!</f>
        <v>500.42879999999997</v>
      </c>
      <c r="AN296" s="149">
        <f>+#REF!</f>
        <v>407.34719999999999</v>
      </c>
      <c r="AO296" s="149" t="str">
        <f>+#REF!</f>
        <v>EB</v>
      </c>
      <c r="AP296" s="155">
        <f>+#REF!</f>
        <v>0.69791666666666696</v>
      </c>
    </row>
    <row r="297" spans="1:42" x14ac:dyDescent="0.25">
      <c r="A297" s="143">
        <f>+#REF!</f>
        <v>616</v>
      </c>
      <c r="B297" s="144" t="str">
        <f>+#REF!</f>
        <v>LIMIT AV</v>
      </c>
      <c r="C297" s="145" t="str">
        <f>+#REF!</f>
        <v>0.25 Mi W OF U.S. 441</v>
      </c>
      <c r="D297" s="146" t="s">
        <v>39</v>
      </c>
      <c r="E297" s="147">
        <f>+#REF!</f>
        <v>29</v>
      </c>
      <c r="F297" s="147">
        <f>+#REF!</f>
        <v>19</v>
      </c>
      <c r="G297" s="148">
        <f>+#REF!</f>
        <v>27</v>
      </c>
      <c r="H297" s="149" t="str">
        <f>+#REF!</f>
        <v>*****</v>
      </c>
      <c r="I297" s="149" t="str">
        <f>+#REF!</f>
        <v>*****</v>
      </c>
      <c r="J297" s="149" t="str">
        <f>+#REF!</f>
        <v>*****</v>
      </c>
      <c r="K297" s="149" t="str">
        <f>+#REF!</f>
        <v>*****</v>
      </c>
      <c r="L297" s="149" t="str">
        <f>+#REF!</f>
        <v>*****</v>
      </c>
      <c r="M297" s="149" t="str">
        <f>+#REF!</f>
        <v>*****</v>
      </c>
      <c r="N297" s="149" t="str">
        <f>+#REF!</f>
        <v>*****</v>
      </c>
      <c r="O297" s="149">
        <f>+#REF!</f>
        <v>2539</v>
      </c>
      <c r="P297" s="149">
        <f>+#REF!</f>
        <v>2221</v>
      </c>
      <c r="Q297" s="149">
        <f>+#REF!</f>
        <v>1912</v>
      </c>
      <c r="R297" s="149">
        <f>+#REF!</f>
        <v>2068</v>
      </c>
      <c r="S297" s="149">
        <f>+#REF!</f>
        <v>2195</v>
      </c>
      <c r="T297" s="149">
        <f>+#REF!</f>
        <v>2201.3568</v>
      </c>
      <c r="U297" s="149">
        <f>+#REF!</f>
        <v>2034.6719999999998</v>
      </c>
      <c r="V297" s="149">
        <f>+#REF!</f>
        <v>2405.4623999999999</v>
      </c>
      <c r="W297" s="149">
        <f>+#REF!</f>
        <v>2406.4127999999996</v>
      </c>
      <c r="X297" s="149">
        <f>+#REF!</f>
        <v>2570.3712</v>
      </c>
      <c r="Y297" s="149">
        <f>+#REF!</f>
        <v>2831.7694999999999</v>
      </c>
      <c r="Z297" s="149">
        <f>+#REF!</f>
        <v>3058.2336</v>
      </c>
      <c r="AA297" s="149">
        <f>+#REF!</f>
        <v>3088.4993999999997</v>
      </c>
      <c r="AB297" s="149">
        <f>_xlfn.IFNA(+#REF!,"N/A")</f>
        <v>6182.64</v>
      </c>
      <c r="AC297" s="151">
        <f>_xlfn.IFNA(+#REF!,"N/A")</f>
        <v>2838.201</v>
      </c>
      <c r="AD297" s="151">
        <f>_xlfn.IFNA(+#REF!,"N/A")</f>
        <v>2677.2291</v>
      </c>
      <c r="AE297" s="151">
        <f>_xlfn.IFNA(+#REF!,"N/A")</f>
        <v>5030.4684999999999</v>
      </c>
      <c r="AF297" s="151">
        <v>3488.6783999999993</v>
      </c>
      <c r="AG297" s="149">
        <f>IFERROR(+#REF!,"N/A")</f>
        <v>3636.9695999999999</v>
      </c>
      <c r="AH297" s="152">
        <f>_xlfn.IFNA(+#REF!,"N/A")</f>
        <v>-0.10068229746090618</v>
      </c>
      <c r="AI297" s="139"/>
      <c r="AJ297" s="153">
        <f>+#REF!</f>
        <v>357.7824</v>
      </c>
      <c r="AK297" s="154">
        <f>+#REF!</f>
        <v>0.32291666666666702</v>
      </c>
      <c r="AL297" s="149">
        <f>+#REF!</f>
        <v>335.48159999999996</v>
      </c>
      <c r="AM297" s="149">
        <f>+#REF!</f>
        <v>165.80160000000001</v>
      </c>
      <c r="AN297" s="149">
        <f>+#REF!</f>
        <v>169.68</v>
      </c>
      <c r="AO297" s="149" t="str">
        <f>+#REF!</f>
        <v>EB</v>
      </c>
      <c r="AP297" s="155">
        <f>+#REF!</f>
        <v>0.69791666666666696</v>
      </c>
    </row>
    <row r="298" spans="1:42" x14ac:dyDescent="0.25">
      <c r="A298" s="143">
        <f>+#REF!</f>
        <v>617</v>
      </c>
      <c r="B298" s="144" t="str">
        <f>+#REF!</f>
        <v>DONNELLY ST.</v>
      </c>
      <c r="C298" s="145" t="str">
        <f>+#REF!</f>
        <v>0.46 Mi S OF U.S. 441</v>
      </c>
      <c r="D298" s="146" t="s">
        <v>89</v>
      </c>
      <c r="E298" s="147">
        <f>+#REF!</f>
        <v>19</v>
      </c>
      <c r="F298" s="147">
        <f>+#REF!</f>
        <v>19</v>
      </c>
      <c r="G298" s="148">
        <f>+#REF!</f>
        <v>27</v>
      </c>
      <c r="H298" s="149">
        <f>+#REF!</f>
        <v>9847</v>
      </c>
      <c r="I298" s="149">
        <f>+#REF!</f>
        <v>10245</v>
      </c>
      <c r="J298" s="149">
        <f>+#REF!</f>
        <v>10034</v>
      </c>
      <c r="K298" s="149">
        <f>+#REF!</f>
        <v>9131</v>
      </c>
      <c r="L298" s="149">
        <f>+#REF!</f>
        <v>10196</v>
      </c>
      <c r="M298" s="149">
        <f>+#REF!</f>
        <v>10338</v>
      </c>
      <c r="N298" s="149">
        <f>+#REF!</f>
        <v>10839</v>
      </c>
      <c r="O298" s="149">
        <f>+#REF!</f>
        <v>10403</v>
      </c>
      <c r="P298" s="149">
        <f>+#REF!</f>
        <v>10185</v>
      </c>
      <c r="Q298" s="149">
        <f>+#REF!</f>
        <v>9625</v>
      </c>
      <c r="R298" s="149">
        <f>+#REF!</f>
        <v>10429</v>
      </c>
      <c r="S298" s="149">
        <f>+#REF!</f>
        <v>10390</v>
      </c>
      <c r="T298" s="149">
        <f>+#REF!</f>
        <v>9936.6911999999993</v>
      </c>
      <c r="U298" s="149">
        <f>+#REF!</f>
        <v>10354.012799999999</v>
      </c>
      <c r="V298" s="149">
        <f>+#REF!</f>
        <v>10445.846399999999</v>
      </c>
      <c r="W298" s="149">
        <f>+#REF!</f>
        <v>9983.0015999999996</v>
      </c>
      <c r="X298" s="149">
        <f>+#REF!</f>
        <v>10993.036799999998</v>
      </c>
      <c r="Y298" s="149">
        <f>+#REF!</f>
        <v>11141.8565</v>
      </c>
      <c r="Z298" s="149">
        <f>+#REF!</f>
        <v>11917.113599999999</v>
      </c>
      <c r="AA298" s="149">
        <f>+#REF!</f>
        <v>11219.9318</v>
      </c>
      <c r="AB298" s="150">
        <f>_xlfn.IFNA(+#REF!,"N/A")</f>
        <v>6182.64</v>
      </c>
      <c r="AC298" s="151">
        <f>_xlfn.IFNA(+#REF!,"N/A")</f>
        <v>11220</v>
      </c>
      <c r="AD298" s="151">
        <f>_xlfn.IFNA(+#REF!,"N/A")</f>
        <v>11220</v>
      </c>
      <c r="AE298" s="151">
        <f>_xlfn.IFNA(+#REF!,"N/A")</f>
        <v>11220</v>
      </c>
      <c r="AF298" s="151">
        <v>11220</v>
      </c>
      <c r="AG298" s="150">
        <f>IFERROR(+#REF!,"N/A")</f>
        <v>11220</v>
      </c>
      <c r="AH298" s="152">
        <f>_xlfn.IFNA(+#REF!,"N/A")</f>
        <v>0.1265845201680722</v>
      </c>
      <c r="AI298" s="139"/>
      <c r="AJ298" s="153" t="str">
        <f>+#REF!</f>
        <v>N/A</v>
      </c>
      <c r="AK298" s="154">
        <f>+#REF!</f>
        <v>0.60416666666666696</v>
      </c>
      <c r="AL298" s="149" t="str">
        <f>+#REF!</f>
        <v>N/A</v>
      </c>
      <c r="AM298" s="149" t="str">
        <f>+#REF!</f>
        <v>N/A</v>
      </c>
      <c r="AN298" s="149" t="str">
        <f>+#REF!</f>
        <v>N/A</v>
      </c>
      <c r="AO298" s="149" t="str">
        <f>+#REF!</f>
        <v>NB</v>
      </c>
      <c r="AP298" s="155">
        <f>+#REF!</f>
        <v>0.625</v>
      </c>
    </row>
    <row r="299" spans="1:42" x14ac:dyDescent="0.25">
      <c r="A299" s="143">
        <f>+#REF!</f>
        <v>618</v>
      </c>
      <c r="B299" s="144" t="str">
        <f>+#REF!</f>
        <v>WAYCROSS AV</v>
      </c>
      <c r="C299" s="145" t="str">
        <f>+#REF!</f>
        <v>0.126 Mi W OF S.R. 44</v>
      </c>
      <c r="D299" s="146" t="s">
        <v>89</v>
      </c>
      <c r="E299" s="147">
        <f>+#REF!</f>
        <v>18</v>
      </c>
      <c r="F299" s="147">
        <f>+#REF!</f>
        <v>19</v>
      </c>
      <c r="G299" s="148">
        <f>+#REF!</f>
        <v>27</v>
      </c>
      <c r="H299" s="149">
        <f>+#REF!</f>
        <v>4198</v>
      </c>
      <c r="I299" s="149">
        <f>+#REF!</f>
        <v>4263</v>
      </c>
      <c r="J299" s="149">
        <f>+#REF!</f>
        <v>4096</v>
      </c>
      <c r="K299" s="149">
        <f>+#REF!</f>
        <v>3848</v>
      </c>
      <c r="L299" s="149">
        <f>+#REF!</f>
        <v>4156</v>
      </c>
      <c r="M299" s="149">
        <f>+#REF!</f>
        <v>4254</v>
      </c>
      <c r="N299" s="149">
        <f>+#REF!</f>
        <v>4705</v>
      </c>
      <c r="O299" s="149">
        <f>+#REF!</f>
        <v>4734</v>
      </c>
      <c r="P299" s="149">
        <f>+#REF!</f>
        <v>4959</v>
      </c>
      <c r="Q299" s="149">
        <f>+#REF!</f>
        <v>4542</v>
      </c>
      <c r="R299" s="149">
        <f>+#REF!</f>
        <v>4772</v>
      </c>
      <c r="S299" s="149">
        <f>+#REF!</f>
        <v>5069</v>
      </c>
      <c r="T299" s="149">
        <f>+#REF!</f>
        <v>4712.1407999999992</v>
      </c>
      <c r="U299" s="149">
        <f>+#REF!</f>
        <v>5178.4703999999992</v>
      </c>
      <c r="V299" s="149">
        <f>+#REF!</f>
        <v>5077.0367999999999</v>
      </c>
      <c r="W299" s="149">
        <f>+#REF!</f>
        <v>4885.0559999999996</v>
      </c>
      <c r="X299" s="149">
        <f>+#REF!</f>
        <v>5149.152</v>
      </c>
      <c r="Y299" s="149">
        <f>+#REF!</f>
        <v>5259.0005000000001</v>
      </c>
      <c r="Z299" s="149">
        <f>+#REF!</f>
        <v>5266.4063999999989</v>
      </c>
      <c r="AA299" s="149">
        <f>+#REF!</f>
        <v>5721.6614</v>
      </c>
      <c r="AB299" s="149">
        <f>_xlfn.IFNA(+#REF!,"N/A")</f>
        <v>6182.64</v>
      </c>
      <c r="AC299" s="151">
        <f>_xlfn.IFNA(+#REF!,"N/A")</f>
        <v>5803.0559999999996</v>
      </c>
      <c r="AD299" s="151">
        <f>_xlfn.IFNA(+#REF!,"N/A")</f>
        <v>5414.4817999999996</v>
      </c>
      <c r="AE299" s="151">
        <f>_xlfn.IFNA(+#REF!,"N/A")</f>
        <v>5685</v>
      </c>
      <c r="AF299" s="151">
        <v>5864.1407999999992</v>
      </c>
      <c r="AG299" s="149">
        <f>IFERROR(+#REF!,"N/A")</f>
        <v>6355.3247999999994</v>
      </c>
      <c r="AH299" s="152">
        <f>_xlfn.IFNA(+#REF!,"N/A")</f>
        <v>5.5247349661255996E-3</v>
      </c>
      <c r="AI299" s="139"/>
      <c r="AJ299" s="153">
        <f>+#REF!</f>
        <v>574.99199999999996</v>
      </c>
      <c r="AK299" s="154">
        <f>+#REF!</f>
        <v>0.67708333333333404</v>
      </c>
      <c r="AL299" s="149">
        <f>+#REF!</f>
        <v>574.99200000000008</v>
      </c>
      <c r="AM299" s="149">
        <f>+#REF!</f>
        <v>196.7328</v>
      </c>
      <c r="AN299" s="149">
        <f>+#REF!</f>
        <v>378.25919999999996</v>
      </c>
      <c r="AO299" s="149" t="str">
        <f>+#REF!</f>
        <v>SB</v>
      </c>
      <c r="AP299" s="155">
        <f>+#REF!</f>
        <v>0.67708333333333404</v>
      </c>
    </row>
    <row r="300" spans="1:42" x14ac:dyDescent="0.25">
      <c r="A300" s="143">
        <f>+#REF!</f>
        <v>619</v>
      </c>
      <c r="B300" s="144" t="str">
        <f>+#REF!</f>
        <v>C.R. 437</v>
      </c>
      <c r="C300" s="145" t="str">
        <f>+#REF!</f>
        <v>0.17 Mi S OF S.R. 44</v>
      </c>
      <c r="D300" s="146" t="s">
        <v>39</v>
      </c>
      <c r="E300" s="147">
        <f>+#REF!</f>
        <v>7</v>
      </c>
      <c r="F300" s="147">
        <f>+#REF!</f>
        <v>19</v>
      </c>
      <c r="G300" s="148">
        <f>+#REF!</f>
        <v>28</v>
      </c>
      <c r="H300" s="149">
        <f>+#REF!</f>
        <v>4980</v>
      </c>
      <c r="I300" s="149">
        <f>+#REF!</f>
        <v>5590</v>
      </c>
      <c r="J300" s="149">
        <f>+#REF!</f>
        <v>5657</v>
      </c>
      <c r="K300" s="149">
        <f>+#REF!</f>
        <v>5817</v>
      </c>
      <c r="L300" s="149">
        <f>+#REF!</f>
        <v>6229</v>
      </c>
      <c r="M300" s="149">
        <f>+#REF!</f>
        <v>5975</v>
      </c>
      <c r="N300" s="149">
        <f>+#REF!</f>
        <v>6420</v>
      </c>
      <c r="O300" s="149">
        <f>+#REF!</f>
        <v>6593</v>
      </c>
      <c r="P300" s="149">
        <f>+#REF!</f>
        <v>5660</v>
      </c>
      <c r="Q300" s="149">
        <f>+#REF!</f>
        <v>5247</v>
      </c>
      <c r="R300" s="149">
        <f>+#REF!</f>
        <v>5907</v>
      </c>
      <c r="S300" s="149">
        <f>+#REF!</f>
        <v>5954</v>
      </c>
      <c r="T300" s="149">
        <f>+#REF!</f>
        <v>5991.0335999999988</v>
      </c>
      <c r="U300" s="149">
        <f>+#REF!</f>
        <v>6558.7199999999993</v>
      </c>
      <c r="V300" s="149">
        <f>+#REF!</f>
        <v>6507.84</v>
      </c>
      <c r="W300" s="149">
        <f>+#REF!</f>
        <v>7778.0735999999997</v>
      </c>
      <c r="X300" s="149">
        <f>+#REF!</f>
        <v>8229.8303999999989</v>
      </c>
      <c r="Y300" s="149">
        <f>+#REF!</f>
        <v>9750.3914999999997</v>
      </c>
      <c r="Z300" s="149">
        <f>+#REF!</f>
        <v>9905.6448</v>
      </c>
      <c r="AA300" s="149">
        <f>+#REF!</f>
        <v>10304.503999999999</v>
      </c>
      <c r="AB300" s="149">
        <f>_xlfn.IFNA(+#REF!,"N/A")</f>
        <v>6182.64</v>
      </c>
      <c r="AC300" s="151">
        <f>_xlfn.IFNA(+#REF!,"N/A")</f>
        <v>9608.4329999999991</v>
      </c>
      <c r="AD300" s="151">
        <f>_xlfn.IFNA(+#REF!,"N/A")</f>
        <v>8178.2154999999993</v>
      </c>
      <c r="AE300" s="151">
        <f>_xlfn.IFNA(+#REF!,"N/A")</f>
        <v>8722</v>
      </c>
      <c r="AF300" s="151">
        <v>8048.3328000000001</v>
      </c>
      <c r="AG300" s="149">
        <f>IFERROR(+#REF!,"N/A")</f>
        <v>8312.8319999999985</v>
      </c>
      <c r="AH300" s="152">
        <f>_xlfn.IFNA(+#REF!,"N/A")</f>
        <v>6.0999083754000649E-2</v>
      </c>
      <c r="AI300" s="139"/>
      <c r="AJ300" s="153">
        <f>+#REF!</f>
        <v>866.30399999999997</v>
      </c>
      <c r="AK300" s="154">
        <f>+#REF!</f>
        <v>0.59375</v>
      </c>
      <c r="AL300" s="149">
        <f>+#REF!</f>
        <v>818.38080000000002</v>
      </c>
      <c r="AM300" s="149">
        <f>+#REF!</f>
        <v>348.3648</v>
      </c>
      <c r="AN300" s="149">
        <f>+#REF!</f>
        <v>470.01599999999996</v>
      </c>
      <c r="AO300" s="149" t="str">
        <f>+#REF!</f>
        <v>SB</v>
      </c>
      <c r="AP300" s="155">
        <f>+#REF!</f>
        <v>0.64583333333333404</v>
      </c>
    </row>
    <row r="301" spans="1:42" x14ac:dyDescent="0.25">
      <c r="A301" s="143">
        <f>+#REF!</f>
        <v>620</v>
      </c>
      <c r="B301" s="144" t="str">
        <f>+#REF!</f>
        <v>BRITT RD</v>
      </c>
      <c r="C301" s="145" t="str">
        <f>+#REF!</f>
        <v>0.25 Mi S OF S.R. 44</v>
      </c>
      <c r="D301" s="146" t="s">
        <v>39</v>
      </c>
      <c r="E301" s="147">
        <f>+#REF!</f>
        <v>9</v>
      </c>
      <c r="F301" s="147">
        <f>+#REF!</f>
        <v>19</v>
      </c>
      <c r="G301" s="148">
        <f>+#REF!</f>
        <v>27</v>
      </c>
      <c r="H301" s="149">
        <f>+#REF!</f>
        <v>1761</v>
      </c>
      <c r="I301" s="149">
        <f>+#REF!</f>
        <v>1798</v>
      </c>
      <c r="J301" s="149">
        <f>+#REF!</f>
        <v>1964</v>
      </c>
      <c r="K301" s="149">
        <f>+#REF!</f>
        <v>1909</v>
      </c>
      <c r="L301" s="149">
        <f>+#REF!</f>
        <v>1956</v>
      </c>
      <c r="M301" s="149">
        <f>+#REF!</f>
        <v>2002</v>
      </c>
      <c r="N301" s="149">
        <f>+#REF!</f>
        <v>1982</v>
      </c>
      <c r="O301" s="149">
        <f>+#REF!</f>
        <v>2052</v>
      </c>
      <c r="P301" s="149">
        <f>+#REF!</f>
        <v>1769</v>
      </c>
      <c r="Q301" s="149">
        <f>+#REF!</f>
        <v>1774</v>
      </c>
      <c r="R301" s="149">
        <f>+#REF!</f>
        <v>1830</v>
      </c>
      <c r="S301" s="149">
        <f>+#REF!</f>
        <v>1650</v>
      </c>
      <c r="T301" s="149">
        <f>+#REF!</f>
        <v>1680.9983999999999</v>
      </c>
      <c r="U301" s="149">
        <f>+#REF!</f>
        <v>1780.0991999999999</v>
      </c>
      <c r="V301" s="149">
        <f>+#REF!</f>
        <v>1878.2303999999999</v>
      </c>
      <c r="W301" s="149">
        <f>+#REF!</f>
        <v>2325.6288</v>
      </c>
      <c r="X301" s="149">
        <f>+#REF!</f>
        <v>1978.1279999999997</v>
      </c>
      <c r="Y301" s="149">
        <f>+#REF!</f>
        <v>2633.9327999999996</v>
      </c>
      <c r="Z301" s="149">
        <f>+#REF!</f>
        <v>3420</v>
      </c>
      <c r="AA301" s="149">
        <f>+#REF!</f>
        <v>4041.0006000000003</v>
      </c>
      <c r="AB301" s="149">
        <f>_xlfn.IFNA(+#REF!,"N/A")</f>
        <v>6182.64</v>
      </c>
      <c r="AC301" s="151">
        <f>_xlfn.IFNA(+#REF!,"N/A")</f>
        <v>3964</v>
      </c>
      <c r="AD301" s="151">
        <f>_xlfn.IFNA(+#REF!,"N/A")</f>
        <v>4201.652</v>
      </c>
      <c r="AE301" s="151">
        <f>_xlfn.IFNA(+#REF!,"N/A")</f>
        <v>5503</v>
      </c>
      <c r="AF301" s="151">
        <v>4873.420799999999</v>
      </c>
      <c r="AG301" s="149" t="str">
        <f>IFERROR(+#REF!,"N/A")</f>
        <v>N/A</v>
      </c>
      <c r="AH301" s="152" t="str">
        <f>_xlfn.IFNA(+#REF!,"N/A")</f>
        <v>N/A</v>
      </c>
      <c r="AI301" s="139"/>
      <c r="AJ301" s="153" t="str">
        <f>+#REF!</f>
        <v>N/A</v>
      </c>
      <c r="AK301" s="154">
        <f>+#REF!</f>
        <v>0.69791666666666696</v>
      </c>
      <c r="AL301" s="149" t="str">
        <f>+#REF!</f>
        <v>N/A</v>
      </c>
      <c r="AM301" s="149" t="str">
        <f>+#REF!</f>
        <v>N/A</v>
      </c>
      <c r="AN301" s="149" t="str">
        <f>+#REF!</f>
        <v>N/A</v>
      </c>
      <c r="AO301" s="149" t="str">
        <f>+#REF!</f>
        <v>NB</v>
      </c>
      <c r="AP301" s="155">
        <f>+#REF!</f>
        <v>0.69791666666666696</v>
      </c>
    </row>
    <row r="302" spans="1:42" x14ac:dyDescent="0.25">
      <c r="A302" s="143">
        <f>+#REF!</f>
        <v>621</v>
      </c>
      <c r="B302" s="144" t="str">
        <f>+#REF!</f>
        <v xml:space="preserve">CR46A </v>
      </c>
      <c r="C302" s="145" t="str">
        <f>+#REF!</f>
        <v>0.25 Mi SOUTH OF SR44</v>
      </c>
      <c r="D302" s="146" t="s">
        <v>37</v>
      </c>
      <c r="E302" s="147">
        <f>+#REF!</f>
        <v>8</v>
      </c>
      <c r="F302" s="147">
        <f>+#REF!</f>
        <v>19</v>
      </c>
      <c r="G302" s="148">
        <f>+#REF!</f>
        <v>28</v>
      </c>
      <c r="H302" s="149" t="str">
        <f>+#REF!</f>
        <v>*****</v>
      </c>
      <c r="I302" s="149" t="str">
        <f>+#REF!</f>
        <v>*****</v>
      </c>
      <c r="J302" s="149" t="str">
        <f>+#REF!</f>
        <v>*****</v>
      </c>
      <c r="K302" s="149" t="str">
        <f>+#REF!</f>
        <v>*****</v>
      </c>
      <c r="L302" s="149" t="str">
        <f>+#REF!</f>
        <v>*****</v>
      </c>
      <c r="M302" s="149" t="str">
        <f>+#REF!</f>
        <v>*****</v>
      </c>
      <c r="N302" s="149" t="str">
        <f>+#REF!</f>
        <v>*****</v>
      </c>
      <c r="O302" s="149" t="str">
        <f>+#REF!</f>
        <v>*****</v>
      </c>
      <c r="P302" s="149" t="str">
        <f>+#REF!</f>
        <v>*****</v>
      </c>
      <c r="Q302" s="149" t="str">
        <f>+#REF!</f>
        <v>*****</v>
      </c>
      <c r="R302" s="149" t="str">
        <f>+#REF!</f>
        <v>*****</v>
      </c>
      <c r="S302" s="149" t="str">
        <f>+#REF!</f>
        <v>*****</v>
      </c>
      <c r="T302" s="149" t="str">
        <f>+#REF!</f>
        <v>*****</v>
      </c>
      <c r="U302" s="149" t="str">
        <f>+#REF!</f>
        <v>*****</v>
      </c>
      <c r="V302" s="149" t="str">
        <f>+#REF!</f>
        <v>*****</v>
      </c>
      <c r="W302" s="149">
        <f>+#REF!</f>
        <v>7237.2959999999994</v>
      </c>
      <c r="X302" s="149">
        <f>+#REF!</f>
        <v>8046.8064000000004</v>
      </c>
      <c r="Y302" s="149">
        <f>+#REF!</f>
        <v>9046.3654999999999</v>
      </c>
      <c r="Z302" s="149">
        <f>+#REF!</f>
        <v>8995.0559999999987</v>
      </c>
      <c r="AA302" s="149">
        <f>+#REF!</f>
        <v>8255.9609999999993</v>
      </c>
      <c r="AB302" s="149">
        <f>_xlfn.IFNA(+#REF!,"N/A")</f>
        <v>6182.64</v>
      </c>
      <c r="AC302" s="151">
        <f>_xlfn.IFNA(+#REF!,"N/A")</f>
        <v>8326.5410000000011</v>
      </c>
      <c r="AD302" s="151">
        <f>_xlfn.IFNA(+#REF!,"N/A")</f>
        <v>7294.6328000000003</v>
      </c>
      <c r="AE302" s="151">
        <f>_xlfn.IFNA(+#REF!,"N/A")</f>
        <v>9296.6255000000001</v>
      </c>
      <c r="AF302" s="151">
        <v>8509.1327999999994</v>
      </c>
      <c r="AG302" s="149">
        <f>IFERROR(+#REF!,"N/A")</f>
        <v>10631.1744</v>
      </c>
      <c r="AH302" s="152">
        <f>_xlfn.IFNA(+#REF!,"N/A")</f>
        <v>0.11450355126816136</v>
      </c>
      <c r="AI302" s="139"/>
      <c r="AJ302" s="153">
        <f>+#REF!</f>
        <v>932.3424</v>
      </c>
      <c r="AK302" s="154">
        <f>+#REF!</f>
        <v>0.67708333333333404</v>
      </c>
      <c r="AL302" s="149">
        <f>+#REF!</f>
        <v>932.34239999999988</v>
      </c>
      <c r="AM302" s="149">
        <f>+#REF!</f>
        <v>361.15199999999999</v>
      </c>
      <c r="AN302" s="149">
        <f>+#REF!</f>
        <v>571.19039999999995</v>
      </c>
      <c r="AO302" s="149" t="str">
        <f>+#REF!</f>
        <v>NB</v>
      </c>
      <c r="AP302" s="155">
        <f>+#REF!</f>
        <v>0.67708333333333404</v>
      </c>
    </row>
    <row r="303" spans="1:42" x14ac:dyDescent="0.25">
      <c r="A303" s="143">
        <f>+#REF!</f>
        <v>622</v>
      </c>
      <c r="B303" s="144" t="str">
        <f>+#REF!</f>
        <v>ESTES RD</v>
      </c>
      <c r="C303" s="145" t="str">
        <f>+#REF!</f>
        <v>0.25 Mi N OF S.R. 44</v>
      </c>
      <c r="D303" s="146" t="s">
        <v>89</v>
      </c>
      <c r="E303" s="147">
        <f>+#REF!</f>
        <v>8</v>
      </c>
      <c r="F303" s="147">
        <f>+#REF!</f>
        <v>19</v>
      </c>
      <c r="G303" s="148">
        <f>+#REF!</f>
        <v>27</v>
      </c>
      <c r="H303" s="149">
        <f>+#REF!</f>
        <v>2473</v>
      </c>
      <c r="I303" s="149">
        <f>+#REF!</f>
        <v>2609</v>
      </c>
      <c r="J303" s="149">
        <f>+#REF!</f>
        <v>2528</v>
      </c>
      <c r="K303" s="149">
        <f>+#REF!</f>
        <v>2582</v>
      </c>
      <c r="L303" s="149">
        <f>+#REF!</f>
        <v>2463</v>
      </c>
      <c r="M303" s="149">
        <f>+#REF!</f>
        <v>2429</v>
      </c>
      <c r="N303" s="149">
        <f>+#REF!</f>
        <v>2820</v>
      </c>
      <c r="O303" s="149">
        <f>+#REF!</f>
        <v>2808</v>
      </c>
      <c r="P303" s="149">
        <f>+#REF!</f>
        <v>2539</v>
      </c>
      <c r="Q303" s="149">
        <f>+#REF!</f>
        <v>2597</v>
      </c>
      <c r="R303" s="149">
        <f>+#REF!</f>
        <v>3345</v>
      </c>
      <c r="S303" s="149">
        <f>+#REF!</f>
        <v>2707</v>
      </c>
      <c r="T303" s="149">
        <f>+#REF!</f>
        <v>2927.3855999999996</v>
      </c>
      <c r="U303" s="149">
        <f>+#REF!</f>
        <v>2970.3456000000001</v>
      </c>
      <c r="V303" s="149">
        <f>+#REF!</f>
        <v>3161.9807999999998</v>
      </c>
      <c r="W303" s="149">
        <f>+#REF!</f>
        <v>3497.4719999999998</v>
      </c>
      <c r="X303" s="149">
        <f>+#REF!</f>
        <v>3039.6959999999999</v>
      </c>
      <c r="Y303" s="149">
        <f>+#REF!</f>
        <v>3517.5839999999998</v>
      </c>
      <c r="Z303" s="149">
        <f>+#REF!</f>
        <v>3782.0639999999999</v>
      </c>
      <c r="AA303" s="149">
        <f>+#REF!</f>
        <v>3456.3816000000002</v>
      </c>
      <c r="AB303" s="149">
        <f>_xlfn.IFNA(+#REF!,"N/A")</f>
        <v>6182.64</v>
      </c>
      <c r="AC303" s="151">
        <f>_xlfn.IFNA(+#REF!,"N/A")</f>
        <v>3880.2179999999998</v>
      </c>
      <c r="AD303" s="151">
        <f>_xlfn.IFNA(+#REF!,"N/A")</f>
        <v>3911.2437</v>
      </c>
      <c r="AE303" s="151">
        <f>_xlfn.IFNA(+#REF!,"N/A")</f>
        <v>4408</v>
      </c>
      <c r="AF303" s="151">
        <v>4282.6751999999997</v>
      </c>
      <c r="AG303" s="149">
        <f>IFERROR(+#REF!,"N/A")</f>
        <v>5094.1439999999993</v>
      </c>
      <c r="AH303" s="152">
        <f>_xlfn.IFNA(+#REF!,"N/A")</f>
        <v>-3.7990298840479553E-2</v>
      </c>
      <c r="AI303" s="139"/>
      <c r="AJ303" s="153">
        <f>+#REF!</f>
        <v>481.85279999999995</v>
      </c>
      <c r="AK303" s="154">
        <f>+#REF!</f>
        <v>0.66666666666666696</v>
      </c>
      <c r="AL303" s="149">
        <f>+#REF!</f>
        <v>481.8528</v>
      </c>
      <c r="AM303" s="149">
        <f>+#REF!</f>
        <v>265.16159999999996</v>
      </c>
      <c r="AN303" s="149">
        <f>+#REF!</f>
        <v>216.69119999999998</v>
      </c>
      <c r="AO303" s="149" t="str">
        <f>+#REF!</f>
        <v>NB</v>
      </c>
      <c r="AP303" s="155">
        <f>+#REF!</f>
        <v>0.66666666666666696</v>
      </c>
    </row>
    <row r="304" spans="1:42" x14ac:dyDescent="0.25">
      <c r="A304" s="143">
        <f>+#REF!</f>
        <v>623</v>
      </c>
      <c r="B304" s="144" t="str">
        <f>+#REF!</f>
        <v>ORANGE AV</v>
      </c>
      <c r="C304" s="145" t="str">
        <f>+#REF!</f>
        <v>720 Ft E OF C.R. 44 (BYPASS)</v>
      </c>
      <c r="D304" s="146" t="s">
        <v>89</v>
      </c>
      <c r="E304" s="147">
        <f>+#REF!</f>
        <v>7</v>
      </c>
      <c r="F304" s="147">
        <f>+#REF!</f>
        <v>19</v>
      </c>
      <c r="G304" s="148">
        <f>+#REF!</f>
        <v>27</v>
      </c>
      <c r="H304" s="149" t="str">
        <f>+#REF!</f>
        <v>*****</v>
      </c>
      <c r="I304" s="149" t="str">
        <f>+#REF!</f>
        <v>*****</v>
      </c>
      <c r="J304" s="149" t="str">
        <f>+#REF!</f>
        <v>*****</v>
      </c>
      <c r="K304" s="149" t="str">
        <f>+#REF!</f>
        <v>*****</v>
      </c>
      <c r="L304" s="149" t="str">
        <f>+#REF!</f>
        <v>*****</v>
      </c>
      <c r="M304" s="149">
        <f>+#REF!</f>
        <v>11633</v>
      </c>
      <c r="N304" s="149">
        <f>+#REF!</f>
        <v>13037</v>
      </c>
      <c r="O304" s="149">
        <f>+#REF!</f>
        <v>14474</v>
      </c>
      <c r="P304" s="149">
        <f>+#REF!</f>
        <v>11892</v>
      </c>
      <c r="Q304" s="149">
        <f>+#REF!</f>
        <v>10364</v>
      </c>
      <c r="R304" s="149">
        <f>+#REF!</f>
        <v>12483</v>
      </c>
      <c r="S304" s="149">
        <f>+#REF!</f>
        <v>11805</v>
      </c>
      <c r="T304" s="149">
        <f>+#REF!</f>
        <v>11527.257599999999</v>
      </c>
      <c r="U304" s="149">
        <f>+#REF!</f>
        <v>11811.916799999999</v>
      </c>
      <c r="V304" s="149">
        <f>+#REF!</f>
        <v>11555.2608</v>
      </c>
      <c r="W304" s="149">
        <f>+#REF!</f>
        <v>13661.049599999998</v>
      </c>
      <c r="X304" s="149">
        <f>+#REF!</f>
        <v>14189.270399999999</v>
      </c>
      <c r="Y304" s="149">
        <f>+#REF!</f>
        <v>14203.487999999998</v>
      </c>
      <c r="Z304" s="149">
        <f>+#REF!</f>
        <v>14731.679999999998</v>
      </c>
      <c r="AA304" s="149">
        <f>+#REF!</f>
        <v>14183.902599999999</v>
      </c>
      <c r="AB304" s="150">
        <f>_xlfn.IFNA(+#REF!,"N/A")</f>
        <v>6182.64</v>
      </c>
      <c r="AC304" s="151">
        <f>_xlfn.IFNA(+#REF!,"N/A")</f>
        <v>14217.870999999999</v>
      </c>
      <c r="AD304" s="151">
        <f>_xlfn.IFNA(+#REF!,"N/A")</f>
        <v>11942.0483</v>
      </c>
      <c r="AE304" s="151">
        <f>_xlfn.IFNA(+#REF!,"N/A")</f>
        <v>13275</v>
      </c>
      <c r="AF304" s="151">
        <v>12255.436799999999</v>
      </c>
      <c r="AG304" s="149">
        <f>IFERROR(+#REF!,"N/A")</f>
        <v>13029.033599999999</v>
      </c>
      <c r="AH304" s="152">
        <f>_xlfn.IFNA(+#REF!,"N/A")</f>
        <v>0.16077393880552027</v>
      </c>
      <c r="AI304" s="139"/>
      <c r="AJ304" s="153">
        <f>+#REF!</f>
        <v>1088.2080000000001</v>
      </c>
      <c r="AK304" s="154">
        <f>+#REF!</f>
        <v>0.6875</v>
      </c>
      <c r="AL304" s="149">
        <f>+#REF!</f>
        <v>1088.2079999999999</v>
      </c>
      <c r="AM304" s="149">
        <f>+#REF!</f>
        <v>487.55519999999996</v>
      </c>
      <c r="AN304" s="149">
        <f>+#REF!</f>
        <v>600.65280000000007</v>
      </c>
      <c r="AO304" s="149" t="str">
        <f>+#REF!</f>
        <v>WB</v>
      </c>
      <c r="AP304" s="155">
        <f>+#REF!</f>
        <v>0.6875</v>
      </c>
    </row>
    <row r="305" spans="1:42" x14ac:dyDescent="0.25">
      <c r="A305" s="143">
        <f>+#REF!</f>
        <v>624</v>
      </c>
      <c r="B305" s="144" t="str">
        <f>+#REF!</f>
        <v>BATES AV</v>
      </c>
      <c r="C305" s="145" t="str">
        <f>+#REF!</f>
        <v>0.07 Mi E OF C.R. 44</v>
      </c>
      <c r="D305" s="146" t="s">
        <v>89</v>
      </c>
      <c r="E305" s="147">
        <f>+#REF!</f>
        <v>2</v>
      </c>
      <c r="F305" s="147">
        <f>+#REF!</f>
        <v>19</v>
      </c>
      <c r="G305" s="148">
        <f>+#REF!</f>
        <v>26</v>
      </c>
      <c r="H305" s="149" t="str">
        <f>+#REF!</f>
        <v>*****</v>
      </c>
      <c r="I305" s="149" t="str">
        <f>+#REF!</f>
        <v>*****</v>
      </c>
      <c r="J305" s="149" t="str">
        <f>+#REF!</f>
        <v>*****</v>
      </c>
      <c r="K305" s="149" t="str">
        <f>+#REF!</f>
        <v>*****</v>
      </c>
      <c r="L305" s="149" t="str">
        <f>+#REF!</f>
        <v>*****</v>
      </c>
      <c r="M305" s="149" t="str">
        <f>+#REF!</f>
        <v>*****</v>
      </c>
      <c r="N305" s="149" t="str">
        <f>+#REF!</f>
        <v>*****</v>
      </c>
      <c r="O305" s="149">
        <f>+#REF!</f>
        <v>1206</v>
      </c>
      <c r="P305" s="149">
        <f>+#REF!</f>
        <v>1205</v>
      </c>
      <c r="Q305" s="149">
        <f>+#REF!</f>
        <v>1322</v>
      </c>
      <c r="R305" s="149">
        <f>+#REF!</f>
        <v>1640</v>
      </c>
      <c r="S305" s="149">
        <f>+#REF!</f>
        <v>1433</v>
      </c>
      <c r="T305" s="149">
        <f>+#REF!</f>
        <v>1222.752</v>
      </c>
      <c r="U305" s="149">
        <f>+#REF!</f>
        <v>1238.3136</v>
      </c>
      <c r="V305" s="149">
        <f>+#REF!</f>
        <v>1661.2607999999998</v>
      </c>
      <c r="W305" s="149">
        <f>+#REF!</f>
        <v>1446.5087999999998</v>
      </c>
      <c r="X305" s="149">
        <f>+#REF!</f>
        <v>1407.9456</v>
      </c>
      <c r="Y305" s="149">
        <f>+#REF!</f>
        <v>1490.2079999999999</v>
      </c>
      <c r="Z305" s="149">
        <f>+#REF!</f>
        <v>1498.8863999999999</v>
      </c>
      <c r="AA305" s="149">
        <f>+#REF!</f>
        <v>1785.2267999999999</v>
      </c>
      <c r="AB305" s="149">
        <f>_xlfn.IFNA(+#REF!,"N/A")</f>
        <v>6182.64</v>
      </c>
      <c r="AC305" s="151">
        <f>_xlfn.IFNA(+#REF!,"N/A")</f>
        <v>1572</v>
      </c>
      <c r="AD305" s="151">
        <f>_xlfn.IFNA(+#REF!,"N/A")</f>
        <v>1480.2879</v>
      </c>
      <c r="AE305" s="151">
        <f>_xlfn.IFNA(+#REF!,"N/A")</f>
        <v>1425</v>
      </c>
      <c r="AF305" s="151">
        <v>1517.8751999999999</v>
      </c>
      <c r="AG305" s="149">
        <f>IFERROR(+#REF!,"N/A")</f>
        <v>1799.1071999999999</v>
      </c>
      <c r="AH305" s="152">
        <f>_xlfn.IFNA(+#REF!,"N/A")</f>
        <v>-0.21877412981598698</v>
      </c>
      <c r="AI305" s="139"/>
      <c r="AJ305" s="153">
        <f>+#REF!</f>
        <v>271.81439999999998</v>
      </c>
      <c r="AK305" s="154">
        <f>+#REF!</f>
        <v>0.36458333333333398</v>
      </c>
      <c r="AL305" s="149">
        <f>+#REF!</f>
        <v>215.74079999999998</v>
      </c>
      <c r="AM305" s="149">
        <f>+#REF!</f>
        <v>97.891199999999998</v>
      </c>
      <c r="AN305" s="149">
        <f>+#REF!</f>
        <v>117.8496</v>
      </c>
      <c r="AO305" s="149" t="str">
        <f>+#REF!</f>
        <v>WB</v>
      </c>
      <c r="AP305" s="155">
        <f>+#REF!</f>
        <v>0.65625</v>
      </c>
    </row>
    <row r="306" spans="1:42" x14ac:dyDescent="0.25">
      <c r="A306" s="143">
        <f>+#REF!</f>
        <v>625</v>
      </c>
      <c r="B306" s="144" t="str">
        <f>+#REF!</f>
        <v>C.R. 439</v>
      </c>
      <c r="C306" s="145" t="str">
        <f>+#REF!</f>
        <v>0.25 Mi N OF S.R. 44</v>
      </c>
      <c r="D306" s="146" t="s">
        <v>39</v>
      </c>
      <c r="E306" s="147">
        <f>+#REF!</f>
        <v>10</v>
      </c>
      <c r="F306" s="147">
        <f>+#REF!</f>
        <v>19</v>
      </c>
      <c r="G306" s="148">
        <f>+#REF!</f>
        <v>27</v>
      </c>
      <c r="H306" s="149">
        <f>+#REF!</f>
        <v>3189</v>
      </c>
      <c r="I306" s="149">
        <f>+#REF!</f>
        <v>3404</v>
      </c>
      <c r="J306" s="149">
        <f>+#REF!</f>
        <v>3746</v>
      </c>
      <c r="K306" s="149">
        <f>+#REF!</f>
        <v>3293</v>
      </c>
      <c r="L306" s="149">
        <f>+#REF!</f>
        <v>3540</v>
      </c>
      <c r="M306" s="149">
        <f>+#REF!</f>
        <v>3226</v>
      </c>
      <c r="N306" s="149">
        <f>+#REF!</f>
        <v>3371</v>
      </c>
      <c r="O306" s="149">
        <f>+#REF!</f>
        <v>3391</v>
      </c>
      <c r="P306" s="149">
        <f>+#REF!</f>
        <v>3304</v>
      </c>
      <c r="Q306" s="149">
        <f>+#REF!</f>
        <v>3071</v>
      </c>
      <c r="R306" s="149">
        <f>+#REF!</f>
        <v>3470</v>
      </c>
      <c r="S306" s="149">
        <f>+#REF!</f>
        <v>3223</v>
      </c>
      <c r="T306" s="149">
        <f>+#REF!</f>
        <v>3211.6415999999995</v>
      </c>
      <c r="U306" s="149">
        <f>+#REF!</f>
        <v>3173.0111999999999</v>
      </c>
      <c r="V306" s="149">
        <f>+#REF!</f>
        <v>3247.68</v>
      </c>
      <c r="W306" s="149">
        <f>+#REF!</f>
        <v>3780.6911999999998</v>
      </c>
      <c r="X306" s="149">
        <f>+#REF!</f>
        <v>3736.1663999999996</v>
      </c>
      <c r="Y306" s="149">
        <f>+#REF!</f>
        <v>4443.2640000000001</v>
      </c>
      <c r="Z306" s="149">
        <f>+#REF!</f>
        <v>4386.7199999999993</v>
      </c>
      <c r="AA306" s="149">
        <f>+#REF!</f>
        <v>4228.2687999999998</v>
      </c>
      <c r="AB306" s="149">
        <f>_xlfn.IFNA(+#REF!,"N/A")</f>
        <v>6182.64</v>
      </c>
      <c r="AC306" s="151">
        <f>_xlfn.IFNA(+#REF!,"N/A")</f>
        <v>4420.4164999999994</v>
      </c>
      <c r="AD306" s="151">
        <f>_xlfn.IFNA(+#REF!,"N/A")</f>
        <v>4449.6907000000001</v>
      </c>
      <c r="AE306" s="151">
        <f>_xlfn.IFNA(+#REF!,"N/A")</f>
        <v>5818</v>
      </c>
      <c r="AF306" s="151">
        <v>4606.1567999999997</v>
      </c>
      <c r="AG306" s="149">
        <f>IFERROR(+#REF!,"N/A")</f>
        <v>4337.9712</v>
      </c>
      <c r="AH306" s="152">
        <f>_xlfn.IFNA(+#REF!,"N/A")</f>
        <v>-6.8414884330059045E-2</v>
      </c>
      <c r="AI306" s="139"/>
      <c r="AJ306" s="153">
        <f>+#REF!</f>
        <v>399.05279999999999</v>
      </c>
      <c r="AK306" s="154">
        <f>+#REF!</f>
        <v>0.66666666666666696</v>
      </c>
      <c r="AL306" s="149">
        <f>+#REF!</f>
        <v>399.05279999999999</v>
      </c>
      <c r="AM306" s="149">
        <f>+#REF!</f>
        <v>126.25919999999998</v>
      </c>
      <c r="AN306" s="149">
        <f>+#REF!</f>
        <v>272.79359999999997</v>
      </c>
      <c r="AO306" s="149" t="str">
        <f>+#REF!</f>
        <v>NB</v>
      </c>
      <c r="AP306" s="155">
        <f>+#REF!</f>
        <v>0.66666666666666696</v>
      </c>
    </row>
    <row r="307" spans="1:42" x14ac:dyDescent="0.25">
      <c r="A307" s="143">
        <f>+#REF!</f>
        <v>626</v>
      </c>
      <c r="B307" s="144" t="str">
        <f>+#REF!</f>
        <v>C.R. 44</v>
      </c>
      <c r="C307" s="145" t="str">
        <f>+#REF!</f>
        <v>0.10 Mi N OF S.R. 44</v>
      </c>
      <c r="D307" s="146" t="s">
        <v>89</v>
      </c>
      <c r="E307" s="147">
        <f>+#REF!</f>
        <v>7</v>
      </c>
      <c r="F307" s="147">
        <f>+#REF!</f>
        <v>19</v>
      </c>
      <c r="G307" s="148">
        <f>+#REF!</f>
        <v>27</v>
      </c>
      <c r="H307" s="149">
        <f>+#REF!</f>
        <v>6379</v>
      </c>
      <c r="I307" s="149">
        <f>+#REF!</f>
        <v>7524</v>
      </c>
      <c r="J307" s="149">
        <f>+#REF!</f>
        <v>7002</v>
      </c>
      <c r="K307" s="149">
        <f>+#REF!</f>
        <v>7440</v>
      </c>
      <c r="L307" s="149">
        <f>+#REF!</f>
        <v>7968</v>
      </c>
      <c r="M307" s="149">
        <f>+#REF!</f>
        <v>7703</v>
      </c>
      <c r="N307" s="149">
        <f>+#REF!</f>
        <v>8313</v>
      </c>
      <c r="O307" s="149">
        <f>+#REF!</f>
        <v>8714</v>
      </c>
      <c r="P307" s="149">
        <f>+#REF!</f>
        <v>7678</v>
      </c>
      <c r="Q307" s="149">
        <f>+#REF!</f>
        <v>7039</v>
      </c>
      <c r="R307" s="149">
        <f>+#REF!</f>
        <v>7970</v>
      </c>
      <c r="S307" s="149">
        <f>+#REF!</f>
        <v>7602</v>
      </c>
      <c r="T307" s="149">
        <f>+#REF!</f>
        <v>7916.7551999999996</v>
      </c>
      <c r="U307" s="149">
        <f>+#REF!</f>
        <v>6890.7264000000005</v>
      </c>
      <c r="V307" s="149">
        <f>+#REF!</f>
        <v>6783.7919999999995</v>
      </c>
      <c r="W307" s="149">
        <f>+#REF!</f>
        <v>7595.5967999999993</v>
      </c>
      <c r="X307" s="149">
        <f>+#REF!</f>
        <v>8145.0144</v>
      </c>
      <c r="Y307" s="149">
        <f>+#REF!</f>
        <v>8417.7599999999984</v>
      </c>
      <c r="Z307" s="149">
        <f>+#REF!</f>
        <v>11438.860799999999</v>
      </c>
      <c r="AA307" s="149">
        <f>+#REF!</f>
        <v>10567.8202</v>
      </c>
      <c r="AB307" s="149">
        <f>_xlfn.IFNA(+#REF!,"N/A")</f>
        <v>6182.64</v>
      </c>
      <c r="AC307" s="151">
        <f>_xlfn.IFNA(+#REF!,"N/A")</f>
        <v>10582</v>
      </c>
      <c r="AD307" s="151">
        <f>_xlfn.IFNA(+#REF!,"N/A")</f>
        <v>8413.8963999999996</v>
      </c>
      <c r="AE307" s="151">
        <f>_xlfn.IFNA(+#REF!,"N/A")</f>
        <v>7437</v>
      </c>
      <c r="AF307" s="151">
        <v>7542.3743999999988</v>
      </c>
      <c r="AG307" s="149">
        <f>IFERROR(+#REF!,"N/A")</f>
        <v>9604.9151999999995</v>
      </c>
      <c r="AH307" s="152">
        <f>_xlfn.IFNA(+#REF!,"N/A")</f>
        <v>9.2103792131727369E-2</v>
      </c>
      <c r="AI307" s="139"/>
      <c r="AJ307" s="153">
        <f>+#REF!</f>
        <v>793.49759999999992</v>
      </c>
      <c r="AK307" s="154">
        <f>+#REF!</f>
        <v>0.69791666666666696</v>
      </c>
      <c r="AL307" s="149">
        <f>+#REF!</f>
        <v>793.49759999999992</v>
      </c>
      <c r="AM307" s="149">
        <f>+#REF!</f>
        <v>430.38719999999995</v>
      </c>
      <c r="AN307" s="149">
        <f>+#REF!</f>
        <v>363.11039999999997</v>
      </c>
      <c r="AO307" s="149" t="str">
        <f>+#REF!</f>
        <v>NB</v>
      </c>
      <c r="AP307" s="155">
        <f>+#REF!</f>
        <v>0.69791666666666696</v>
      </c>
    </row>
    <row r="308" spans="1:42" x14ac:dyDescent="0.25">
      <c r="A308" s="143">
        <f>+#REF!</f>
        <v>627</v>
      </c>
      <c r="B308" s="144" t="str">
        <f>+#REF!</f>
        <v>C.R. 437</v>
      </c>
      <c r="C308" s="145" t="str">
        <f>+#REF!</f>
        <v>0.14 Mi S OF C.R. 44A</v>
      </c>
      <c r="D308" s="146" t="s">
        <v>39</v>
      </c>
      <c r="E308" s="147">
        <f>+#REF!</f>
        <v>31</v>
      </c>
      <c r="F308" s="147">
        <f>+#REF!</f>
        <v>18</v>
      </c>
      <c r="G308" s="148">
        <f>+#REF!</f>
        <v>28</v>
      </c>
      <c r="H308" s="149" t="str">
        <f>+#REF!</f>
        <v>*****</v>
      </c>
      <c r="I308" s="149" t="str">
        <f>+#REF!</f>
        <v>*****</v>
      </c>
      <c r="J308" s="149">
        <f>+#REF!</f>
        <v>3316</v>
      </c>
      <c r="K308" s="149">
        <f>+#REF!</f>
        <v>3968</v>
      </c>
      <c r="L308" s="149">
        <f>+#REF!</f>
        <v>4164</v>
      </c>
      <c r="M308" s="149">
        <f>+#REF!</f>
        <v>4778</v>
      </c>
      <c r="N308" s="149">
        <f>+#REF!</f>
        <v>4655</v>
      </c>
      <c r="O308" s="149">
        <f>+#REF!</f>
        <v>5332</v>
      </c>
      <c r="P308" s="149">
        <f>+#REF!</f>
        <v>4347</v>
      </c>
      <c r="Q308" s="149">
        <f>+#REF!</f>
        <v>4162</v>
      </c>
      <c r="R308" s="149">
        <f>+#REF!</f>
        <v>4765</v>
      </c>
      <c r="S308" s="149">
        <f>+#REF!</f>
        <v>4513</v>
      </c>
      <c r="T308" s="149">
        <f>+#REF!</f>
        <v>4691.5775999999996</v>
      </c>
      <c r="U308" s="149">
        <f>+#REF!</f>
        <v>4803.84</v>
      </c>
      <c r="V308" s="149">
        <f>+#REF!</f>
        <v>4816.32</v>
      </c>
      <c r="W308" s="149">
        <f>+#REF!</f>
        <v>2701.9871999999996</v>
      </c>
      <c r="X308" s="149">
        <f>+#REF!</f>
        <v>5178.2400000000007</v>
      </c>
      <c r="Y308" s="149">
        <f>+#REF!</f>
        <v>5660.7839999999987</v>
      </c>
      <c r="Z308" s="149">
        <f>+#REF!</f>
        <v>6010.8959999999997</v>
      </c>
      <c r="AA308" s="149">
        <f>+#REF!</f>
        <v>5966.9161999999997</v>
      </c>
      <c r="AB308" s="149">
        <f>_xlfn.IFNA(+#REF!,"N/A")</f>
        <v>6182.64</v>
      </c>
      <c r="AC308" s="151">
        <f>_xlfn.IFNA(+#REF!,"N/A")</f>
        <v>5783.8659999999991</v>
      </c>
      <c r="AD308" s="151">
        <f>_xlfn.IFNA(+#REF!,"N/A")</f>
        <v>5477.1534999999994</v>
      </c>
      <c r="AE308" s="151">
        <f>_xlfn.IFNA(+#REF!,"N/A")</f>
        <v>8450</v>
      </c>
      <c r="AF308" s="151">
        <v>6209.4143999999987</v>
      </c>
      <c r="AG308" s="149" t="str">
        <f>IFERROR(+#REF!,"N/A")</f>
        <v>N/A</v>
      </c>
      <c r="AH308" s="152" t="str">
        <f>_xlfn.IFNA(+#REF!,"N/A")</f>
        <v>N/A</v>
      </c>
      <c r="AI308" s="139"/>
      <c r="AJ308" s="153" t="str">
        <f>+#REF!</f>
        <v>N/A</v>
      </c>
      <c r="AK308" s="154">
        <f>+#REF!</f>
        <v>0.70833333333333404</v>
      </c>
      <c r="AL308" s="149" t="str">
        <f>+#REF!</f>
        <v>N/A</v>
      </c>
      <c r="AM308" s="149" t="str">
        <f>+#REF!</f>
        <v>N/A</v>
      </c>
      <c r="AN308" s="149" t="str">
        <f>+#REF!</f>
        <v>N/A</v>
      </c>
      <c r="AO308" s="149" t="str">
        <f>+#REF!</f>
        <v>NB</v>
      </c>
      <c r="AP308" s="155">
        <f>+#REF!</f>
        <v>0.70833333333333404</v>
      </c>
    </row>
    <row r="309" spans="1:42" x14ac:dyDescent="0.25">
      <c r="A309" s="143">
        <f>+#REF!</f>
        <v>628</v>
      </c>
      <c r="B309" s="144" t="str">
        <f>+#REF!</f>
        <v>C.R. 44A</v>
      </c>
      <c r="C309" s="145" t="str">
        <f>+#REF!</f>
        <v>0.25 Mi W OF ESTES RD</v>
      </c>
      <c r="D309" s="146" t="s">
        <v>89</v>
      </c>
      <c r="E309" s="147">
        <f>+#REF!</f>
        <v>5</v>
      </c>
      <c r="F309" s="147">
        <f>+#REF!</f>
        <v>19</v>
      </c>
      <c r="G309" s="148">
        <f>+#REF!</f>
        <v>27</v>
      </c>
      <c r="H309" s="149">
        <f>+#REF!</f>
        <v>4706</v>
      </c>
      <c r="I309" s="149">
        <f>+#REF!</f>
        <v>5276</v>
      </c>
      <c r="J309" s="149">
        <f>+#REF!</f>
        <v>5132</v>
      </c>
      <c r="K309" s="149">
        <f>+#REF!</f>
        <v>5733</v>
      </c>
      <c r="L309" s="149">
        <f>+#REF!</f>
        <v>5814</v>
      </c>
      <c r="M309" s="149">
        <f>+#REF!</f>
        <v>5511</v>
      </c>
      <c r="N309" s="149">
        <f>+#REF!</f>
        <v>5740</v>
      </c>
      <c r="O309" s="149">
        <f>+#REF!</f>
        <v>5735</v>
      </c>
      <c r="P309" s="149">
        <f>+#REF!</f>
        <v>5042</v>
      </c>
      <c r="Q309" s="149">
        <f>+#REF!</f>
        <v>4412</v>
      </c>
      <c r="R309" s="149">
        <f>+#REF!</f>
        <v>4758</v>
      </c>
      <c r="S309" s="149">
        <f>+#REF!</f>
        <v>4641</v>
      </c>
      <c r="T309" s="149">
        <f>+#REF!</f>
        <v>4537.2672000000002</v>
      </c>
      <c r="U309" s="149">
        <f>+#REF!</f>
        <v>4730.88</v>
      </c>
      <c r="V309" s="149">
        <f>+#REF!</f>
        <v>4277.0015999999996</v>
      </c>
      <c r="W309" s="149">
        <f>+#REF!</f>
        <v>4879.3535999999995</v>
      </c>
      <c r="X309" s="149">
        <f>+#REF!</f>
        <v>4512.576</v>
      </c>
      <c r="Y309" s="149">
        <f>+#REF!</f>
        <v>4705.9199999999992</v>
      </c>
      <c r="Z309" s="149">
        <f>+#REF!</f>
        <v>5103.9744000000001</v>
      </c>
      <c r="AA309" s="149">
        <f>+#REF!</f>
        <v>4957.3789999999999</v>
      </c>
      <c r="AB309" s="149">
        <f>_xlfn.IFNA(+#REF!,"N/A")</f>
        <v>6182.64</v>
      </c>
      <c r="AC309" s="151">
        <f>_xlfn.IFNA(+#REF!,"N/A")</f>
        <v>5480.6639999999998</v>
      </c>
      <c r="AD309" s="151">
        <f>_xlfn.IFNA(+#REF!,"N/A")</f>
        <v>5191.1587</v>
      </c>
      <c r="AE309" s="151">
        <f>_xlfn.IFNA(+#REF!,"N/A")</f>
        <v>6650</v>
      </c>
      <c r="AF309" s="151">
        <v>6564.5567999999994</v>
      </c>
      <c r="AG309" s="151">
        <f>IFERROR(+#REF!,"N/A")</f>
        <v>5797.44</v>
      </c>
      <c r="AH309" s="152">
        <f>_xlfn.IFNA(+#REF!,"N/A")</f>
        <v>-1.2783374376970968E-2</v>
      </c>
      <c r="AI309" s="139"/>
      <c r="AJ309" s="153">
        <f>+#REF!</f>
        <v>550.28160000000003</v>
      </c>
      <c r="AK309" s="154">
        <f>+#REF!</f>
        <v>0.69791666666666696</v>
      </c>
      <c r="AL309" s="149">
        <f>+#REF!</f>
        <v>550.28160000000003</v>
      </c>
      <c r="AM309" s="149">
        <f>+#REF!</f>
        <v>278.46719999999999</v>
      </c>
      <c r="AN309" s="149">
        <f>+#REF!</f>
        <v>271.81439999999998</v>
      </c>
      <c r="AO309" s="149" t="str">
        <f>+#REF!</f>
        <v>WB</v>
      </c>
      <c r="AP309" s="155">
        <f>+#REF!</f>
        <v>0.69791666666666696</v>
      </c>
    </row>
    <row r="310" spans="1:42" x14ac:dyDescent="0.25">
      <c r="A310" s="143">
        <f>+#REF!</f>
        <v>629</v>
      </c>
      <c r="B310" s="144" t="str">
        <f>+#REF!</f>
        <v>CR 44A</v>
      </c>
      <c r="C310" s="145" t="str">
        <f>+#REF!</f>
        <v>0.25 MI N. OF CR 44A</v>
      </c>
      <c r="D310" s="146" t="s">
        <v>89</v>
      </c>
      <c r="E310" s="147">
        <f>+#REF!</f>
        <v>5</v>
      </c>
      <c r="F310" s="147">
        <f>+#REF!</f>
        <v>19</v>
      </c>
      <c r="G310" s="148">
        <f>+#REF!</f>
        <v>27</v>
      </c>
      <c r="H310" s="149" t="str">
        <f>+#REF!</f>
        <v>*****</v>
      </c>
      <c r="I310" s="149" t="str">
        <f>+#REF!</f>
        <v>*****</v>
      </c>
      <c r="J310" s="149" t="str">
        <f>+#REF!</f>
        <v>*****</v>
      </c>
      <c r="K310" s="149" t="str">
        <f>+#REF!</f>
        <v>*****</v>
      </c>
      <c r="L310" s="149" t="str">
        <f>+#REF!</f>
        <v>*****</v>
      </c>
      <c r="M310" s="149" t="str">
        <f>+#REF!</f>
        <v>*****</v>
      </c>
      <c r="N310" s="149" t="str">
        <f>+#REF!</f>
        <v>*****</v>
      </c>
      <c r="O310" s="149" t="str">
        <f>+#REF!</f>
        <v>*****</v>
      </c>
      <c r="P310" s="149" t="str">
        <f>+#REF!</f>
        <v>*****</v>
      </c>
      <c r="Q310" s="149" t="str">
        <f>+#REF!</f>
        <v>*****</v>
      </c>
      <c r="R310" s="149">
        <f>+#REF!</f>
        <v>1672</v>
      </c>
      <c r="S310" s="149">
        <f>+#REF!</f>
        <v>1604</v>
      </c>
      <c r="T310" s="149">
        <f>+#REF!</f>
        <v>1632.4415999999999</v>
      </c>
      <c r="U310" s="149">
        <f>+#REF!</f>
        <v>1660.8</v>
      </c>
      <c r="V310" s="149">
        <f>+#REF!</f>
        <v>1817.1648</v>
      </c>
      <c r="W310" s="149">
        <f>+#REF!</f>
        <v>1944.5183999999999</v>
      </c>
      <c r="X310" s="149">
        <f>+#REF!</f>
        <v>1935.2639999999999</v>
      </c>
      <c r="Y310" s="149">
        <f>+#REF!</f>
        <v>2092.1279999999997</v>
      </c>
      <c r="Z310" s="149">
        <f>+#REF!</f>
        <v>2170.5599999999995</v>
      </c>
      <c r="AA310" s="149">
        <f>+#REF!</f>
        <v>1960.1371999999999</v>
      </c>
      <c r="AB310" s="149">
        <f>_xlfn.IFNA(+#REF!,"N/A")</f>
        <v>6182.64</v>
      </c>
      <c r="AC310" s="151">
        <f>_xlfn.IFNA(+#REF!,"N/A")</f>
        <v>2273.0554999999999</v>
      </c>
      <c r="AD310" s="151">
        <f>_xlfn.IFNA(+#REF!,"N/A")</f>
        <v>2139.6648</v>
      </c>
      <c r="AE310" s="151">
        <f>_xlfn.IFNA(+#REF!,"N/A")</f>
        <v>2574</v>
      </c>
      <c r="AF310" s="151">
        <v>2286.4895999999999</v>
      </c>
      <c r="AG310" s="149">
        <f>IFERROR(+#REF!,"N/A")</f>
        <v>2926.2815999999998</v>
      </c>
      <c r="AH310" s="152">
        <f>_xlfn.IFNA(+#REF!,"N/A")</f>
        <v>-0.13894988031293298</v>
      </c>
      <c r="AI310" s="139"/>
      <c r="AJ310" s="153">
        <f>+#REF!</f>
        <v>276.56639999999999</v>
      </c>
      <c r="AK310" s="154">
        <f>+#REF!</f>
        <v>0.67708333333333404</v>
      </c>
      <c r="AL310" s="149">
        <f>+#REF!</f>
        <v>276.56639999999999</v>
      </c>
      <c r="AM310" s="149">
        <f>+#REF!</f>
        <v>158.71679999999998</v>
      </c>
      <c r="AN310" s="149">
        <f>+#REF!</f>
        <v>117.8496</v>
      </c>
      <c r="AO310" s="149" t="str">
        <f>+#REF!</f>
        <v>NB</v>
      </c>
      <c r="AP310" s="155">
        <f>+#REF!</f>
        <v>0.67708333333333404</v>
      </c>
    </row>
    <row r="311" spans="1:42" x14ac:dyDescent="0.25">
      <c r="A311" s="143">
        <f>+#REF!</f>
        <v>630</v>
      </c>
      <c r="B311" s="144" t="str">
        <f>+#REF!</f>
        <v>C.R. 44A</v>
      </c>
      <c r="C311" s="145" t="str">
        <f>+#REF!</f>
        <v>0.18 Mi W OF C.R. 439</v>
      </c>
      <c r="D311" s="146" t="s">
        <v>39</v>
      </c>
      <c r="E311" s="147">
        <f>+#REF!</f>
        <v>34</v>
      </c>
      <c r="F311" s="147">
        <f>+#REF!</f>
        <v>18</v>
      </c>
      <c r="G311" s="148">
        <f>+#REF!</f>
        <v>27</v>
      </c>
      <c r="H311" s="149">
        <f>+#REF!</f>
        <v>3810</v>
      </c>
      <c r="I311" s="149">
        <f>+#REF!</f>
        <v>4439</v>
      </c>
      <c r="J311" s="149">
        <f>+#REF!</f>
        <v>4457</v>
      </c>
      <c r="K311" s="149">
        <f>+#REF!</f>
        <v>5047</v>
      </c>
      <c r="L311" s="149">
        <f>+#REF!</f>
        <v>5430</v>
      </c>
      <c r="M311" s="149">
        <f>+#REF!</f>
        <v>5094</v>
      </c>
      <c r="N311" s="149">
        <f>+#REF!</f>
        <v>4988</v>
      </c>
      <c r="O311" s="149">
        <f>+#REF!</f>
        <v>5282</v>
      </c>
      <c r="P311" s="149">
        <f>+#REF!</f>
        <v>4683</v>
      </c>
      <c r="Q311" s="149">
        <f>+#REF!</f>
        <v>4134</v>
      </c>
      <c r="R311" s="149">
        <f>+#REF!</f>
        <v>4518</v>
      </c>
      <c r="S311" s="149">
        <f>+#REF!</f>
        <v>3968</v>
      </c>
      <c r="T311" s="149">
        <f>+#REF!</f>
        <v>3831.5903999999996</v>
      </c>
      <c r="U311" s="149">
        <f>+#REF!</f>
        <v>4113.5999999999995</v>
      </c>
      <c r="V311" s="149">
        <f>+#REF!</f>
        <v>3789.12</v>
      </c>
      <c r="W311" s="149">
        <f>+#REF!</f>
        <v>4174.1567999999997</v>
      </c>
      <c r="X311" s="149">
        <f>+#REF!</f>
        <v>4151.424</v>
      </c>
      <c r="Y311" s="149">
        <f>+#REF!</f>
        <v>4440.5279999999993</v>
      </c>
      <c r="Z311" s="149">
        <f>+#REF!</f>
        <v>4741.4879999999994</v>
      </c>
      <c r="AA311" s="149">
        <f>+#REF!</f>
        <v>4746.1247999999996</v>
      </c>
      <c r="AB311" s="149">
        <f>_xlfn.IFNA(+#REF!,"N/A")</f>
        <v>6182.64</v>
      </c>
      <c r="AC311" s="151">
        <f>_xlfn.IFNA(+#REF!,"N/A")</f>
        <v>4975</v>
      </c>
      <c r="AD311" s="151">
        <f>_xlfn.IFNA(+#REF!,"N/A")</f>
        <v>4319.0511000000006</v>
      </c>
      <c r="AE311" s="151">
        <f>_xlfn.IFNA(+#REF!,"N/A")</f>
        <v>5907</v>
      </c>
      <c r="AF311" s="151">
        <v>5703.7823999999991</v>
      </c>
      <c r="AG311" s="149">
        <f>IFERROR(+#REF!,"N/A")</f>
        <v>5160.6720000000005</v>
      </c>
      <c r="AH311" s="152">
        <f>_xlfn.IFNA(+#REF!,"N/A")</f>
        <v>-3.5490611118646376E-2</v>
      </c>
      <c r="AI311" s="139"/>
      <c r="AJ311" s="153">
        <f>+#REF!</f>
        <v>521.76959999999997</v>
      </c>
      <c r="AK311" s="154">
        <f>+#REF!</f>
        <v>0.69791666666666696</v>
      </c>
      <c r="AL311" s="149">
        <f>+#REF!</f>
        <v>521.76959999999997</v>
      </c>
      <c r="AM311" s="149">
        <f>+#REF!</f>
        <v>252.8064</v>
      </c>
      <c r="AN311" s="149">
        <f>+#REF!</f>
        <v>268.96320000000003</v>
      </c>
      <c r="AO311" s="149" t="str">
        <f>+#REF!</f>
        <v>EB</v>
      </c>
      <c r="AP311" s="155">
        <f>+#REF!</f>
        <v>0.69791666666666696</v>
      </c>
    </row>
    <row r="312" spans="1:42" x14ac:dyDescent="0.25">
      <c r="A312" s="143">
        <f>+#REF!</f>
        <v>631</v>
      </c>
      <c r="B312" s="144" t="str">
        <f>+#REF!</f>
        <v>C.R. 44A (EAST)</v>
      </c>
      <c r="C312" s="145" t="str">
        <f>+#REF!</f>
        <v>0.6 Mi E OF C.R. 439</v>
      </c>
      <c r="D312" s="146" t="s">
        <v>39</v>
      </c>
      <c r="E312" s="180">
        <f>+#REF!</f>
        <v>34</v>
      </c>
      <c r="F312" s="147">
        <f>+#REF!</f>
        <v>18</v>
      </c>
      <c r="G312" s="148">
        <f>+#REF!</f>
        <v>27</v>
      </c>
      <c r="H312" s="149" t="str">
        <f>+#REF!</f>
        <v>*****</v>
      </c>
      <c r="I312" s="149" t="str">
        <f>+#REF!</f>
        <v>*****</v>
      </c>
      <c r="J312" s="149" t="str">
        <f>+#REF!</f>
        <v>*****</v>
      </c>
      <c r="K312" s="149" t="str">
        <f>+#REF!</f>
        <v>*****</v>
      </c>
      <c r="L312" s="149" t="str">
        <f>+#REF!</f>
        <v>*****</v>
      </c>
      <c r="M312" s="149" t="str">
        <f>+#REF!</f>
        <v>*****</v>
      </c>
      <c r="N312" s="149" t="str">
        <f>+#REF!</f>
        <v>*****</v>
      </c>
      <c r="O312" s="149">
        <f>+#REF!</f>
        <v>5267</v>
      </c>
      <c r="P312" s="149">
        <f>+#REF!</f>
        <v>4630</v>
      </c>
      <c r="Q312" s="149">
        <f>+#REF!</f>
        <v>4117</v>
      </c>
      <c r="R312" s="149">
        <f>+#REF!</f>
        <v>4429</v>
      </c>
      <c r="S312" s="149">
        <f>+#REF!</f>
        <v>3814</v>
      </c>
      <c r="T312" s="149" t="str">
        <f>+#REF!</f>
        <v>UC</v>
      </c>
      <c r="U312" s="149">
        <f>+#REF!</f>
        <v>3740.3519999999999</v>
      </c>
      <c r="V312" s="149">
        <f>+#REF!</f>
        <v>3352.3199999999997</v>
      </c>
      <c r="W312" s="149">
        <f>+#REF!</f>
        <v>3751.2287999999999</v>
      </c>
      <c r="X312" s="149">
        <f>+#REF!</f>
        <v>3797.0783999999999</v>
      </c>
      <c r="Y312" s="149">
        <f>+#REF!</f>
        <v>3857.7599999999998</v>
      </c>
      <c r="Z312" s="149">
        <f>+#REF!</f>
        <v>5653.4879999999994</v>
      </c>
      <c r="AA312" s="149">
        <f>+#REF!</f>
        <v>4057.1608000000001</v>
      </c>
      <c r="AB312" s="150">
        <f>_xlfn.IFNA(+#REF!,"N/A")</f>
        <v>6182.64</v>
      </c>
      <c r="AC312" s="151">
        <f>_xlfn.IFNA(+#REF!,"N/A")</f>
        <v>3873.5014999999999</v>
      </c>
      <c r="AD312" s="151">
        <f>_xlfn.IFNA(+#REF!,"N/A")</f>
        <v>3747.9441999999999</v>
      </c>
      <c r="AE312" s="151">
        <f>_xlfn.IFNA(+#REF!,"N/A")</f>
        <v>4544</v>
      </c>
      <c r="AF312" s="151">
        <v>4381.2864</v>
      </c>
      <c r="AG312" s="149">
        <f>IFERROR(+#REF!,"N/A")</f>
        <v>4252.2623999999996</v>
      </c>
      <c r="AH312" s="152">
        <f>_xlfn.IFNA(+#REF!,"N/A")</f>
        <v>-7.2125543045204132E-2</v>
      </c>
      <c r="AI312" s="139"/>
      <c r="AJ312" s="153">
        <f>+#REF!</f>
        <v>438.68159999999995</v>
      </c>
      <c r="AK312" s="154">
        <f>+#REF!</f>
        <v>0.30208333333333398</v>
      </c>
      <c r="AL312" s="149">
        <f>+#REF!</f>
        <v>396.28800000000001</v>
      </c>
      <c r="AM312" s="149">
        <f>+#REF!</f>
        <v>181.55519999999999</v>
      </c>
      <c r="AN312" s="149">
        <f>+#REF!</f>
        <v>214.73279999999997</v>
      </c>
      <c r="AO312" s="149" t="str">
        <f>+#REF!</f>
        <v>WB</v>
      </c>
      <c r="AP312" s="155">
        <f>+#REF!</f>
        <v>0.6875</v>
      </c>
    </row>
    <row r="313" spans="1:42" x14ac:dyDescent="0.25">
      <c r="A313" s="143">
        <f>+#REF!</f>
        <v>632</v>
      </c>
      <c r="B313" s="144" t="str">
        <f>+#REF!</f>
        <v>C.R. 44A</v>
      </c>
      <c r="C313" s="145" t="str">
        <f>+#REF!</f>
        <v>0.25 Mi W OF S.R. 44</v>
      </c>
      <c r="D313" s="146" t="s">
        <v>39</v>
      </c>
      <c r="E313" s="147">
        <f>+#REF!</f>
        <v>35</v>
      </c>
      <c r="F313" s="147">
        <f>+#REF!</f>
        <v>18</v>
      </c>
      <c r="G313" s="148">
        <f>+#REF!</f>
        <v>28</v>
      </c>
      <c r="H313" s="149">
        <f>+#REF!</f>
        <v>1251</v>
      </c>
      <c r="I313" s="149">
        <f>+#REF!</f>
        <v>1471</v>
      </c>
      <c r="J313" s="149">
        <f>+#REF!</f>
        <v>1331</v>
      </c>
      <c r="K313" s="149">
        <f>+#REF!</f>
        <v>1584</v>
      </c>
      <c r="L313" s="149">
        <f>+#REF!</f>
        <v>1690</v>
      </c>
      <c r="M313" s="149">
        <f>+#REF!</f>
        <v>1450</v>
      </c>
      <c r="N313" s="149">
        <f>+#REF!</f>
        <v>1569</v>
      </c>
      <c r="O313" s="149">
        <f>+#REF!</f>
        <v>1669</v>
      </c>
      <c r="P313" s="149">
        <f>+#REF!</f>
        <v>1336</v>
      </c>
      <c r="Q313" s="149">
        <f>+#REF!</f>
        <v>1167</v>
      </c>
      <c r="R313" s="149">
        <f>+#REF!</f>
        <v>1164</v>
      </c>
      <c r="S313" s="149">
        <f>+#REF!</f>
        <v>1216</v>
      </c>
      <c r="T313" s="149">
        <f>+#REF!</f>
        <v>1256.1407999999999</v>
      </c>
      <c r="U313" s="149">
        <f>+#REF!</f>
        <v>1436.9664</v>
      </c>
      <c r="V313" s="149">
        <f>+#REF!</f>
        <v>1128.96</v>
      </c>
      <c r="W313" s="149">
        <f>+#REF!</f>
        <v>1146.1823999999999</v>
      </c>
      <c r="X313" s="149">
        <f>+#REF!</f>
        <v>1193.8751999999999</v>
      </c>
      <c r="Y313" s="149">
        <f>+#REF!</f>
        <v>1380.768</v>
      </c>
      <c r="Z313" s="149">
        <f>+#REF!</f>
        <v>1520.3039999999999</v>
      </c>
      <c r="AA313" s="149">
        <f>+#REF!</f>
        <v>1458.2203999999999</v>
      </c>
      <c r="AB313" s="149">
        <f>_xlfn.IFNA(+#REF!,"N/A")</f>
        <v>6182.64</v>
      </c>
      <c r="AC313" s="151">
        <f>_xlfn.IFNA(+#REF!,"N/A")</f>
        <v>1646.5019999999997</v>
      </c>
      <c r="AD313" s="151">
        <f>_xlfn.IFNA(+#REF!,"N/A")</f>
        <v>1791.8810000000001</v>
      </c>
      <c r="AE313" s="151">
        <f>_xlfn.IFNA(+#REF!,"N/A")</f>
        <v>2030</v>
      </c>
      <c r="AF313" s="151">
        <v>1860.7103999999999</v>
      </c>
      <c r="AG313" s="149">
        <f>IFERROR(+#REF!,"N/A")</f>
        <v>2056.6655999999998</v>
      </c>
      <c r="AH313" s="152">
        <f>_xlfn.IFNA(+#REF!,"N/A")</f>
        <v>-0.19758702066352007</v>
      </c>
      <c r="AI313" s="139"/>
      <c r="AJ313" s="153">
        <f>+#REF!</f>
        <v>180.57599999999999</v>
      </c>
      <c r="AK313" s="154">
        <f>+#REF!</f>
        <v>0.63541666666666696</v>
      </c>
      <c r="AL313" s="149">
        <f>+#REF!</f>
        <v>180.57599999999999</v>
      </c>
      <c r="AM313" s="149">
        <f>+#REF!</f>
        <v>99.792000000000002</v>
      </c>
      <c r="AN313" s="149">
        <f>+#REF!</f>
        <v>80.783999999999992</v>
      </c>
      <c r="AO313" s="149" t="str">
        <f>+#REF!</f>
        <v>EB</v>
      </c>
      <c r="AP313" s="155">
        <f>+#REF!</f>
        <v>0.63541666666666696</v>
      </c>
    </row>
    <row r="314" spans="1:42" x14ac:dyDescent="0.25">
      <c r="A314" s="143">
        <f>+#REF!</f>
        <v>633</v>
      </c>
      <c r="B314" s="144" t="str">
        <f>+#REF!</f>
        <v>C.R. 450A</v>
      </c>
      <c r="C314" s="145" t="str">
        <f>+#REF!</f>
        <v>0.25 Mi W OF C.R. 44A NORTH</v>
      </c>
      <c r="D314" s="146" t="s">
        <v>39</v>
      </c>
      <c r="E314" s="147">
        <f>+#REF!</f>
        <v>29</v>
      </c>
      <c r="F314" s="147">
        <f>+#REF!</f>
        <v>18</v>
      </c>
      <c r="G314" s="148">
        <f>+#REF!</f>
        <v>27</v>
      </c>
      <c r="H314" s="149">
        <f>+#REF!</f>
        <v>1152</v>
      </c>
      <c r="I314" s="149">
        <f>+#REF!</f>
        <v>1366</v>
      </c>
      <c r="J314" s="149">
        <f>+#REF!</f>
        <v>1264</v>
      </c>
      <c r="K314" s="149">
        <f>+#REF!</f>
        <v>1292</v>
      </c>
      <c r="L314" s="149">
        <f>+#REF!</f>
        <v>1384</v>
      </c>
      <c r="M314" s="149">
        <f>+#REF!</f>
        <v>1280</v>
      </c>
      <c r="N314" s="149">
        <f>+#REF!</f>
        <v>2245</v>
      </c>
      <c r="O314" s="149">
        <f>+#REF!</f>
        <v>1283</v>
      </c>
      <c r="P314" s="149">
        <f>+#REF!</f>
        <v>1169</v>
      </c>
      <c r="Q314" s="149">
        <f>+#REF!</f>
        <v>1107</v>
      </c>
      <c r="R314" s="149">
        <f>+#REF!</f>
        <v>1278</v>
      </c>
      <c r="S314" s="149">
        <f>+#REF!</f>
        <v>1148</v>
      </c>
      <c r="T314" s="149">
        <f>+#REF!</f>
        <v>1162.2911999999999</v>
      </c>
      <c r="U314" s="149">
        <f>+#REF!</f>
        <v>1104.96</v>
      </c>
      <c r="V314" s="149">
        <f>+#REF!</f>
        <v>1132.8</v>
      </c>
      <c r="W314" s="149">
        <f>+#REF!</f>
        <v>1302.9983999999999</v>
      </c>
      <c r="X314" s="149">
        <f>+#REF!</f>
        <v>1327.4303999999997</v>
      </c>
      <c r="Y314" s="149">
        <f>+#REF!</f>
        <v>1497.5039999999999</v>
      </c>
      <c r="Z314" s="149">
        <f>+#REF!</f>
        <v>1767.4176</v>
      </c>
      <c r="AA314" s="149">
        <f>+#REF!</f>
        <v>1800.2879999999998</v>
      </c>
      <c r="AB314" s="149">
        <f>_xlfn.IFNA(+#REF!,"N/A")</f>
        <v>6182.64</v>
      </c>
      <c r="AC314" s="151">
        <f>_xlfn.IFNA(+#REF!,"N/A")</f>
        <v>1822</v>
      </c>
      <c r="AD314" s="151">
        <f>_xlfn.IFNA(+#REF!,"N/A")</f>
        <v>1805.1215</v>
      </c>
      <c r="AE314" s="151">
        <f>_xlfn.IFNA(+#REF!,"N/A")</f>
        <v>2277</v>
      </c>
      <c r="AF314" s="151">
        <v>2027.52</v>
      </c>
      <c r="AG314" s="149">
        <f>IFERROR(+#REF!,"N/A")</f>
        <v>2284.7615999999998</v>
      </c>
      <c r="AH314" s="152">
        <f>_xlfn.IFNA(+#REF!,"N/A")</f>
        <v>-0.18052938255196649</v>
      </c>
      <c r="AI314" s="139"/>
      <c r="AJ314" s="153">
        <f>+#REF!</f>
        <v>244.25280000000001</v>
      </c>
      <c r="AK314" s="154">
        <f>+#REF!</f>
        <v>0.66666666666666696</v>
      </c>
      <c r="AL314" s="149">
        <f>+#REF!</f>
        <v>244.25280000000001</v>
      </c>
      <c r="AM314" s="149">
        <f>+#REF!</f>
        <v>134.00639999999999</v>
      </c>
      <c r="AN314" s="149">
        <f>+#REF!</f>
        <v>110.24639999999999</v>
      </c>
      <c r="AO314" s="149" t="str">
        <f>+#REF!</f>
        <v>WB</v>
      </c>
      <c r="AP314" s="155">
        <f>+#REF!</f>
        <v>0.66666666666666696</v>
      </c>
    </row>
    <row r="315" spans="1:42" x14ac:dyDescent="0.25">
      <c r="A315" s="143">
        <f>+#REF!</f>
        <v>634</v>
      </c>
      <c r="B315" s="144" t="str">
        <f>+#REF!</f>
        <v>C.R. 44A (NORTH)</v>
      </c>
      <c r="C315" s="145" t="str">
        <f>+#REF!</f>
        <v>0.2 Mi N OF C.R. 450A</v>
      </c>
      <c r="D315" s="176" t="s">
        <v>39</v>
      </c>
      <c r="E315" s="147">
        <f>+#REF!</f>
        <v>20</v>
      </c>
      <c r="F315" s="147">
        <f>+#REF!</f>
        <v>18</v>
      </c>
      <c r="G315" s="148">
        <f>+#REF!</f>
        <v>27</v>
      </c>
      <c r="H315" s="149" t="str">
        <f>+#REF!</f>
        <v>*****</v>
      </c>
      <c r="I315" s="149" t="str">
        <f>+#REF!</f>
        <v>*****</v>
      </c>
      <c r="J315" s="149" t="str">
        <f>+#REF!</f>
        <v>*****</v>
      </c>
      <c r="K315" s="149" t="str">
        <f>+#REF!</f>
        <v>*****</v>
      </c>
      <c r="L315" s="149" t="str">
        <f>+#REF!</f>
        <v>*****</v>
      </c>
      <c r="M315" s="149" t="str">
        <f>+#REF!</f>
        <v>*****</v>
      </c>
      <c r="N315" s="149" t="str">
        <f>+#REF!</f>
        <v>*****</v>
      </c>
      <c r="O315" s="149">
        <f>+#REF!</f>
        <v>1400</v>
      </c>
      <c r="P315" s="149">
        <f>+#REF!</f>
        <v>1369</v>
      </c>
      <c r="Q315" s="149">
        <f>+#REF!</f>
        <v>1300</v>
      </c>
      <c r="R315" s="149">
        <f>+#REF!</f>
        <v>1560</v>
      </c>
      <c r="S315" s="149">
        <f>+#REF!</f>
        <v>1543</v>
      </c>
      <c r="T315" s="149">
        <f>+#REF!</f>
        <v>1433.0111999999999</v>
      </c>
      <c r="U315" s="149">
        <f>+#REF!</f>
        <v>1451.52</v>
      </c>
      <c r="V315" s="149">
        <f>+#REF!</f>
        <v>1547.2511999999999</v>
      </c>
      <c r="W315" s="149">
        <f>+#REF!</f>
        <v>1651.7952</v>
      </c>
      <c r="X315" s="149">
        <f>+#REF!</f>
        <v>1599.0527999999997</v>
      </c>
      <c r="Y315" s="149">
        <f>+#REF!</f>
        <v>1836.7487999999998</v>
      </c>
      <c r="Z315" s="149">
        <f>+#REF!</f>
        <v>1838.1887999999999</v>
      </c>
      <c r="AA315" s="149">
        <f>+#REF!</f>
        <v>1749.8879999999999</v>
      </c>
      <c r="AB315" s="149">
        <f>_xlfn.IFNA(+#REF!,"N/A")</f>
        <v>6182.64</v>
      </c>
      <c r="AC315" s="151">
        <f>_xlfn.IFNA(+#REF!,"N/A")</f>
        <v>1943.9469999999999</v>
      </c>
      <c r="AD315" s="151">
        <f>_xlfn.IFNA(+#REF!,"N/A")</f>
        <v>1917.2244000000003</v>
      </c>
      <c r="AE315" s="151">
        <f>_xlfn.IFNA(+#REF!,"N/A")</f>
        <v>2292</v>
      </c>
      <c r="AF315" s="151">
        <v>2087.424</v>
      </c>
      <c r="AG315" s="149">
        <f>IFERROR(+#REF!,"N/A")</f>
        <v>2198.0159999999996</v>
      </c>
      <c r="AH315" s="152">
        <f>_xlfn.IFNA(+#REF!,"N/A")</f>
        <v>-0.18684866747050655</v>
      </c>
      <c r="AI315" s="139"/>
      <c r="AJ315" s="153">
        <f>+#REF!</f>
        <v>216.57599999999999</v>
      </c>
      <c r="AK315" s="154">
        <f>+#REF!</f>
        <v>0.28125</v>
      </c>
      <c r="AL315" s="149">
        <f>+#REF!</f>
        <v>199.06559999999999</v>
      </c>
      <c r="AM315" s="149">
        <f>+#REF!</f>
        <v>105.98399999999999</v>
      </c>
      <c r="AN315" s="149">
        <f>+#REF!</f>
        <v>93.081599999999995</v>
      </c>
      <c r="AO315" s="149" t="str">
        <f>+#REF!</f>
        <v>NB</v>
      </c>
      <c r="AP315" s="155">
        <f>+#REF!</f>
        <v>0.625</v>
      </c>
    </row>
    <row r="316" spans="1:42" x14ac:dyDescent="0.25">
      <c r="A316" s="143">
        <f>+#REF!</f>
        <v>635</v>
      </c>
      <c r="B316" s="144" t="str">
        <f>+#REF!</f>
        <v>ROYAL TRAILS RD</v>
      </c>
      <c r="C316" s="145" t="str">
        <f>+#REF!</f>
        <v>0.34 Mi N OF S.R. 44</v>
      </c>
      <c r="D316" s="146" t="s">
        <v>39</v>
      </c>
      <c r="E316" s="147">
        <f>+#REF!</f>
        <v>18</v>
      </c>
      <c r="F316" s="147">
        <f>+#REF!</f>
        <v>18</v>
      </c>
      <c r="G316" s="148">
        <f>+#REF!</f>
        <v>29</v>
      </c>
      <c r="H316" s="149">
        <f>+#REF!</f>
        <v>632</v>
      </c>
      <c r="I316" s="149">
        <f>+#REF!</f>
        <v>849</v>
      </c>
      <c r="J316" s="149">
        <f>+#REF!</f>
        <v>935</v>
      </c>
      <c r="K316" s="149">
        <f>+#REF!</f>
        <v>919</v>
      </c>
      <c r="L316" s="149">
        <f>+#REF!</f>
        <v>1133</v>
      </c>
      <c r="M316" s="149">
        <f>+#REF!</f>
        <v>1329</v>
      </c>
      <c r="N316" s="149">
        <f>+#REF!</f>
        <v>1592</v>
      </c>
      <c r="O316" s="149">
        <f>+#REF!</f>
        <v>1606</v>
      </c>
      <c r="P316" s="149">
        <f>+#REF!</f>
        <v>1418</v>
      </c>
      <c r="Q316" s="149">
        <f>+#REF!</f>
        <v>1269</v>
      </c>
      <c r="R316" s="149">
        <f>+#REF!</f>
        <v>1492</v>
      </c>
      <c r="S316" s="149">
        <f>+#REF!</f>
        <v>1533</v>
      </c>
      <c r="T316" s="149">
        <f>+#REF!</f>
        <v>1344.4704000000002</v>
      </c>
      <c r="U316" s="149">
        <f>+#REF!</f>
        <v>1458.8639999999998</v>
      </c>
      <c r="V316" s="149">
        <f>+#REF!</f>
        <v>1533.12</v>
      </c>
      <c r="W316" s="149">
        <f>+#REF!</f>
        <v>1517.7887999999998</v>
      </c>
      <c r="X316" s="149">
        <f>+#REF!</f>
        <v>1518.7391999999998</v>
      </c>
      <c r="Y316" s="149">
        <f>+#REF!</f>
        <v>1765.6319999999998</v>
      </c>
      <c r="Z316" s="149">
        <f>+#REF!</f>
        <v>1700.1215999999997</v>
      </c>
      <c r="AA316" s="149">
        <f>+#REF!</f>
        <v>1674.0065999999997</v>
      </c>
      <c r="AB316" s="149">
        <f>_xlfn.IFNA(+#REF!,"N/A")</f>
        <v>6182.64</v>
      </c>
      <c r="AC316" s="151">
        <f>_xlfn.IFNA(+#REF!,"N/A")</f>
        <v>1759</v>
      </c>
      <c r="AD316" s="151">
        <f>_xlfn.IFNA(+#REF!,"N/A")</f>
        <v>1715.9687999999999</v>
      </c>
      <c r="AE316" s="151">
        <f>_xlfn.IFNA(+#REF!,"N/A")</f>
        <v>2101</v>
      </c>
      <c r="AF316" s="151">
        <v>2001.7151999999999</v>
      </c>
      <c r="AG316" s="149">
        <f>IFERROR(+#REF!,"N/A")</f>
        <v>2335.1327999999999</v>
      </c>
      <c r="AH316" s="152">
        <f>_xlfn.IFNA(+#REF!,"N/A")</f>
        <v>-0.17694752549774106</v>
      </c>
      <c r="AI316" s="139"/>
      <c r="AJ316" s="153">
        <f>+#REF!</f>
        <v>217.64160000000001</v>
      </c>
      <c r="AK316" s="154">
        <f>+#REF!</f>
        <v>0.69791666666666696</v>
      </c>
      <c r="AL316" s="149">
        <f>+#REF!</f>
        <v>217.64160000000001</v>
      </c>
      <c r="AM316" s="149">
        <f>+#REF!</f>
        <v>154.9152</v>
      </c>
      <c r="AN316" s="149">
        <f>+#REF!</f>
        <v>62.726399999999998</v>
      </c>
      <c r="AO316" s="149" t="str">
        <f>+#REF!</f>
        <v>EB</v>
      </c>
      <c r="AP316" s="155">
        <f>+#REF!</f>
        <v>0.69791666666666696</v>
      </c>
    </row>
    <row r="317" spans="1:42" x14ac:dyDescent="0.25">
      <c r="A317" s="143">
        <f>+#REF!</f>
        <v>636</v>
      </c>
      <c r="B317" s="144" t="str">
        <f>+#REF!</f>
        <v>C.R. 439</v>
      </c>
      <c r="C317" s="145" t="str">
        <f>+#REF!</f>
        <v>0.25 Mi S OF C.R. 42</v>
      </c>
      <c r="D317" s="146" t="s">
        <v>39</v>
      </c>
      <c r="E317" s="147">
        <f>+#REF!</f>
        <v>2</v>
      </c>
      <c r="F317" s="147">
        <f>+#REF!</f>
        <v>18</v>
      </c>
      <c r="G317" s="148">
        <f>+#REF!</f>
        <v>27</v>
      </c>
      <c r="H317" s="149">
        <f>+#REF!</f>
        <v>2504</v>
      </c>
      <c r="I317" s="149">
        <f>+#REF!</f>
        <v>2597</v>
      </c>
      <c r="J317" s="149">
        <f>+#REF!</f>
        <v>2660</v>
      </c>
      <c r="K317" s="149">
        <f>+#REF!</f>
        <v>2907</v>
      </c>
      <c r="L317" s="149">
        <f>+#REF!</f>
        <v>2700</v>
      </c>
      <c r="M317" s="149">
        <f>+#REF!</f>
        <v>2440</v>
      </c>
      <c r="N317" s="149">
        <f>+#REF!</f>
        <v>2603</v>
      </c>
      <c r="O317" s="149">
        <f>+#REF!</f>
        <v>2630</v>
      </c>
      <c r="P317" s="149">
        <f>+#REF!</f>
        <v>2231</v>
      </c>
      <c r="Q317" s="149">
        <f>+#REF!</f>
        <v>2220</v>
      </c>
      <c r="R317" s="149">
        <f>+#REF!</f>
        <v>2362</v>
      </c>
      <c r="S317" s="149">
        <f>+#REF!</f>
        <v>2214</v>
      </c>
      <c r="T317" s="149">
        <f>+#REF!</f>
        <v>2375.1167999999998</v>
      </c>
      <c r="U317" s="149">
        <f>+#REF!</f>
        <v>2422.08</v>
      </c>
      <c r="V317" s="149">
        <f>+#REF!</f>
        <v>2343.36</v>
      </c>
      <c r="W317" s="149">
        <f>+#REF!</f>
        <v>2500.5023999999999</v>
      </c>
      <c r="X317" s="149">
        <f>+#REF!</f>
        <v>2743.2959999999998</v>
      </c>
      <c r="Y317" s="149">
        <f>+#REF!</f>
        <v>3501.1679999999997</v>
      </c>
      <c r="Z317" s="149">
        <f>+#REF!</f>
        <v>3708.8639999999996</v>
      </c>
      <c r="AA317" s="149">
        <f>+#REF!</f>
        <v>3664.8054999999999</v>
      </c>
      <c r="AB317" s="149">
        <f>_xlfn.IFNA(+#REF!,"N/A")</f>
        <v>6182.64</v>
      </c>
      <c r="AC317" s="151">
        <f>_xlfn.IFNA(+#REF!,"N/A")</f>
        <v>11071.6705</v>
      </c>
      <c r="AD317" s="151">
        <f>_xlfn.IFNA(+#REF!,"N/A")</f>
        <v>3593.4717000000001</v>
      </c>
      <c r="AE317" s="151">
        <f>_xlfn.IFNA(+#REF!,"N/A")</f>
        <v>4701</v>
      </c>
      <c r="AF317" s="151">
        <v>3942.5759999999996</v>
      </c>
      <c r="AG317" s="149">
        <f>IFERROR(+#REF!,"N/A")</f>
        <v>4576.1759999999995</v>
      </c>
      <c r="AH317" s="152">
        <f>_xlfn.IFNA(+#REF!,"N/A")</f>
        <v>-5.8401513086262291E-2</v>
      </c>
      <c r="AI317" s="139"/>
      <c r="AJ317" s="153">
        <f>+#REF!</f>
        <v>423.87839999999994</v>
      </c>
      <c r="AK317" s="154">
        <f>+#REF!</f>
        <v>0.6875</v>
      </c>
      <c r="AL317" s="149">
        <f>+#REF!</f>
        <v>423.8784</v>
      </c>
      <c r="AM317" s="149">
        <f>+#REF!</f>
        <v>256.608</v>
      </c>
      <c r="AN317" s="149">
        <f>+#REF!</f>
        <v>167.27039999999997</v>
      </c>
      <c r="AO317" s="149" t="str">
        <f>+#REF!</f>
        <v>NB</v>
      </c>
      <c r="AP317" s="155">
        <f>+#REF!</f>
        <v>0.6875</v>
      </c>
    </row>
    <row r="318" spans="1:42" x14ac:dyDescent="0.25">
      <c r="A318" s="143">
        <f>+#REF!</f>
        <v>637</v>
      </c>
      <c r="B318" s="144" t="str">
        <f>+#REF!</f>
        <v>C.R. 42</v>
      </c>
      <c r="C318" s="145" t="str">
        <f>+#REF!</f>
        <v>0.58 Mi E OF C.R. 450</v>
      </c>
      <c r="D318" s="146" t="s">
        <v>39</v>
      </c>
      <c r="E318" s="147">
        <f>+#REF!</f>
        <v>33</v>
      </c>
      <c r="F318" s="147">
        <f>+#REF!</f>
        <v>17</v>
      </c>
      <c r="G318" s="148">
        <f>+#REF!</f>
        <v>27</v>
      </c>
      <c r="H318" s="149">
        <f>+#REF!</f>
        <v>3790</v>
      </c>
      <c r="I318" s="149">
        <f>+#REF!</f>
        <v>4454</v>
      </c>
      <c r="J318" s="149">
        <f>+#REF!</f>
        <v>4438</v>
      </c>
      <c r="K318" s="149">
        <f>+#REF!</f>
        <v>4453</v>
      </c>
      <c r="L318" s="149">
        <f>+#REF!</f>
        <v>4701</v>
      </c>
      <c r="M318" s="149">
        <f>+#REF!</f>
        <v>4070</v>
      </c>
      <c r="N318" s="149">
        <f>+#REF!</f>
        <v>4233</v>
      </c>
      <c r="O318" s="149">
        <f>+#REF!</f>
        <v>4419</v>
      </c>
      <c r="P318" s="149">
        <f>+#REF!</f>
        <v>3489</v>
      </c>
      <c r="Q318" s="149">
        <f>+#REF!</f>
        <v>3471</v>
      </c>
      <c r="R318" s="149">
        <f>+#REF!</f>
        <v>3920</v>
      </c>
      <c r="S318" s="149">
        <f>+#REF!</f>
        <v>3489</v>
      </c>
      <c r="T318" s="149">
        <f>+#REF!</f>
        <v>3714.0480000000002</v>
      </c>
      <c r="U318" s="149">
        <f>+#REF!</f>
        <v>3703.68</v>
      </c>
      <c r="V318" s="149">
        <f>+#REF!</f>
        <v>3549.12</v>
      </c>
      <c r="W318" s="149">
        <f>+#REF!</f>
        <v>3987.8783999999996</v>
      </c>
      <c r="X318" s="149">
        <f>+#REF!</f>
        <v>4290.0096000000003</v>
      </c>
      <c r="Y318" s="149">
        <f>+#REF!</f>
        <v>4969.4879999999994</v>
      </c>
      <c r="Z318" s="149">
        <f>+#REF!</f>
        <v>5127.1872000000003</v>
      </c>
      <c r="AA318" s="149">
        <f>+#REF!</f>
        <v>5378.3039999999992</v>
      </c>
      <c r="AB318" s="149">
        <f>_xlfn.IFNA(+#REF!,"N/A")</f>
        <v>6182.64</v>
      </c>
      <c r="AC318" s="151">
        <f>_xlfn.IFNA(+#REF!,"N/A")</f>
        <v>5734.9314999999997</v>
      </c>
      <c r="AD318" s="151">
        <f>_xlfn.IFNA(+#REF!,"N/A")</f>
        <v>5311.2058999999999</v>
      </c>
      <c r="AE318" s="151">
        <f>_xlfn.IFNA(+#REF!,"N/A")</f>
        <v>6757</v>
      </c>
      <c r="AF318" s="151">
        <v>5872.3679999999995</v>
      </c>
      <c r="AG318" s="149">
        <f>IFERROR(+#REF!,"N/A")</f>
        <v>6410.4479999999994</v>
      </c>
      <c r="AH318" s="152">
        <f>_xlfn.IFNA(+#REF!,"N/A")</f>
        <v>7.2630075334243482E-3</v>
      </c>
      <c r="AI318" s="139"/>
      <c r="AJ318" s="153">
        <f>+#REF!</f>
        <v>555.03359999999998</v>
      </c>
      <c r="AK318" s="154">
        <f>+#REF!</f>
        <v>0.67708333333333404</v>
      </c>
      <c r="AL318" s="149">
        <f>+#REF!</f>
        <v>555.03359999999998</v>
      </c>
      <c r="AM318" s="149">
        <f>+#REF!</f>
        <v>284.16959999999995</v>
      </c>
      <c r="AN318" s="149">
        <f>+#REF!</f>
        <v>270.86399999999998</v>
      </c>
      <c r="AO318" s="149" t="str">
        <f>+#REF!</f>
        <v>EB</v>
      </c>
      <c r="AP318" s="155">
        <f>+#REF!</f>
        <v>0.67708333333333404</v>
      </c>
    </row>
    <row r="319" spans="1:42" x14ac:dyDescent="0.25">
      <c r="A319" s="143">
        <f>+#REF!</f>
        <v>638</v>
      </c>
      <c r="B319" s="144" t="str">
        <f>+#REF!</f>
        <v>C.R. 42</v>
      </c>
      <c r="C319" s="145" t="str">
        <f>+#REF!</f>
        <v>0.25 Mi W OF C.R. 450</v>
      </c>
      <c r="D319" s="146" t="s">
        <v>39</v>
      </c>
      <c r="E319" s="147">
        <f>+#REF!</f>
        <v>32</v>
      </c>
      <c r="F319" s="147">
        <f>+#REF!</f>
        <v>17</v>
      </c>
      <c r="G319" s="148">
        <f>+#REF!</f>
        <v>27</v>
      </c>
      <c r="H319" s="149">
        <f>+#REF!</f>
        <v>2469</v>
      </c>
      <c r="I319" s="149">
        <f>+#REF!</f>
        <v>3285</v>
      </c>
      <c r="J319" s="149">
        <f>+#REF!</f>
        <v>3226</v>
      </c>
      <c r="K319" s="149">
        <f>+#REF!</f>
        <v>3520</v>
      </c>
      <c r="L319" s="149">
        <f>+#REF!</f>
        <v>3311</v>
      </c>
      <c r="M319" s="149">
        <f>+#REF!</f>
        <v>2934</v>
      </c>
      <c r="N319" s="149">
        <f>+#REF!</f>
        <v>3341</v>
      </c>
      <c r="O319" s="149">
        <f>+#REF!</f>
        <v>3317</v>
      </c>
      <c r="P319" s="149">
        <f>+#REF!</f>
        <v>2739</v>
      </c>
      <c r="Q319" s="149">
        <f>+#REF!</f>
        <v>2638</v>
      </c>
      <c r="R319" s="149">
        <f>+#REF!</f>
        <v>2978</v>
      </c>
      <c r="S319" s="149" t="str">
        <f>+#REF!</f>
        <v>U/C</v>
      </c>
      <c r="T319" s="149">
        <f>+#REF!</f>
        <v>2305.152</v>
      </c>
      <c r="U319" s="149">
        <f>+#REF!</f>
        <v>2738.1023999999998</v>
      </c>
      <c r="V319" s="149">
        <f>+#REF!</f>
        <v>2583.36</v>
      </c>
      <c r="W319" s="149">
        <f>+#REF!</f>
        <v>3016.5695999999998</v>
      </c>
      <c r="X319" s="149">
        <f>+#REF!</f>
        <v>3335.1839999999997</v>
      </c>
      <c r="Y319" s="149">
        <f>+#REF!</f>
        <v>3968.1119999999996</v>
      </c>
      <c r="Z319" s="149">
        <f>+#REF!</f>
        <v>4127.7119999999995</v>
      </c>
      <c r="AA319" s="149">
        <f>+#REF!</f>
        <v>4388.183</v>
      </c>
      <c r="AB319" s="149">
        <f>_xlfn.IFNA(+#REF!,"N/A")</f>
        <v>6182.64</v>
      </c>
      <c r="AC319" s="151">
        <f>_xlfn.IFNA(+#REF!,"N/A")</f>
        <v>5347.2934999999998</v>
      </c>
      <c r="AD319" s="151">
        <f>_xlfn.IFNA(+#REF!,"N/A")</f>
        <v>4383.4881999999998</v>
      </c>
      <c r="AE319" s="151">
        <f>_xlfn.IFNA(+#REF!,"N/A")</f>
        <v>5531</v>
      </c>
      <c r="AF319" s="151">
        <v>4244.4480000000003</v>
      </c>
      <c r="AG319" s="149">
        <f>IFERROR(+#REF!,"N/A")</f>
        <v>5157.8208000000004</v>
      </c>
      <c r="AH319" s="152">
        <f>_xlfn.IFNA(+#REF!,"N/A")</f>
        <v>-3.5597210302161564E-2</v>
      </c>
      <c r="AI319" s="139"/>
      <c r="AJ319" s="153">
        <f>+#REF!</f>
        <v>466.64639999999997</v>
      </c>
      <c r="AK319" s="154">
        <f>+#REF!</f>
        <v>0.69791666666666696</v>
      </c>
      <c r="AL319" s="149">
        <f>+#REF!</f>
        <v>466.64639999999997</v>
      </c>
      <c r="AM319" s="149">
        <f>+#REF!</f>
        <v>234.74879999999999</v>
      </c>
      <c r="AN319" s="149">
        <f>+#REF!</f>
        <v>231.89759999999998</v>
      </c>
      <c r="AO319" s="149" t="str">
        <f>+#REF!</f>
        <v>EB</v>
      </c>
      <c r="AP319" s="155">
        <f>+#REF!</f>
        <v>0.67708333333333404</v>
      </c>
    </row>
    <row r="320" spans="1:42" x14ac:dyDescent="0.25">
      <c r="A320" s="143">
        <f>+#REF!</f>
        <v>639</v>
      </c>
      <c r="B320" s="144" t="str">
        <f>+#REF!</f>
        <v>SORRENTO AVE</v>
      </c>
      <c r="C320" s="145" t="str">
        <f>+#REF!</f>
        <v>B/W CR 437 N &amp; CR 437 S</v>
      </c>
      <c r="D320" s="146" t="s">
        <v>39</v>
      </c>
      <c r="E320" s="147">
        <f>+#REF!</f>
        <v>30</v>
      </c>
      <c r="F320" s="147">
        <f>+#REF!</f>
        <v>19</v>
      </c>
      <c r="G320" s="148">
        <f>+#REF!</f>
        <v>28</v>
      </c>
      <c r="H320" s="149">
        <f>+#REF!</f>
        <v>0</v>
      </c>
      <c r="I320" s="149">
        <f>+#REF!</f>
        <v>0</v>
      </c>
      <c r="J320" s="149">
        <f>+#REF!</f>
        <v>0</v>
      </c>
      <c r="K320" s="149">
        <f>+#REF!</f>
        <v>0</v>
      </c>
      <c r="L320" s="149">
        <f>+#REF!</f>
        <v>0</v>
      </c>
      <c r="M320" s="149">
        <f>+#REF!</f>
        <v>0</v>
      </c>
      <c r="N320" s="149">
        <f>+#REF!</f>
        <v>0</v>
      </c>
      <c r="O320" s="149">
        <f>+#REF!</f>
        <v>0</v>
      </c>
      <c r="P320" s="149">
        <f>+#REF!</f>
        <v>0</v>
      </c>
      <c r="Q320" s="149">
        <f>+#REF!</f>
        <v>0</v>
      </c>
      <c r="R320" s="149">
        <f>+#REF!</f>
        <v>0</v>
      </c>
      <c r="S320" s="149">
        <f>+#REF!</f>
        <v>0</v>
      </c>
      <c r="T320" s="149">
        <f>+#REF!</f>
        <v>0</v>
      </c>
      <c r="U320" s="149">
        <f>+#REF!</f>
        <v>0</v>
      </c>
      <c r="V320" s="149">
        <f>+#REF!</f>
        <v>0</v>
      </c>
      <c r="W320" s="149">
        <f>+#REF!</f>
        <v>0</v>
      </c>
      <c r="X320" s="149">
        <f>+#REF!</f>
        <v>0</v>
      </c>
      <c r="Y320" s="149">
        <f>+#REF!</f>
        <v>0</v>
      </c>
      <c r="Z320" s="149">
        <f>+#REF!</f>
        <v>0</v>
      </c>
      <c r="AA320" s="149">
        <f>+#REF!</f>
        <v>0</v>
      </c>
      <c r="AB320" s="149">
        <f>_xlfn.IFNA(+#REF!,"N/A")</f>
        <v>6182.64</v>
      </c>
      <c r="AC320" s="151" t="str">
        <f>_xlfn.IFNA(+#REF!,"N/A")</f>
        <v>-</v>
      </c>
      <c r="AD320" s="151" t="str">
        <f>_xlfn.IFNA(+#REF!,"N/A")</f>
        <v>-</v>
      </c>
      <c r="AE320" s="151" t="str">
        <f>_xlfn.IFNA(+#REF!,"N/A")</f>
        <v>-</v>
      </c>
      <c r="AF320" s="151" t="s">
        <v>90</v>
      </c>
      <c r="AG320" s="149">
        <f>IFERROR(+#REF!,"N/A")</f>
        <v>10870.271999999999</v>
      </c>
      <c r="AH320" s="152">
        <f>_xlfn.IFNA(+#REF!,"N/A")</f>
        <v>0.11947214132436423</v>
      </c>
      <c r="AI320" s="139"/>
      <c r="AJ320" s="153">
        <f>+#REF!</f>
        <v>916.07039999999995</v>
      </c>
      <c r="AK320" s="154">
        <f>+#REF!</f>
        <v>0.70833333333333404</v>
      </c>
      <c r="AL320" s="149">
        <f>+#REF!</f>
        <v>916.07039999999995</v>
      </c>
      <c r="AM320" s="149">
        <f>+#REF!</f>
        <v>514.25279999999998</v>
      </c>
      <c r="AN320" s="149">
        <f>+#REF!</f>
        <v>401.81759999999997</v>
      </c>
      <c r="AO320" s="149" t="str">
        <f>+#REF!</f>
        <v>EB</v>
      </c>
      <c r="AP320" s="155">
        <f>+#REF!</f>
        <v>0.70833333333333404</v>
      </c>
    </row>
    <row r="321" spans="1:42" x14ac:dyDescent="0.25">
      <c r="A321" s="143">
        <f>+#REF!</f>
        <v>801</v>
      </c>
      <c r="B321" s="144" t="str">
        <f>+#REF!</f>
        <v>C.R. 42</v>
      </c>
      <c r="C321" s="145" t="str">
        <f>+#REF!</f>
        <v>0.15 Mi N OF RANCHO LN</v>
      </c>
      <c r="D321" s="146" t="s">
        <v>40</v>
      </c>
      <c r="E321" s="147">
        <f>+#REF!</f>
        <v>20</v>
      </c>
      <c r="F321" s="147">
        <f>+#REF!</f>
        <v>17</v>
      </c>
      <c r="G321" s="148">
        <f>+#REF!</f>
        <v>28</v>
      </c>
      <c r="H321" s="149">
        <f>+#REF!</f>
        <v>2936</v>
      </c>
      <c r="I321" s="149">
        <f>+#REF!</f>
        <v>3552</v>
      </c>
      <c r="J321" s="149">
        <f>+#REF!</f>
        <v>3410</v>
      </c>
      <c r="K321" s="149">
        <f>+#REF!</f>
        <v>2975</v>
      </c>
      <c r="L321" s="149">
        <f>+#REF!</f>
        <v>3678</v>
      </c>
      <c r="M321" s="149">
        <f>+#REF!</f>
        <v>3274</v>
      </c>
      <c r="N321" s="149">
        <f>+#REF!</f>
        <v>3317</v>
      </c>
      <c r="O321" s="149">
        <f>+#REF!</f>
        <v>3685</v>
      </c>
      <c r="P321" s="149">
        <f>+#REF!</f>
        <v>3294</v>
      </c>
      <c r="Q321" s="149">
        <f>+#REF!</f>
        <v>3008</v>
      </c>
      <c r="R321" s="149">
        <f>+#REF!</f>
        <v>2551</v>
      </c>
      <c r="S321" s="149">
        <f>+#REF!</f>
        <v>2755</v>
      </c>
      <c r="T321" s="149">
        <f>+#REF!</f>
        <v>2510.4767999999995</v>
      </c>
      <c r="U321" s="149">
        <f>+#REF!</f>
        <v>2568.9312</v>
      </c>
      <c r="V321" s="149">
        <f>+#REF!</f>
        <v>2451.8207999999995</v>
      </c>
      <c r="W321" s="149">
        <f>+#REF!</f>
        <v>2582.2367999999997</v>
      </c>
      <c r="X321" s="149">
        <f>+#REF!</f>
        <v>2783.0015999999996</v>
      </c>
      <c r="Y321" s="149">
        <f>+#REF!</f>
        <v>3152.7839999999997</v>
      </c>
      <c r="Z321" s="149">
        <f>+#REF!</f>
        <v>3522.9695999999994</v>
      </c>
      <c r="AA321" s="149">
        <f>+#REF!</f>
        <v>3503.1167999999998</v>
      </c>
      <c r="AB321" s="149">
        <f>_xlfn.IFNA(+#REF!,"N/A")</f>
        <v>6182.64</v>
      </c>
      <c r="AC321" s="151">
        <f>_xlfn.IFNA(+#REF!,"N/A")</f>
        <v>3385.116</v>
      </c>
      <c r="AD321" s="151">
        <f>_xlfn.IFNA(+#REF!,"N/A")</f>
        <v>3663.2049999999999</v>
      </c>
      <c r="AE321" s="151">
        <f>_xlfn.IFNA(+#REF!,"N/A")</f>
        <v>3960</v>
      </c>
      <c r="AF321" s="151">
        <v>3685.3919999999994</v>
      </c>
      <c r="AG321" s="149">
        <f>IFERROR(+#REF!,"N/A")</f>
        <v>3664.7423999999996</v>
      </c>
      <c r="AH321" s="152">
        <f>_xlfn.IFNA(+#REF!,"N/A")</f>
        <v>-9.9312991131427109E-2</v>
      </c>
      <c r="AI321" s="139"/>
      <c r="AJ321" s="153">
        <f>+#REF!</f>
        <v>311.7312</v>
      </c>
      <c r="AK321" s="154">
        <f>+#REF!</f>
        <v>0.70833333333333404</v>
      </c>
      <c r="AL321" s="149">
        <f>+#REF!</f>
        <v>311.73119999999994</v>
      </c>
      <c r="AM321" s="149">
        <f>+#REF!</f>
        <v>166.32</v>
      </c>
      <c r="AN321" s="149">
        <f>+#REF!</f>
        <v>145.41120000000001</v>
      </c>
      <c r="AO321" s="149" t="str">
        <f>+#REF!</f>
        <v>NB</v>
      </c>
      <c r="AP321" s="155">
        <f>+#REF!</f>
        <v>0.66666666666666696</v>
      </c>
    </row>
    <row r="322" spans="1:42" x14ac:dyDescent="0.25">
      <c r="A322" s="143">
        <f>+#REF!</f>
        <v>802</v>
      </c>
      <c r="B322" s="144" t="str">
        <f>+#REF!</f>
        <v>LAKE MACK DR</v>
      </c>
      <c r="C322" s="145" t="str">
        <f>+#REF!</f>
        <v>0.04 Mi S OF C.R. 42</v>
      </c>
      <c r="D322" s="146" t="s">
        <v>40</v>
      </c>
      <c r="E322" s="147">
        <f>+#REF!</f>
        <v>17</v>
      </c>
      <c r="F322" s="147">
        <f>+#REF!</f>
        <v>17</v>
      </c>
      <c r="G322" s="148">
        <f>+#REF!</f>
        <v>29</v>
      </c>
      <c r="H322" s="149" t="str">
        <f>+#REF!</f>
        <v>*****</v>
      </c>
      <c r="I322" s="149" t="str">
        <f>+#REF!</f>
        <v>*****</v>
      </c>
      <c r="J322" s="149" t="str">
        <f>+#REF!</f>
        <v>*****</v>
      </c>
      <c r="K322" s="149" t="str">
        <f>+#REF!</f>
        <v>*****</v>
      </c>
      <c r="L322" s="149" t="str">
        <f>+#REF!</f>
        <v>*****</v>
      </c>
      <c r="M322" s="149" t="str">
        <f>+#REF!</f>
        <v>*****</v>
      </c>
      <c r="N322" s="149">
        <f>+#REF!</f>
        <v>1861</v>
      </c>
      <c r="O322" s="149">
        <f>+#REF!</f>
        <v>1806</v>
      </c>
      <c r="P322" s="149">
        <f>+#REF!</f>
        <v>1690</v>
      </c>
      <c r="Q322" s="149">
        <f>+#REF!</f>
        <v>1476</v>
      </c>
      <c r="R322" s="149">
        <f>+#REF!</f>
        <v>1607</v>
      </c>
      <c r="S322" s="149">
        <f>+#REF!</f>
        <v>1591</v>
      </c>
      <c r="T322" s="149">
        <f>+#REF!</f>
        <v>1645.9775999999999</v>
      </c>
      <c r="U322" s="149">
        <f>+#REF!</f>
        <v>1435.1039999999998</v>
      </c>
      <c r="V322" s="149">
        <f>+#REF!</f>
        <v>1398.72</v>
      </c>
      <c r="W322" s="149">
        <f>+#REF!</f>
        <v>1571.0111999999999</v>
      </c>
      <c r="X322" s="149">
        <f>+#REF!</f>
        <v>1368.9407999999999</v>
      </c>
      <c r="Y322" s="149">
        <f>+#REF!</f>
        <v>1476.528</v>
      </c>
      <c r="Z322" s="149">
        <f>+#REF!</f>
        <v>1349.088</v>
      </c>
      <c r="AA322" s="149">
        <f>+#REF!</f>
        <v>1515.0816</v>
      </c>
      <c r="AB322" s="150">
        <f>_xlfn.IFNA(+#REF!,"N/A")</f>
        <v>6182.64</v>
      </c>
      <c r="AC322" s="151">
        <f>_xlfn.IFNA(+#REF!,"N/A")</f>
        <v>1515</v>
      </c>
      <c r="AD322" s="151">
        <f>_xlfn.IFNA(+#REF!,"N/A")</f>
        <v>1515</v>
      </c>
      <c r="AE322" s="151">
        <f>_xlfn.IFNA(+#REF!,"N/A")</f>
        <v>1515</v>
      </c>
      <c r="AF322" s="151">
        <v>1515</v>
      </c>
      <c r="AG322" s="150">
        <f>IFERROR(+#REF!,"N/A")</f>
        <v>1515</v>
      </c>
      <c r="AH322" s="152">
        <f>_xlfn.IFNA(+#REF!,"N/A")</f>
        <v>-0.24517246413987037</v>
      </c>
      <c r="AI322" s="139"/>
      <c r="AJ322" s="153" t="str">
        <f>+#REF!</f>
        <v>N/A</v>
      </c>
      <c r="AK322" s="154">
        <f>+#REF!</f>
        <v>0.69791666666666696</v>
      </c>
      <c r="AL322" s="149" t="str">
        <f>+#REF!</f>
        <v>N/A</v>
      </c>
      <c r="AM322" s="149" t="str">
        <f>+#REF!</f>
        <v>N/A</v>
      </c>
      <c r="AN322" s="149" t="str">
        <f>+#REF!</f>
        <v>N/A</v>
      </c>
      <c r="AO322" s="149" t="str">
        <f>+#REF!</f>
        <v>SB</v>
      </c>
      <c r="AP322" s="155">
        <f>+#REF!</f>
        <v>0.69791666666666696</v>
      </c>
    </row>
    <row r="323" spans="1:42" x14ac:dyDescent="0.25">
      <c r="A323" s="143">
        <f>+#REF!</f>
        <v>803</v>
      </c>
      <c r="B323" s="144" t="str">
        <f>+#REF!</f>
        <v>C.R. 42</v>
      </c>
      <c r="C323" s="145" t="str">
        <f>+#REF!</f>
        <v>0.16 Mi W OF CROWS BLUFF RD</v>
      </c>
      <c r="D323" s="146" t="s">
        <v>40</v>
      </c>
      <c r="E323" s="147">
        <f>+#REF!</f>
        <v>38</v>
      </c>
      <c r="F323" s="147">
        <f>+#REF!</f>
        <v>17</v>
      </c>
      <c r="G323" s="148">
        <f>+#REF!</f>
        <v>29</v>
      </c>
      <c r="H323" s="149">
        <f>+#REF!</f>
        <v>4394</v>
      </c>
      <c r="I323" s="149">
        <f>+#REF!</f>
        <v>4789</v>
      </c>
      <c r="J323" s="149">
        <f>+#REF!</f>
        <v>4874</v>
      </c>
      <c r="K323" s="149">
        <f>+#REF!</f>
        <v>4465</v>
      </c>
      <c r="L323" s="149">
        <f>+#REF!</f>
        <v>4195</v>
      </c>
      <c r="M323" s="149">
        <f>+#REF!</f>
        <v>4598</v>
      </c>
      <c r="N323" s="149">
        <f>+#REF!</f>
        <v>4620</v>
      </c>
      <c r="O323" s="149">
        <f>+#REF!</f>
        <v>5472</v>
      </c>
      <c r="P323" s="149">
        <f>+#REF!</f>
        <v>5451</v>
      </c>
      <c r="Q323" s="149">
        <f>+#REF!</f>
        <v>4021</v>
      </c>
      <c r="R323" s="149">
        <f>+#REF!</f>
        <v>3937</v>
      </c>
      <c r="S323" s="149">
        <f>+#REF!</f>
        <v>3992</v>
      </c>
      <c r="T323" s="149">
        <f>+#REF!</f>
        <v>3707.9615999999996</v>
      </c>
      <c r="U323" s="149">
        <f>+#REF!</f>
        <v>3680.8991999999998</v>
      </c>
      <c r="V323" s="149">
        <f>+#REF!</f>
        <v>3691.2</v>
      </c>
      <c r="W323" s="149">
        <f>+#REF!</f>
        <v>4203.6192000000001</v>
      </c>
      <c r="X323" s="149">
        <f>+#REF!</f>
        <v>4160.9663999999993</v>
      </c>
      <c r="Y323" s="149">
        <f>+#REF!</f>
        <v>4634.7839999999997</v>
      </c>
      <c r="Z323" s="149">
        <f>+#REF!</f>
        <v>4979.5199999999995</v>
      </c>
      <c r="AA323" s="149">
        <f>+#REF!</f>
        <v>4726.3832000000002</v>
      </c>
      <c r="AB323" s="149">
        <f>_xlfn.IFNA(+#REF!,"N/A")</f>
        <v>6182.64</v>
      </c>
      <c r="AC323" s="151">
        <f>_xlfn.IFNA(+#REF!,"N/A")</f>
        <v>5569.8975</v>
      </c>
      <c r="AD323" s="151">
        <f>_xlfn.IFNA(+#REF!,"N/A")</f>
        <v>5037.5689000000002</v>
      </c>
      <c r="AE323" s="151">
        <f>_xlfn.IFNA(+#REF!,"N/A")</f>
        <v>5380</v>
      </c>
      <c r="AF323" s="151">
        <v>5107.2</v>
      </c>
      <c r="AG323" s="149">
        <f>IFERROR(+#REF!,"N/A")</f>
        <v>5395.4207999999999</v>
      </c>
      <c r="AH323" s="152">
        <f>_xlfn.IFNA(+#REF!,"N/A")</f>
        <v>-2.6871319426840401E-2</v>
      </c>
      <c r="AI323" s="139"/>
      <c r="AJ323" s="153">
        <f>+#REF!</f>
        <v>455.24159999999995</v>
      </c>
      <c r="AK323" s="154">
        <f>+#REF!</f>
        <v>0.6875</v>
      </c>
      <c r="AL323" s="149">
        <f>+#REF!</f>
        <v>455.24159999999995</v>
      </c>
      <c r="AM323" s="149">
        <f>+#REF!</f>
        <v>181.5264</v>
      </c>
      <c r="AN323" s="149">
        <f>+#REF!</f>
        <v>273.71520000000004</v>
      </c>
      <c r="AO323" s="149" t="str">
        <f>+#REF!</f>
        <v>WB</v>
      </c>
      <c r="AP323" s="155">
        <f>+#REF!</f>
        <v>0.6875</v>
      </c>
    </row>
    <row r="324" spans="1:42" x14ac:dyDescent="0.25">
      <c r="A324" s="143">
        <f>+#REF!</f>
        <v>804</v>
      </c>
      <c r="B324" s="144" t="str">
        <f>+#REF!</f>
        <v>C.R. 445</v>
      </c>
      <c r="C324" s="145" t="str">
        <f>+#REF!</f>
        <v>0.47 Mi E OF DEER RD EAST</v>
      </c>
      <c r="D324" s="146" t="s">
        <v>40</v>
      </c>
      <c r="E324" s="147">
        <f>+#REF!</f>
        <v>4</v>
      </c>
      <c r="F324" s="147">
        <f>+#REF!</f>
        <v>17</v>
      </c>
      <c r="G324" s="148">
        <f>+#REF!</f>
        <v>27</v>
      </c>
      <c r="H324" s="149">
        <f>+#REF!</f>
        <v>562</v>
      </c>
      <c r="I324" s="149">
        <f>+#REF!</f>
        <v>852</v>
      </c>
      <c r="J324" s="149">
        <f>+#REF!</f>
        <v>773</v>
      </c>
      <c r="K324" s="149">
        <f>+#REF!</f>
        <v>740</v>
      </c>
      <c r="L324" s="149">
        <f>+#REF!</f>
        <v>796</v>
      </c>
      <c r="M324" s="149">
        <f>+#REF!</f>
        <v>616</v>
      </c>
      <c r="N324" s="149" t="str">
        <f>+#REF!</f>
        <v>*****</v>
      </c>
      <c r="O324" s="149">
        <f>+#REF!</f>
        <v>789</v>
      </c>
      <c r="P324" s="149">
        <f>+#REF!</f>
        <v>872</v>
      </c>
      <c r="Q324" s="149">
        <f>+#REF!</f>
        <v>607</v>
      </c>
      <c r="R324" s="149">
        <f>+#REF!</f>
        <v>564</v>
      </c>
      <c r="S324" s="149">
        <f>+#REF!</f>
        <v>560</v>
      </c>
      <c r="T324" s="149">
        <f>+#REF!</f>
        <v>638.89919999999995</v>
      </c>
      <c r="U324" s="149">
        <f>+#REF!</f>
        <v>453.12</v>
      </c>
      <c r="V324" s="149">
        <f>+#REF!</f>
        <v>451.2</v>
      </c>
      <c r="W324" s="149">
        <f>+#REF!</f>
        <v>658.62720000000002</v>
      </c>
      <c r="X324" s="149">
        <f>+#REF!</f>
        <v>600.09599999999989</v>
      </c>
      <c r="Y324" s="149">
        <f>+#REF!</f>
        <v>785.23199999999986</v>
      </c>
      <c r="Z324" s="149">
        <f>+#REF!</f>
        <v>693.74399999999991</v>
      </c>
      <c r="AA324" s="149">
        <f>+#REF!</f>
        <v>696.65399999999988</v>
      </c>
      <c r="AB324" s="149">
        <f>_xlfn.IFNA(+#REF!,"N/A")</f>
        <v>6182.64</v>
      </c>
      <c r="AC324" s="151">
        <f>_xlfn.IFNA(+#REF!,"N/A")</f>
        <v>630</v>
      </c>
      <c r="AD324" s="151">
        <f>_xlfn.IFNA(+#REF!,"N/A")</f>
        <v>630</v>
      </c>
      <c r="AE324" s="151">
        <f>_xlfn.IFNA(+#REF!,"N/A")</f>
        <v>630</v>
      </c>
      <c r="AF324" s="151">
        <v>630</v>
      </c>
      <c r="AG324" s="150">
        <f>IFERROR(+#REF!,"N/A")</f>
        <v>630</v>
      </c>
      <c r="AH324" s="152">
        <f>_xlfn.IFNA(+#REF!,"N/A")</f>
        <v>-0.36666524949767854</v>
      </c>
      <c r="AI324" s="139"/>
      <c r="AJ324" s="153" t="str">
        <f>+#REF!</f>
        <v>N/A</v>
      </c>
      <c r="AK324" s="154">
        <f>+#REF!</f>
        <v>0.63541666666666696</v>
      </c>
      <c r="AL324" s="149" t="str">
        <f>+#REF!</f>
        <v>N/A</v>
      </c>
      <c r="AM324" s="149" t="str">
        <f>+#REF!</f>
        <v>N/A</v>
      </c>
      <c r="AN324" s="149" t="str">
        <f>+#REF!</f>
        <v>N/A</v>
      </c>
      <c r="AO324" s="149" t="str">
        <f>+#REF!</f>
        <v>WB</v>
      </c>
      <c r="AP324" s="155">
        <f>+#REF!</f>
        <v>0.63541666666666696</v>
      </c>
    </row>
    <row r="325" spans="1:42" x14ac:dyDescent="0.25">
      <c r="A325" s="143">
        <f>+#REF!</f>
        <v>805</v>
      </c>
      <c r="B325" s="144" t="str">
        <f>+#REF!</f>
        <v>C.R. 445A</v>
      </c>
      <c r="C325" s="145" t="str">
        <f>+#REF!</f>
        <v>0.25 Mi E OF S.R. 19</v>
      </c>
      <c r="D325" s="146" t="s">
        <v>40</v>
      </c>
      <c r="E325" s="147">
        <f>+#REF!</f>
        <v>8</v>
      </c>
      <c r="F325" s="147">
        <f>+#REF!</f>
        <v>16</v>
      </c>
      <c r="G325" s="148">
        <f>+#REF!</f>
        <v>27</v>
      </c>
      <c r="H325" s="149">
        <f>+#REF!</f>
        <v>1068</v>
      </c>
      <c r="I325" s="149">
        <f>+#REF!</f>
        <v>1030</v>
      </c>
      <c r="J325" s="149">
        <f>+#REF!</f>
        <v>902</v>
      </c>
      <c r="K325" s="149">
        <f>+#REF!</f>
        <v>1138</v>
      </c>
      <c r="L325" s="149">
        <f>+#REF!</f>
        <v>1296</v>
      </c>
      <c r="M325" s="149">
        <f>+#REF!</f>
        <v>869</v>
      </c>
      <c r="N325" s="149">
        <f>+#REF!</f>
        <v>969</v>
      </c>
      <c r="O325" s="149">
        <f>+#REF!</f>
        <v>1002</v>
      </c>
      <c r="P325" s="149">
        <f>+#REF!</f>
        <v>995</v>
      </c>
      <c r="Q325" s="149">
        <f>+#REF!</f>
        <v>888</v>
      </c>
      <c r="R325" s="149">
        <f>+#REF!</f>
        <v>945</v>
      </c>
      <c r="S325" s="149">
        <f>+#REF!</f>
        <v>1237</v>
      </c>
      <c r="T325" s="149">
        <f>+#REF!</f>
        <v>1040.4671999999998</v>
      </c>
      <c r="U325" s="149">
        <f>+#REF!</f>
        <v>960.95999999999992</v>
      </c>
      <c r="V325" s="149">
        <f>+#REF!</f>
        <v>1011.8399999999999</v>
      </c>
      <c r="W325" s="149">
        <f>+#REF!</f>
        <v>1260.2303999999999</v>
      </c>
      <c r="X325" s="149">
        <f>+#REF!</f>
        <v>1415.4239999999998</v>
      </c>
      <c r="Y325" s="149">
        <f>+#REF!</f>
        <v>1789.3439999999998</v>
      </c>
      <c r="Z325" s="149">
        <f>+#REF!</f>
        <v>1914.5472</v>
      </c>
      <c r="AA325" s="149">
        <f>+#REF!</f>
        <v>2059.5524999999998</v>
      </c>
      <c r="AB325" s="149">
        <f>_xlfn.IFNA(+#REF!,"N/A")</f>
        <v>6182.64</v>
      </c>
      <c r="AC325" s="151">
        <f>_xlfn.IFNA(+#REF!,"N/A")</f>
        <v>1897.8909999999998</v>
      </c>
      <c r="AD325" s="151">
        <f>_xlfn.IFNA(+#REF!,"N/A")</f>
        <v>2009.0251999999998</v>
      </c>
      <c r="AE325" s="151">
        <f>_xlfn.IFNA(+#REF!,"N/A")</f>
        <v>2386</v>
      </c>
      <c r="AF325" s="151">
        <v>1855.0079999999998</v>
      </c>
      <c r="AG325" s="149">
        <f>IFERROR(+#REF!,"N/A")</f>
        <v>2391.2064</v>
      </c>
      <c r="AH325" s="152">
        <f>_xlfn.IFNA(+#REF!,"N/A")</f>
        <v>-0.17303215916546066</v>
      </c>
      <c r="AI325" s="139"/>
      <c r="AJ325" s="153">
        <f>+#REF!</f>
        <v>224.2944</v>
      </c>
      <c r="AK325" s="154">
        <f>+#REF!</f>
        <v>0.67708333333333404</v>
      </c>
      <c r="AL325" s="149">
        <f>+#REF!</f>
        <v>224.29439999999997</v>
      </c>
      <c r="AM325" s="149">
        <f>+#REF!</f>
        <v>128.304</v>
      </c>
      <c r="AN325" s="149">
        <f>+#REF!</f>
        <v>95.990399999999994</v>
      </c>
      <c r="AO325" s="149" t="str">
        <f>+#REF!</f>
        <v>NB</v>
      </c>
      <c r="AP325" s="155">
        <f>+#REF!</f>
        <v>0.67708333333333404</v>
      </c>
    </row>
    <row r="326" spans="1:42" x14ac:dyDescent="0.25">
      <c r="A326" s="143">
        <f>+#REF!</f>
        <v>806</v>
      </c>
      <c r="B326" s="144" t="str">
        <f>+#REF!</f>
        <v>C.R. 445A</v>
      </c>
      <c r="C326" s="145" t="str">
        <f>+#REF!</f>
        <v>0.11 Mi W OF ASTOR PARK CUTOFF RD</v>
      </c>
      <c r="D326" s="146" t="s">
        <v>40</v>
      </c>
      <c r="E326" s="147">
        <f>+#REF!</f>
        <v>37</v>
      </c>
      <c r="F326" s="147">
        <f>+#REF!</f>
        <v>15</v>
      </c>
      <c r="G326" s="148">
        <f>+#REF!</f>
        <v>27</v>
      </c>
      <c r="H326" s="149">
        <f>+#REF!</f>
        <v>1508</v>
      </c>
      <c r="I326" s="149">
        <f>+#REF!</f>
        <v>2061</v>
      </c>
      <c r="J326" s="149">
        <f>+#REF!</f>
        <v>1759</v>
      </c>
      <c r="K326" s="149">
        <f>+#REF!</f>
        <v>2075</v>
      </c>
      <c r="L326" s="149">
        <f>+#REF!</f>
        <v>2114</v>
      </c>
      <c r="M326" s="149">
        <f>+#REF!</f>
        <v>1512</v>
      </c>
      <c r="N326" s="149">
        <f>+#REF!</f>
        <v>1679</v>
      </c>
      <c r="O326" s="149">
        <f>+#REF!</f>
        <v>1915</v>
      </c>
      <c r="P326" s="149">
        <f>+#REF!</f>
        <v>2067</v>
      </c>
      <c r="Q326" s="149">
        <f>+#REF!</f>
        <v>1520</v>
      </c>
      <c r="R326" s="149">
        <f>+#REF!</f>
        <v>1593</v>
      </c>
      <c r="S326" s="149">
        <f>+#REF!</f>
        <v>1520</v>
      </c>
      <c r="T326" s="149">
        <f>+#REF!</f>
        <v>1447.4495999999999</v>
      </c>
      <c r="U326" s="149">
        <f>+#REF!</f>
        <v>1965.1200000000001</v>
      </c>
      <c r="V326" s="149">
        <f>+#REF!</f>
        <v>1599.36</v>
      </c>
      <c r="W326" s="149">
        <f>+#REF!</f>
        <v>1846.6271999999999</v>
      </c>
      <c r="X326" s="149">
        <f>+#REF!</f>
        <v>2116.1279999999997</v>
      </c>
      <c r="Y326" s="149">
        <f>+#REF!</f>
        <v>2362.9920000000002</v>
      </c>
      <c r="Z326" s="149">
        <f>+#REF!</f>
        <v>2902.1183999999994</v>
      </c>
      <c r="AA326" s="149">
        <f>+#REF!</f>
        <v>2656.6655999999998</v>
      </c>
      <c r="AB326" s="150">
        <f>_xlfn.IFNA(+#REF!,"N/A")</f>
        <v>6182.64</v>
      </c>
      <c r="AC326" s="151">
        <f>_xlfn.IFNA(+#REF!,"N/A")</f>
        <v>2531.1610000000001</v>
      </c>
      <c r="AD326" s="151">
        <f>_xlfn.IFNA(+#REF!,"N/A")</f>
        <v>2382.4072999999999</v>
      </c>
      <c r="AE326" s="151">
        <f>_xlfn.IFNA(+#REF!,"N/A")</f>
        <v>2860</v>
      </c>
      <c r="AF326" s="151">
        <v>2334.5088000000001</v>
      </c>
      <c r="AG326" s="149">
        <f>IFERROR(+#REF!,"N/A")</f>
        <v>3087.8496</v>
      </c>
      <c r="AH326" s="152">
        <f>_xlfn.IFNA(+#REF!,"N/A")</f>
        <v>-0.12964498528787149</v>
      </c>
      <c r="AI326" s="139"/>
      <c r="AJ326" s="153">
        <f>+#REF!</f>
        <v>288.92159999999996</v>
      </c>
      <c r="AK326" s="154">
        <f>+#REF!</f>
        <v>0.65625</v>
      </c>
      <c r="AL326" s="149">
        <f>+#REF!</f>
        <v>288.92159999999996</v>
      </c>
      <c r="AM326" s="149">
        <f>+#REF!</f>
        <v>146.36160000000001</v>
      </c>
      <c r="AN326" s="149">
        <f>+#REF!</f>
        <v>142.56</v>
      </c>
      <c r="AO326" s="149" t="str">
        <f>+#REF!</f>
        <v>NB</v>
      </c>
      <c r="AP326" s="155">
        <f>+#REF!</f>
        <v>0.65625</v>
      </c>
    </row>
    <row r="327" spans="1:42" x14ac:dyDescent="0.25">
      <c r="A327" s="143">
        <f>+#REF!</f>
        <v>807</v>
      </c>
      <c r="B327" s="144" t="str">
        <f>+#REF!</f>
        <v>S.R. 19</v>
      </c>
      <c r="C327" s="145" t="str">
        <f>+#REF!</f>
        <v>AT MARION CO LINE</v>
      </c>
      <c r="D327" s="146" t="s">
        <v>40</v>
      </c>
      <c r="E327" s="147">
        <f>+#REF!</f>
        <v>30</v>
      </c>
      <c r="F327" s="147">
        <f>+#REF!</f>
        <v>15</v>
      </c>
      <c r="G327" s="148">
        <f>+#REF!</f>
        <v>28</v>
      </c>
      <c r="H327" s="149">
        <f>+#REF!</f>
        <v>2055</v>
      </c>
      <c r="I327" s="149">
        <f>+#REF!</f>
        <v>3300</v>
      </c>
      <c r="J327" s="149">
        <f>+#REF!</f>
        <v>1980</v>
      </c>
      <c r="K327" s="149">
        <f>+#REF!</f>
        <v>2234</v>
      </c>
      <c r="L327" s="149">
        <f>+#REF!</f>
        <v>2219</v>
      </c>
      <c r="M327" s="149">
        <f>+#REF!</f>
        <v>2266</v>
      </c>
      <c r="N327" s="149">
        <f>+#REF!</f>
        <v>2153</v>
      </c>
      <c r="O327" s="149">
        <f>+#REF!</f>
        <v>1993</v>
      </c>
      <c r="P327" s="149">
        <f>+#REF!</f>
        <v>1817</v>
      </c>
      <c r="Q327" s="149">
        <f>+#REF!</f>
        <v>1611</v>
      </c>
      <c r="R327" s="149">
        <f>+#REF!</f>
        <v>1988</v>
      </c>
      <c r="S327" s="149">
        <f>+#REF!</f>
        <v>1853</v>
      </c>
      <c r="T327" s="149">
        <f>+#REF!</f>
        <v>1499.4503999999997</v>
      </c>
      <c r="U327" s="149">
        <f>+#REF!</f>
        <v>1978.5843000000002</v>
      </c>
      <c r="V327" s="149">
        <f>+#REF!</f>
        <v>1284.1998000000001</v>
      </c>
      <c r="W327" s="149">
        <f>+#REF!</f>
        <v>2074.3370999999997</v>
      </c>
      <c r="X327" s="149">
        <f>+#REF!</f>
        <v>1408.2799999999997</v>
      </c>
      <c r="Y327" s="149">
        <f>+#REF!</f>
        <v>2250.7209999999995</v>
      </c>
      <c r="Z327" s="149">
        <f>+#REF!</f>
        <v>2085.9719999999998</v>
      </c>
      <c r="AA327" s="149">
        <f>+#REF!</f>
        <v>2131.0020000000004</v>
      </c>
      <c r="AB327" s="149">
        <f>_xlfn.IFNA(+#REF!,"N/A")</f>
        <v>6182.64</v>
      </c>
      <c r="AC327" s="151">
        <f>_xlfn.IFNA(+#REF!,"N/A")</f>
        <v>1904.6075000000001</v>
      </c>
      <c r="AD327" s="151">
        <f>_xlfn.IFNA(+#REF!,"N/A")</f>
        <v>1800.4896000000001</v>
      </c>
      <c r="AE327" s="151">
        <f>_xlfn.IFNA(+#REF!,"N/A")</f>
        <v>2467</v>
      </c>
      <c r="AF327" s="151">
        <v>1862.7979999999998</v>
      </c>
      <c r="AG327" s="149">
        <f>IFERROR(+#REF!,"N/A")</f>
        <v>2509.8281999999999</v>
      </c>
      <c r="AH327" s="152">
        <f>_xlfn.IFNA(+#REF!,"N/A")</f>
        <v>-0.16498551921691207</v>
      </c>
      <c r="AI327" s="139"/>
      <c r="AJ327" s="153">
        <f>+#REF!</f>
        <v>232.65</v>
      </c>
      <c r="AK327" s="154">
        <f>+#REF!</f>
        <v>0.67708333333333404</v>
      </c>
      <c r="AL327" s="149">
        <f>+#REF!</f>
        <v>232.64999999999998</v>
      </c>
      <c r="AM327" s="149">
        <f>+#REF!</f>
        <v>93.06</v>
      </c>
      <c r="AN327" s="149">
        <f>+#REF!</f>
        <v>139.59</v>
      </c>
      <c r="AO327" s="149" t="str">
        <f>+#REF!</f>
        <v>SB</v>
      </c>
      <c r="AP327" s="155">
        <f>+#REF!</f>
        <v>0.67708333333333404</v>
      </c>
    </row>
    <row r="328" spans="1:42" ht="13.8" thickBot="1" x14ac:dyDescent="0.3">
      <c r="A328" s="181">
        <f>+#REF!</f>
        <v>808</v>
      </c>
      <c r="B328" s="182" t="str">
        <f>+#REF!</f>
        <v>S.R. 40</v>
      </c>
      <c r="C328" s="183" t="str">
        <f>+#REF!</f>
        <v>AT MARION CO LINE</v>
      </c>
      <c r="D328" s="184" t="s">
        <v>40</v>
      </c>
      <c r="E328" s="185">
        <f>+#REF!</f>
        <v>39</v>
      </c>
      <c r="F328" s="185">
        <f>+#REF!</f>
        <v>15</v>
      </c>
      <c r="G328" s="186">
        <f>+#REF!</f>
        <v>28</v>
      </c>
      <c r="H328" s="187">
        <f>+#REF!</f>
        <v>5169</v>
      </c>
      <c r="I328" s="187">
        <f>+#REF!</f>
        <v>6277</v>
      </c>
      <c r="J328" s="187">
        <f>+#REF!</f>
        <v>4898</v>
      </c>
      <c r="K328" s="187">
        <f>+#REF!</f>
        <v>5505</v>
      </c>
      <c r="L328" s="187">
        <f>+#REF!</f>
        <v>5044</v>
      </c>
      <c r="M328" s="187">
        <f>+#REF!</f>
        <v>4236</v>
      </c>
      <c r="N328" s="187">
        <f>+#REF!</f>
        <v>5224</v>
      </c>
      <c r="O328" s="187">
        <f>+#REF!</f>
        <v>6119</v>
      </c>
      <c r="P328" s="187">
        <f>+#REF!</f>
        <v>5867</v>
      </c>
      <c r="Q328" s="187">
        <f>+#REF!</f>
        <v>3935</v>
      </c>
      <c r="R328" s="187">
        <f>+#REF!</f>
        <v>4120</v>
      </c>
      <c r="S328" s="187">
        <f>+#REF!</f>
        <v>4730</v>
      </c>
      <c r="T328" s="187">
        <f>+#REF!</f>
        <v>5266.3969999999999</v>
      </c>
      <c r="U328" s="187">
        <f>+#REF!</f>
        <v>4917.6575999999995</v>
      </c>
      <c r="V328" s="187">
        <f>+#REF!</f>
        <v>4087.8719999999998</v>
      </c>
      <c r="W328" s="187">
        <f>+#REF!</f>
        <v>4256.8415999999997</v>
      </c>
      <c r="X328" s="187">
        <f>+#REF!</f>
        <v>3432.7295999999997</v>
      </c>
      <c r="Y328" s="187">
        <f>+#REF!</f>
        <v>4813.9920000000002</v>
      </c>
      <c r="Z328" s="187">
        <f>+#REF!</f>
        <v>4469.6359999999995</v>
      </c>
      <c r="AA328" s="187">
        <f>+#REF!</f>
        <v>4956.1784999999991</v>
      </c>
      <c r="AB328" s="188">
        <f>_xlfn.IFNA(+#REF!,"N/A")</f>
        <v>6182.64</v>
      </c>
      <c r="AC328" s="189">
        <f>_xlfn.IFNA(+#REF!,"N/A")</f>
        <v>6532.2760000000007</v>
      </c>
      <c r="AD328" s="189">
        <f>_xlfn.IFNA(+#REF!,"N/A")</f>
        <v>4477.9371000000001</v>
      </c>
      <c r="AE328" s="189">
        <f>_xlfn.IFNA(+#REF!,"N/A")</f>
        <v>3923</v>
      </c>
      <c r="AF328" s="189">
        <v>4433.3364999999994</v>
      </c>
      <c r="AG328" s="187">
        <f>IFERROR(+#REF!,"N/A")</f>
        <v>5870.3138999999992</v>
      </c>
      <c r="AH328" s="190">
        <f>_xlfn.IFNA(+#REF!,"N/A")</f>
        <v>-1.0313894619937591E-2</v>
      </c>
      <c r="AI328" s="191"/>
      <c r="AJ328" s="192">
        <f>+#REF!</f>
        <v>508.959</v>
      </c>
      <c r="AK328" s="193">
        <f>+#REF!</f>
        <v>0.65625</v>
      </c>
      <c r="AL328" s="187">
        <f>+#REF!</f>
        <v>508.959</v>
      </c>
      <c r="AM328" s="187">
        <f>+#REF!</f>
        <v>233.35289999999998</v>
      </c>
      <c r="AN328" s="187">
        <f>+#REF!</f>
        <v>275.60609999999997</v>
      </c>
      <c r="AO328" s="187" t="str">
        <f>+#REF!</f>
        <v>EB</v>
      </c>
      <c r="AP328" s="194">
        <f>+#REF!</f>
        <v>0.65625</v>
      </c>
    </row>
    <row r="329" spans="1:42" x14ac:dyDescent="0.25">
      <c r="B329" s="195"/>
      <c r="C329" s="195"/>
      <c r="H329" s="197"/>
      <c r="I329" s="197"/>
      <c r="J329" s="197"/>
      <c r="K329" s="197"/>
      <c r="L329" s="197"/>
      <c r="M329" s="197"/>
      <c r="N329" s="197"/>
      <c r="O329" s="197"/>
      <c r="P329" s="197"/>
      <c r="Q329" s="197"/>
      <c r="R329" s="197"/>
      <c r="S329" s="197"/>
      <c r="T329" s="197"/>
      <c r="U329" s="198"/>
      <c r="V329" s="198"/>
      <c r="W329" s="198"/>
      <c r="X329" s="198"/>
      <c r="Y329" s="198"/>
      <c r="Z329" s="198"/>
      <c r="AA329" s="198"/>
      <c r="AB329" s="198"/>
      <c r="AC329" s="198"/>
      <c r="AD329" s="198"/>
      <c r="AE329" s="198"/>
      <c r="AF329" s="198"/>
      <c r="AG329" s="199"/>
      <c r="AH329" s="200"/>
      <c r="AI329" s="201"/>
      <c r="AJ329" s="202"/>
      <c r="AK329" s="203"/>
      <c r="AL329" s="198"/>
      <c r="AM329" s="198"/>
      <c r="AN329" s="198"/>
      <c r="AO329" s="198"/>
      <c r="AP329" s="203"/>
    </row>
    <row r="330" spans="1:42" x14ac:dyDescent="0.25">
      <c r="B330" s="204" t="s">
        <v>91</v>
      </c>
      <c r="E330" s="205"/>
      <c r="N330" s="206"/>
      <c r="O330" s="206"/>
      <c r="P330" s="206"/>
      <c r="Q330" s="206"/>
      <c r="R330" s="206"/>
      <c r="S330" s="206"/>
      <c r="T330" s="206"/>
      <c r="U330" s="206"/>
      <c r="V330" s="206"/>
      <c r="W330" s="206"/>
      <c r="X330" s="206"/>
      <c r="Y330" s="206"/>
      <c r="Z330" s="206"/>
      <c r="AA330" s="206"/>
      <c r="AB330" s="206"/>
      <c r="AC330" s="206"/>
      <c r="AD330" s="206"/>
      <c r="AE330" s="206"/>
      <c r="AF330" s="206"/>
      <c r="AG330" s="206"/>
      <c r="AH330" s="115"/>
      <c r="AI330" s="207"/>
    </row>
    <row r="331" spans="1:42" x14ac:dyDescent="0.25">
      <c r="B331" s="208" t="s">
        <v>92</v>
      </c>
      <c r="N331" s="206"/>
      <c r="O331" s="206"/>
      <c r="P331" s="206"/>
      <c r="Q331" s="206"/>
      <c r="R331" s="206"/>
      <c r="S331" s="206"/>
      <c r="T331" s="206"/>
      <c r="U331" s="206"/>
      <c r="V331" s="206"/>
      <c r="W331" s="206"/>
      <c r="X331" s="206"/>
      <c r="Y331" s="206"/>
      <c r="Z331" s="206"/>
      <c r="AA331" s="206"/>
      <c r="AB331" s="206"/>
      <c r="AC331" s="206"/>
      <c r="AD331" s="206"/>
      <c r="AE331" s="206"/>
      <c r="AF331" s="206"/>
      <c r="AG331" s="206"/>
      <c r="AH331" s="115"/>
      <c r="AI331" s="207"/>
    </row>
    <row r="332" spans="1:42" x14ac:dyDescent="0.25">
      <c r="B332" s="208" t="s">
        <v>93</v>
      </c>
      <c r="N332" s="206"/>
      <c r="O332" s="206"/>
      <c r="P332" s="206"/>
      <c r="Q332" s="206"/>
      <c r="R332" s="206"/>
      <c r="S332" s="206"/>
      <c r="T332" s="206"/>
      <c r="U332" s="206"/>
      <c r="V332" s="206"/>
      <c r="W332" s="206"/>
      <c r="X332" s="206"/>
      <c r="Y332" s="206"/>
      <c r="Z332" s="206"/>
      <c r="AA332" s="206"/>
      <c r="AB332" s="206"/>
      <c r="AC332" s="206"/>
      <c r="AD332" s="206"/>
      <c r="AE332" s="206"/>
      <c r="AF332" s="206"/>
      <c r="AG332" s="206"/>
      <c r="AH332" s="115"/>
      <c r="AI332" s="207"/>
    </row>
    <row r="333" spans="1:42" x14ac:dyDescent="0.25">
      <c r="B333" s="195" t="s">
        <v>94</v>
      </c>
      <c r="AH333" s="115"/>
      <c r="AI333" s="207"/>
    </row>
    <row r="334" spans="1:42" x14ac:dyDescent="0.25">
      <c r="B334" s="209" t="s">
        <v>95</v>
      </c>
    </row>
    <row r="335" spans="1:42" x14ac:dyDescent="0.25">
      <c r="B335" s="115" t="s">
        <v>96</v>
      </c>
      <c r="D335" s="206"/>
      <c r="AH335" s="115"/>
      <c r="AI335" s="207"/>
    </row>
    <row r="336" spans="1:42" x14ac:dyDescent="0.25">
      <c r="D336" s="206"/>
      <c r="AH336" s="115"/>
      <c r="AI336" s="207"/>
    </row>
    <row r="337" spans="1:35" x14ac:dyDescent="0.25">
      <c r="A337" s="205"/>
      <c r="D337" s="206"/>
      <c r="E337" s="209"/>
      <c r="AH337" s="115"/>
      <c r="AI337" s="207"/>
    </row>
    <row r="338" spans="1:35" x14ac:dyDescent="0.25">
      <c r="A338" s="205"/>
    </row>
    <row r="339" spans="1:35" x14ac:dyDescent="0.25">
      <c r="A339" s="205"/>
    </row>
    <row r="340" spans="1:35" x14ac:dyDescent="0.25">
      <c r="A340" s="205"/>
    </row>
    <row r="341" spans="1:35" x14ac:dyDescent="0.25">
      <c r="A341" s="205"/>
    </row>
    <row r="342" spans="1:35" x14ac:dyDescent="0.25">
      <c r="A342" s="205"/>
      <c r="D342" s="211"/>
      <c r="N342" s="212"/>
    </row>
    <row r="346" spans="1:35" ht="13.8" x14ac:dyDescent="0.3">
      <c r="D346" s="41"/>
    </row>
    <row r="347" spans="1:35" ht="13.8" x14ac:dyDescent="0.3">
      <c r="D347" s="41"/>
    </row>
    <row r="348" spans="1:35" ht="13.8" x14ac:dyDescent="0.3">
      <c r="D348" s="41"/>
    </row>
    <row r="349" spans="1:35" ht="13.8" x14ac:dyDescent="0.3">
      <c r="D349" s="41"/>
    </row>
    <row r="350" spans="1:35" ht="13.8" x14ac:dyDescent="0.3">
      <c r="D350" s="41"/>
    </row>
    <row r="366" spans="3:3" x14ac:dyDescent="0.25">
      <c r="C366" s="205"/>
    </row>
    <row r="367" spans="3:3" x14ac:dyDescent="0.25">
      <c r="C367" s="205"/>
    </row>
    <row r="368" spans="3:3" x14ac:dyDescent="0.25">
      <c r="C368" s="205"/>
    </row>
    <row r="369" spans="4:4" x14ac:dyDescent="0.25">
      <c r="D369" s="213"/>
    </row>
    <row r="370" spans="4:4" x14ac:dyDescent="0.25">
      <c r="D370" s="213"/>
    </row>
    <row r="371" spans="4:4" x14ac:dyDescent="0.25">
      <c r="D371" s="213"/>
    </row>
  </sheetData>
  <sheetProtection algorithmName="SHA-512" hashValue="OkssJx+xw38cFzzI+Mm5oOc4+J2KAEJL1AydSGqQOP0HpQYQAyo0nRG/Jwm8moZvSy8TzkIWDfKk4ahnCSmRKQ==" saltValue="u4PJj0M85jkrdKFvVaz8Uw==" spinCount="100000" sheet="1" objects="1" scenarios="1"/>
  <mergeCells count="7">
    <mergeCell ref="AL1:AP1"/>
    <mergeCell ref="A1:A2"/>
    <mergeCell ref="D1:D2"/>
    <mergeCell ref="T1:AG1"/>
    <mergeCell ref="AH1:AH2"/>
    <mergeCell ref="AJ1:AJ2"/>
    <mergeCell ref="AK1:AK2"/>
  </mergeCells>
  <conditionalFormatting sqref="A3:XFD329">
    <cfRule type="expression" dxfId="0" priority="1">
      <formula>MOD(ROW()+3,5)=0</formula>
    </cfRule>
  </conditionalFormatting>
  <printOptions horizontalCentered="1"/>
  <pageMargins left="0.2" right="0.2" top="1" bottom="0.75" header="0.55000000000000004" footer="0.3"/>
  <pageSetup paperSize="3" scale="77" fitToHeight="7" orientation="landscape" horizontalDpi="300" verticalDpi="300" r:id="rId1"/>
  <headerFooter alignWithMargins="0">
    <oddHeader>&amp;C&amp;"Times New Roman,Bold Italic"&amp;20 &amp;K01+0372025 Lake County Annual Traffic Counts</oddHeader>
  </headerFooter>
  <rowBreaks count="1" manualBreakCount="1">
    <brk id="53" max="39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E47B-7820-45DE-8596-D9A5843776AC}">
  <sheetPr>
    <tabColor rgb="FF92D050"/>
  </sheetPr>
  <dimension ref="A1:AJ453"/>
  <sheetViews>
    <sheetView zoomScale="70" zoomScaleNormal="70" workbookViewId="0">
      <selection activeCell="Q31" sqref="Q31"/>
    </sheetView>
  </sheetViews>
  <sheetFormatPr defaultColWidth="7.5546875" defaultRowHeight="13.2" x14ac:dyDescent="0.3"/>
  <cols>
    <col min="1" max="1" width="9.109375" style="227" customWidth="1"/>
    <col min="2" max="2" width="7.33203125" style="227" customWidth="1"/>
    <col min="3" max="3" width="8.33203125" style="227" customWidth="1"/>
    <col min="4" max="4" width="8.6640625" style="227" customWidth="1"/>
    <col min="5" max="5" width="5.6640625" style="227" customWidth="1"/>
    <col min="6" max="6" width="7.88671875" style="227" customWidth="1"/>
    <col min="7" max="7" width="14.88671875" style="227" customWidth="1"/>
    <col min="8" max="8" width="15.109375" style="227" bestFit="1" customWidth="1"/>
    <col min="9" max="9" width="15.88671875" style="227" bestFit="1" customWidth="1"/>
    <col min="10" max="10" width="5.33203125" style="227" customWidth="1"/>
    <col min="11" max="11" width="5.6640625" style="227" customWidth="1"/>
    <col min="12" max="12" width="6.6640625" style="227" customWidth="1"/>
    <col min="13" max="13" width="11" style="227" customWidth="1"/>
    <col min="14" max="14" width="13.109375" style="232" customWidth="1"/>
    <col min="15" max="15" width="11.33203125" style="227" customWidth="1"/>
    <col min="16" max="16" width="15.33203125" style="227" customWidth="1"/>
    <col min="17" max="17" width="9.44140625" style="227" customWidth="1"/>
    <col min="18" max="18" width="9.5546875" style="227" customWidth="1"/>
    <col min="19" max="19" width="6.44140625" style="227" bestFit="1" customWidth="1"/>
    <col min="20" max="20" width="5" style="227" customWidth="1"/>
    <col min="21" max="21" width="5.6640625" style="227" customWidth="1"/>
    <col min="22" max="22" width="10.5546875" style="227" customWidth="1"/>
    <col min="23" max="23" width="8.6640625" style="227" customWidth="1"/>
    <col min="24" max="24" width="8" style="227" customWidth="1"/>
    <col min="25" max="25" width="5.88671875" style="227" customWidth="1"/>
    <col min="26" max="26" width="6.5546875" style="227" customWidth="1"/>
    <col min="27" max="27" width="7.33203125" style="233" customWidth="1"/>
    <col min="28" max="28" width="7.44140625" style="227" customWidth="1"/>
    <col min="29" max="29" width="7.33203125" style="227" customWidth="1"/>
    <col min="30" max="30" width="5.33203125" style="227" customWidth="1"/>
    <col min="31" max="31" width="7" style="227" customWidth="1"/>
    <col min="32" max="32" width="10.44140625" style="227" customWidth="1"/>
    <col min="33" max="33" width="8.6640625" style="227" customWidth="1"/>
    <col min="34" max="34" width="7.33203125" style="227" customWidth="1"/>
    <col min="35" max="35" width="6.5546875" style="227" customWidth="1"/>
    <col min="36" max="36" width="6.109375" style="227" customWidth="1"/>
    <col min="37" max="16384" width="7.5546875" style="227"/>
  </cols>
  <sheetData>
    <row r="1" spans="1:36" s="217" customFormat="1" ht="81.75" customHeight="1" x14ac:dyDescent="0.25">
      <c r="A1" s="214" t="s">
        <v>97</v>
      </c>
      <c r="B1" s="214" t="s">
        <v>98</v>
      </c>
      <c r="C1" s="214" t="s">
        <v>99</v>
      </c>
      <c r="D1" s="214" t="s">
        <v>100</v>
      </c>
      <c r="E1" s="214" t="s">
        <v>101</v>
      </c>
      <c r="F1" s="214" t="s">
        <v>102</v>
      </c>
      <c r="G1" s="214" t="s">
        <v>103</v>
      </c>
      <c r="H1" s="214" t="s">
        <v>104</v>
      </c>
      <c r="I1" s="214" t="s">
        <v>105</v>
      </c>
      <c r="J1" s="214" t="s">
        <v>106</v>
      </c>
      <c r="K1" s="214" t="s">
        <v>107</v>
      </c>
      <c r="L1" s="214" t="s">
        <v>108</v>
      </c>
      <c r="M1" s="214" t="s">
        <v>109</v>
      </c>
      <c r="N1" s="215" t="s">
        <v>110</v>
      </c>
      <c r="O1" s="214" t="s">
        <v>111</v>
      </c>
      <c r="P1" s="214" t="s">
        <v>112</v>
      </c>
      <c r="Q1" s="214" t="s">
        <v>113</v>
      </c>
      <c r="R1" s="214" t="s">
        <v>114</v>
      </c>
      <c r="S1" s="214" t="s">
        <v>115</v>
      </c>
      <c r="T1" s="216" t="s">
        <v>116</v>
      </c>
      <c r="U1" s="214" t="s">
        <v>117</v>
      </c>
      <c r="V1" s="214" t="s">
        <v>118</v>
      </c>
      <c r="W1" s="214" t="s">
        <v>119</v>
      </c>
      <c r="X1" s="214" t="s">
        <v>120</v>
      </c>
      <c r="Y1" s="214" t="s">
        <v>121</v>
      </c>
      <c r="Z1" s="214" t="s">
        <v>122</v>
      </c>
      <c r="AA1" s="214" t="s">
        <v>123</v>
      </c>
      <c r="AB1" s="214" t="s">
        <v>124</v>
      </c>
      <c r="AC1" s="214" t="s">
        <v>125</v>
      </c>
      <c r="AD1" s="216" t="s">
        <v>126</v>
      </c>
      <c r="AE1" s="214" t="s">
        <v>127</v>
      </c>
      <c r="AF1" s="214" t="s">
        <v>128</v>
      </c>
      <c r="AG1" s="214" t="s">
        <v>129</v>
      </c>
      <c r="AH1" s="214" t="s">
        <v>130</v>
      </c>
      <c r="AI1" s="214" t="s">
        <v>131</v>
      </c>
      <c r="AJ1" s="214" t="s">
        <v>132</v>
      </c>
    </row>
    <row r="2" spans="1:36" ht="31.35" customHeight="1" x14ac:dyDescent="0.3">
      <c r="A2" s="218">
        <v>10</v>
      </c>
      <c r="B2" s="218">
        <v>486</v>
      </c>
      <c r="C2" s="219">
        <v>117030</v>
      </c>
      <c r="D2" s="220" t="s">
        <v>57</v>
      </c>
      <c r="E2" s="218">
        <v>30</v>
      </c>
      <c r="F2" s="221">
        <v>1.37</v>
      </c>
      <c r="G2" s="220" t="s">
        <v>133</v>
      </c>
      <c r="H2" s="220" t="s">
        <v>134</v>
      </c>
      <c r="I2" s="220" t="s">
        <v>135</v>
      </c>
      <c r="J2" s="218">
        <v>2</v>
      </c>
      <c r="K2" s="218">
        <v>2</v>
      </c>
      <c r="L2" s="220" t="s">
        <v>136</v>
      </c>
      <c r="M2" s="220" t="s">
        <v>137</v>
      </c>
      <c r="N2" s="222" t="s">
        <v>138</v>
      </c>
      <c r="O2" s="220" t="s">
        <v>139</v>
      </c>
      <c r="P2" s="220" t="s">
        <v>140</v>
      </c>
      <c r="Q2" s="222" t="s">
        <v>39</v>
      </c>
      <c r="R2" s="223">
        <v>21168</v>
      </c>
      <c r="S2" s="223">
        <v>5593</v>
      </c>
      <c r="T2" s="221">
        <v>0.26</v>
      </c>
      <c r="U2" s="222" t="s">
        <v>38</v>
      </c>
      <c r="V2" s="224">
        <v>1049</v>
      </c>
      <c r="W2" s="218">
        <v>241</v>
      </c>
      <c r="X2" s="218">
        <v>252</v>
      </c>
      <c r="Y2" s="225">
        <v>0.24</v>
      </c>
      <c r="Z2" s="222" t="s">
        <v>38</v>
      </c>
      <c r="AA2" s="226">
        <v>0.01</v>
      </c>
      <c r="AB2" s="223">
        <v>21168</v>
      </c>
      <c r="AC2" s="223">
        <v>5878</v>
      </c>
      <c r="AD2" s="225">
        <v>0.28000000000000003</v>
      </c>
      <c r="AE2" s="222" t="s">
        <v>38</v>
      </c>
      <c r="AF2" s="224">
        <v>1049</v>
      </c>
      <c r="AG2" s="218">
        <v>253</v>
      </c>
      <c r="AH2" s="218">
        <v>265</v>
      </c>
      <c r="AI2" s="225">
        <v>0.25</v>
      </c>
      <c r="AJ2" s="222" t="s">
        <v>38</v>
      </c>
    </row>
    <row r="3" spans="1:36" ht="31.35" customHeight="1" x14ac:dyDescent="0.3">
      <c r="A3" s="218">
        <v>20</v>
      </c>
      <c r="B3" s="218">
        <v>27</v>
      </c>
      <c r="C3" s="228"/>
      <c r="D3" s="220" t="s">
        <v>57</v>
      </c>
      <c r="E3" s="218">
        <v>30</v>
      </c>
      <c r="F3" s="221">
        <v>0.67</v>
      </c>
      <c r="G3" s="220" t="s">
        <v>141</v>
      </c>
      <c r="H3" s="220" t="s">
        <v>142</v>
      </c>
      <c r="I3" s="220" t="s">
        <v>143</v>
      </c>
      <c r="J3" s="218">
        <v>2</v>
      </c>
      <c r="K3" s="218">
        <v>2</v>
      </c>
      <c r="L3" s="220" t="s">
        <v>136</v>
      </c>
      <c r="M3" s="220" t="s">
        <v>137</v>
      </c>
      <c r="N3" s="222" t="s">
        <v>138</v>
      </c>
      <c r="O3" s="220" t="s">
        <v>139</v>
      </c>
      <c r="P3" s="220" t="s">
        <v>144</v>
      </c>
      <c r="Q3" s="222" t="s">
        <v>39</v>
      </c>
      <c r="R3" s="223">
        <v>16128</v>
      </c>
      <c r="S3" s="223">
        <v>1836</v>
      </c>
      <c r="T3" s="221">
        <v>0.11</v>
      </c>
      <c r="U3" s="222" t="s">
        <v>38</v>
      </c>
      <c r="V3" s="218">
        <v>799</v>
      </c>
      <c r="W3" s="218">
        <v>113</v>
      </c>
      <c r="X3" s="218">
        <v>50</v>
      </c>
      <c r="Y3" s="225">
        <v>0.14000000000000001</v>
      </c>
      <c r="Z3" s="222" t="s">
        <v>38</v>
      </c>
      <c r="AA3" s="226">
        <v>0.01</v>
      </c>
      <c r="AB3" s="223">
        <v>16128</v>
      </c>
      <c r="AC3" s="223">
        <v>1930</v>
      </c>
      <c r="AD3" s="225">
        <v>0.12</v>
      </c>
      <c r="AE3" s="222" t="s">
        <v>38</v>
      </c>
      <c r="AF3" s="218">
        <v>799</v>
      </c>
      <c r="AG3" s="218">
        <v>119</v>
      </c>
      <c r="AH3" s="218">
        <v>53</v>
      </c>
      <c r="AI3" s="225">
        <v>0.15</v>
      </c>
      <c r="AJ3" s="222" t="s">
        <v>38</v>
      </c>
    </row>
    <row r="4" spans="1:36" ht="31.35" customHeight="1" x14ac:dyDescent="0.3">
      <c r="A4" s="218">
        <v>30</v>
      </c>
      <c r="B4" s="218">
        <v>464</v>
      </c>
      <c r="C4" s="228"/>
      <c r="D4" s="220" t="s">
        <v>57</v>
      </c>
      <c r="E4" s="218">
        <v>30</v>
      </c>
      <c r="F4" s="221">
        <v>0.38</v>
      </c>
      <c r="G4" s="220" t="s">
        <v>145</v>
      </c>
      <c r="H4" s="220" t="s">
        <v>146</v>
      </c>
      <c r="I4" s="220" t="s">
        <v>147</v>
      </c>
      <c r="J4" s="218">
        <v>2</v>
      </c>
      <c r="K4" s="218">
        <v>2</v>
      </c>
      <c r="L4" s="220" t="s">
        <v>136</v>
      </c>
      <c r="M4" s="220" t="s">
        <v>148</v>
      </c>
      <c r="N4" s="222" t="s">
        <v>149</v>
      </c>
      <c r="O4" s="220" t="s">
        <v>140</v>
      </c>
      <c r="P4" s="220" t="s">
        <v>140</v>
      </c>
      <c r="Q4" s="222" t="s">
        <v>39</v>
      </c>
      <c r="R4" s="223">
        <v>20507</v>
      </c>
      <c r="S4" s="223">
        <v>5430</v>
      </c>
      <c r="T4" s="221">
        <v>0.26</v>
      </c>
      <c r="U4" s="222" t="s">
        <v>38</v>
      </c>
      <c r="V4" s="224">
        <v>1011</v>
      </c>
      <c r="W4" s="218">
        <v>239</v>
      </c>
      <c r="X4" s="218">
        <v>286</v>
      </c>
      <c r="Y4" s="225">
        <v>0.28000000000000003</v>
      </c>
      <c r="Z4" s="222" t="s">
        <v>38</v>
      </c>
      <c r="AA4" s="226">
        <v>0.01</v>
      </c>
      <c r="AB4" s="223">
        <v>20507</v>
      </c>
      <c r="AC4" s="223">
        <v>5707</v>
      </c>
      <c r="AD4" s="225">
        <v>0.28000000000000003</v>
      </c>
      <c r="AE4" s="222" t="s">
        <v>38</v>
      </c>
      <c r="AF4" s="224">
        <v>1011</v>
      </c>
      <c r="AG4" s="218">
        <v>252</v>
      </c>
      <c r="AH4" s="218">
        <v>301</v>
      </c>
      <c r="AI4" s="225">
        <v>0.3</v>
      </c>
      <c r="AJ4" s="222" t="s">
        <v>38</v>
      </c>
    </row>
    <row r="5" spans="1:36" ht="31.35" customHeight="1" x14ac:dyDescent="0.3">
      <c r="A5" s="218">
        <v>40</v>
      </c>
      <c r="B5" s="218">
        <v>518</v>
      </c>
      <c r="C5" s="228"/>
      <c r="D5" s="220" t="s">
        <v>57</v>
      </c>
      <c r="E5" s="218">
        <v>25</v>
      </c>
      <c r="F5" s="221">
        <v>0.63</v>
      </c>
      <c r="G5" s="220" t="s">
        <v>150</v>
      </c>
      <c r="H5" s="220" t="s">
        <v>151</v>
      </c>
      <c r="I5" s="220" t="s">
        <v>152</v>
      </c>
      <c r="J5" s="218">
        <v>2</v>
      </c>
      <c r="K5" s="218">
        <v>2</v>
      </c>
      <c r="L5" s="220" t="s">
        <v>136</v>
      </c>
      <c r="M5" s="220" t="s">
        <v>137</v>
      </c>
      <c r="N5" s="222" t="s">
        <v>138</v>
      </c>
      <c r="O5" s="220" t="s">
        <v>139</v>
      </c>
      <c r="P5" s="220" t="s">
        <v>153</v>
      </c>
      <c r="Q5" s="222" t="s">
        <v>39</v>
      </c>
      <c r="R5" s="223">
        <v>16128</v>
      </c>
      <c r="S5" s="223">
        <v>1738</v>
      </c>
      <c r="T5" s="221">
        <v>0.11</v>
      </c>
      <c r="U5" s="222" t="s">
        <v>38</v>
      </c>
      <c r="V5" s="218">
        <v>799</v>
      </c>
      <c r="W5" s="218">
        <v>80</v>
      </c>
      <c r="X5" s="218">
        <v>111</v>
      </c>
      <c r="Y5" s="225">
        <v>0.14000000000000001</v>
      </c>
      <c r="Z5" s="222" t="s">
        <v>38</v>
      </c>
      <c r="AA5" s="226">
        <v>0.01</v>
      </c>
      <c r="AB5" s="223">
        <v>16128</v>
      </c>
      <c r="AC5" s="223">
        <v>1827</v>
      </c>
      <c r="AD5" s="225">
        <v>0.11</v>
      </c>
      <c r="AE5" s="222" t="s">
        <v>38</v>
      </c>
      <c r="AF5" s="218">
        <v>799</v>
      </c>
      <c r="AG5" s="218">
        <v>84</v>
      </c>
      <c r="AH5" s="218">
        <v>117</v>
      </c>
      <c r="AI5" s="225">
        <v>0.15</v>
      </c>
      <c r="AJ5" s="222" t="s">
        <v>38</v>
      </c>
    </row>
    <row r="6" spans="1:36" ht="31.35" customHeight="1" x14ac:dyDescent="0.3">
      <c r="A6" s="218">
        <v>50</v>
      </c>
      <c r="B6" s="218">
        <v>246</v>
      </c>
      <c r="C6" s="228"/>
      <c r="D6" s="220" t="s">
        <v>57</v>
      </c>
      <c r="E6" s="218">
        <v>40</v>
      </c>
      <c r="F6" s="221">
        <v>1.89</v>
      </c>
      <c r="G6" s="220" t="s">
        <v>154</v>
      </c>
      <c r="H6" s="220" t="s">
        <v>155</v>
      </c>
      <c r="I6" s="220" t="s">
        <v>156</v>
      </c>
      <c r="J6" s="218">
        <v>2</v>
      </c>
      <c r="K6" s="218">
        <v>2</v>
      </c>
      <c r="L6" s="220" t="s">
        <v>157</v>
      </c>
      <c r="M6" s="220" t="s">
        <v>137</v>
      </c>
      <c r="N6" s="222" t="s">
        <v>158</v>
      </c>
      <c r="O6" s="220" t="s">
        <v>139</v>
      </c>
      <c r="P6" s="220" t="s">
        <v>144</v>
      </c>
      <c r="Q6" s="222" t="s">
        <v>38</v>
      </c>
      <c r="R6" s="223">
        <v>8200</v>
      </c>
      <c r="S6" s="223">
        <v>2220</v>
      </c>
      <c r="T6" s="221">
        <v>0.27</v>
      </c>
      <c r="U6" s="222" t="s">
        <v>37</v>
      </c>
      <c r="V6" s="218">
        <v>430</v>
      </c>
      <c r="W6" s="218">
        <v>128</v>
      </c>
      <c r="X6" s="218">
        <v>89</v>
      </c>
      <c r="Y6" s="225">
        <v>0.3</v>
      </c>
      <c r="Z6" s="222" t="s">
        <v>37</v>
      </c>
      <c r="AA6" s="226">
        <v>4.4999999999999998E-2</v>
      </c>
      <c r="AB6" s="223">
        <v>8200</v>
      </c>
      <c r="AC6" s="223">
        <v>2767</v>
      </c>
      <c r="AD6" s="225">
        <v>0.34</v>
      </c>
      <c r="AE6" s="222" t="s">
        <v>37</v>
      </c>
      <c r="AF6" s="218">
        <v>430</v>
      </c>
      <c r="AG6" s="218">
        <v>159</v>
      </c>
      <c r="AH6" s="218">
        <v>111</v>
      </c>
      <c r="AI6" s="225">
        <v>0.37</v>
      </c>
      <c r="AJ6" s="222" t="s">
        <v>37</v>
      </c>
    </row>
    <row r="7" spans="1:36" ht="31.35" customHeight="1" x14ac:dyDescent="0.3">
      <c r="A7" s="218">
        <v>60</v>
      </c>
      <c r="B7" s="218">
        <v>489</v>
      </c>
      <c r="C7" s="219">
        <v>117004</v>
      </c>
      <c r="D7" s="220" t="s">
        <v>57</v>
      </c>
      <c r="E7" s="218">
        <v>25</v>
      </c>
      <c r="F7" s="221">
        <v>1.74</v>
      </c>
      <c r="G7" s="220" t="s">
        <v>159</v>
      </c>
      <c r="H7" s="220" t="s">
        <v>160</v>
      </c>
      <c r="I7" s="220" t="s">
        <v>161</v>
      </c>
      <c r="J7" s="218">
        <v>2</v>
      </c>
      <c r="K7" s="218">
        <v>2</v>
      </c>
      <c r="L7" s="220" t="s">
        <v>136</v>
      </c>
      <c r="M7" s="220" t="s">
        <v>137</v>
      </c>
      <c r="N7" s="222" t="s">
        <v>138</v>
      </c>
      <c r="O7" s="220" t="s">
        <v>140</v>
      </c>
      <c r="P7" s="220" t="s">
        <v>140</v>
      </c>
      <c r="Q7" s="222" t="s">
        <v>39</v>
      </c>
      <c r="R7" s="223">
        <v>16128</v>
      </c>
      <c r="S7" s="223">
        <v>1389</v>
      </c>
      <c r="T7" s="221">
        <v>0.09</v>
      </c>
      <c r="U7" s="222" t="s">
        <v>38</v>
      </c>
      <c r="V7" s="218">
        <v>799</v>
      </c>
      <c r="W7" s="218">
        <v>56</v>
      </c>
      <c r="X7" s="218">
        <v>70</v>
      </c>
      <c r="Y7" s="225">
        <v>0.09</v>
      </c>
      <c r="Z7" s="222" t="s">
        <v>38</v>
      </c>
      <c r="AA7" s="226">
        <v>0.01</v>
      </c>
      <c r="AB7" s="223">
        <v>16128</v>
      </c>
      <c r="AC7" s="223">
        <v>1460</v>
      </c>
      <c r="AD7" s="225">
        <v>0.09</v>
      </c>
      <c r="AE7" s="222" t="s">
        <v>38</v>
      </c>
      <c r="AF7" s="218">
        <v>799</v>
      </c>
      <c r="AG7" s="218">
        <v>59</v>
      </c>
      <c r="AH7" s="218">
        <v>74</v>
      </c>
      <c r="AI7" s="225">
        <v>0.09</v>
      </c>
      <c r="AJ7" s="222" t="s">
        <v>38</v>
      </c>
    </row>
    <row r="8" spans="1:36" ht="31.35" customHeight="1" x14ac:dyDescent="0.3">
      <c r="A8" s="218">
        <v>70</v>
      </c>
      <c r="B8" s="218">
        <v>624</v>
      </c>
      <c r="C8" s="228"/>
      <c r="D8" s="220" t="s">
        <v>57</v>
      </c>
      <c r="E8" s="218">
        <v>40</v>
      </c>
      <c r="F8" s="221">
        <v>0.88</v>
      </c>
      <c r="G8" s="220" t="s">
        <v>159</v>
      </c>
      <c r="H8" s="220" t="s">
        <v>161</v>
      </c>
      <c r="I8" s="220" t="s">
        <v>162</v>
      </c>
      <c r="J8" s="218">
        <v>2</v>
      </c>
      <c r="K8" s="218">
        <v>2</v>
      </c>
      <c r="L8" s="220" t="s">
        <v>136</v>
      </c>
      <c r="M8" s="220" t="s">
        <v>137</v>
      </c>
      <c r="N8" s="222" t="s">
        <v>138</v>
      </c>
      <c r="O8" s="220" t="s">
        <v>139</v>
      </c>
      <c r="P8" s="220" t="s">
        <v>144</v>
      </c>
      <c r="Q8" s="222" t="s">
        <v>39</v>
      </c>
      <c r="R8" s="223">
        <v>21168</v>
      </c>
      <c r="S8" s="223">
        <v>1426</v>
      </c>
      <c r="T8" s="221">
        <v>7.0000000000000007E-2</v>
      </c>
      <c r="U8" s="222" t="s">
        <v>38</v>
      </c>
      <c r="V8" s="224">
        <v>1049</v>
      </c>
      <c r="W8" s="218">
        <v>91</v>
      </c>
      <c r="X8" s="218">
        <v>169</v>
      </c>
      <c r="Y8" s="225">
        <v>0.16</v>
      </c>
      <c r="Z8" s="222" t="s">
        <v>38</v>
      </c>
      <c r="AA8" s="226">
        <v>0.01</v>
      </c>
      <c r="AB8" s="223">
        <v>21168</v>
      </c>
      <c r="AC8" s="223">
        <v>1499</v>
      </c>
      <c r="AD8" s="225">
        <v>7.0000000000000007E-2</v>
      </c>
      <c r="AE8" s="222" t="s">
        <v>38</v>
      </c>
      <c r="AF8" s="224">
        <v>1049</v>
      </c>
      <c r="AG8" s="218">
        <v>96</v>
      </c>
      <c r="AH8" s="218">
        <v>177</v>
      </c>
      <c r="AI8" s="225">
        <v>0.17</v>
      </c>
      <c r="AJ8" s="222" t="s">
        <v>38</v>
      </c>
    </row>
    <row r="9" spans="1:36" ht="31.35" customHeight="1" x14ac:dyDescent="0.3">
      <c r="A9" s="218">
        <v>80</v>
      </c>
      <c r="B9" s="218">
        <v>416</v>
      </c>
      <c r="C9" s="228"/>
      <c r="D9" s="220" t="s">
        <v>57</v>
      </c>
      <c r="E9" s="218">
        <v>35</v>
      </c>
      <c r="F9" s="221">
        <v>0.82</v>
      </c>
      <c r="G9" s="220" t="s">
        <v>163</v>
      </c>
      <c r="H9" s="220" t="s">
        <v>164</v>
      </c>
      <c r="I9" s="220" t="s">
        <v>165</v>
      </c>
      <c r="J9" s="218">
        <v>2</v>
      </c>
      <c r="K9" s="218">
        <v>2</v>
      </c>
      <c r="L9" s="220" t="s">
        <v>136</v>
      </c>
      <c r="M9" s="220" t="s">
        <v>137</v>
      </c>
      <c r="N9" s="222" t="s">
        <v>138</v>
      </c>
      <c r="O9" s="220" t="s">
        <v>139</v>
      </c>
      <c r="P9" s="220" t="s">
        <v>144</v>
      </c>
      <c r="Q9" s="222" t="s">
        <v>39</v>
      </c>
      <c r="R9" s="223">
        <v>16128</v>
      </c>
      <c r="S9" s="223">
        <v>3079</v>
      </c>
      <c r="T9" s="221">
        <v>0.19</v>
      </c>
      <c r="U9" s="222" t="s">
        <v>38</v>
      </c>
      <c r="V9" s="218">
        <v>799</v>
      </c>
      <c r="W9" s="218">
        <v>139</v>
      </c>
      <c r="X9" s="218">
        <v>165</v>
      </c>
      <c r="Y9" s="225">
        <v>0.21</v>
      </c>
      <c r="Z9" s="222" t="s">
        <v>38</v>
      </c>
      <c r="AA9" s="226">
        <v>0.01</v>
      </c>
      <c r="AB9" s="223">
        <v>16128</v>
      </c>
      <c r="AC9" s="223">
        <v>3236</v>
      </c>
      <c r="AD9" s="225">
        <v>0.2</v>
      </c>
      <c r="AE9" s="222" t="s">
        <v>38</v>
      </c>
      <c r="AF9" s="218">
        <v>799</v>
      </c>
      <c r="AG9" s="218">
        <v>146</v>
      </c>
      <c r="AH9" s="218">
        <v>173</v>
      </c>
      <c r="AI9" s="225">
        <v>0.22</v>
      </c>
      <c r="AJ9" s="222" t="s">
        <v>38</v>
      </c>
    </row>
    <row r="10" spans="1:36" ht="31.35" customHeight="1" x14ac:dyDescent="0.3">
      <c r="A10" s="218">
        <v>90</v>
      </c>
      <c r="B10" s="218">
        <v>411</v>
      </c>
      <c r="C10" s="219">
        <v>117006</v>
      </c>
      <c r="D10" s="220" t="s">
        <v>57</v>
      </c>
      <c r="E10" s="218">
        <v>35</v>
      </c>
      <c r="F10" s="221">
        <v>0.55000000000000004</v>
      </c>
      <c r="G10" s="220" t="s">
        <v>163</v>
      </c>
      <c r="H10" s="220" t="s">
        <v>165</v>
      </c>
      <c r="I10" s="220" t="s">
        <v>166</v>
      </c>
      <c r="J10" s="218">
        <v>2</v>
      </c>
      <c r="K10" s="218">
        <v>2</v>
      </c>
      <c r="L10" s="220" t="s">
        <v>136</v>
      </c>
      <c r="M10" s="220" t="s">
        <v>137</v>
      </c>
      <c r="N10" s="222" t="s">
        <v>138</v>
      </c>
      <c r="O10" s="220" t="s">
        <v>139</v>
      </c>
      <c r="P10" s="220" t="s">
        <v>144</v>
      </c>
      <c r="Q10" s="222" t="s">
        <v>39</v>
      </c>
      <c r="R10" s="223">
        <v>16128</v>
      </c>
      <c r="S10" s="223">
        <v>1689</v>
      </c>
      <c r="T10" s="221">
        <v>0.1</v>
      </c>
      <c r="U10" s="222" t="s">
        <v>38</v>
      </c>
      <c r="V10" s="218">
        <v>799</v>
      </c>
      <c r="W10" s="218">
        <v>92</v>
      </c>
      <c r="X10" s="218">
        <v>55</v>
      </c>
      <c r="Y10" s="225">
        <v>0.12</v>
      </c>
      <c r="Z10" s="222" t="s">
        <v>38</v>
      </c>
      <c r="AA10" s="226">
        <v>0.01</v>
      </c>
      <c r="AB10" s="223">
        <v>16128</v>
      </c>
      <c r="AC10" s="223">
        <v>1775</v>
      </c>
      <c r="AD10" s="225">
        <v>0.11</v>
      </c>
      <c r="AE10" s="222" t="s">
        <v>38</v>
      </c>
      <c r="AF10" s="218">
        <v>799</v>
      </c>
      <c r="AG10" s="218">
        <v>97</v>
      </c>
      <c r="AH10" s="218">
        <v>58</v>
      </c>
      <c r="AI10" s="225">
        <v>0.12</v>
      </c>
      <c r="AJ10" s="222" t="s">
        <v>38</v>
      </c>
    </row>
    <row r="11" spans="1:36" ht="31.35" customHeight="1" x14ac:dyDescent="0.3">
      <c r="A11" s="218">
        <v>100</v>
      </c>
      <c r="B11" s="218">
        <v>212</v>
      </c>
      <c r="C11" s="228"/>
      <c r="D11" s="220" t="s">
        <v>57</v>
      </c>
      <c r="E11" s="218">
        <v>35</v>
      </c>
      <c r="F11" s="221">
        <v>1.64</v>
      </c>
      <c r="G11" s="220" t="s">
        <v>167</v>
      </c>
      <c r="H11" s="220" t="s">
        <v>168</v>
      </c>
      <c r="I11" s="220" t="s">
        <v>169</v>
      </c>
      <c r="J11" s="218">
        <v>2</v>
      </c>
      <c r="K11" s="218">
        <v>2</v>
      </c>
      <c r="L11" s="220" t="s">
        <v>136</v>
      </c>
      <c r="M11" s="220" t="s">
        <v>137</v>
      </c>
      <c r="N11" s="222" t="s">
        <v>138</v>
      </c>
      <c r="O11" s="220" t="s">
        <v>139</v>
      </c>
      <c r="P11" s="220" t="s">
        <v>170</v>
      </c>
      <c r="Q11" s="222" t="s">
        <v>39</v>
      </c>
      <c r="R11" s="223">
        <v>21168</v>
      </c>
      <c r="S11" s="223">
        <v>4824</v>
      </c>
      <c r="T11" s="221">
        <v>0.23</v>
      </c>
      <c r="U11" s="222" t="s">
        <v>38</v>
      </c>
      <c r="V11" s="224">
        <v>1049</v>
      </c>
      <c r="W11" s="218">
        <v>226</v>
      </c>
      <c r="X11" s="218">
        <v>172</v>
      </c>
      <c r="Y11" s="225">
        <v>0.22</v>
      </c>
      <c r="Z11" s="222" t="s">
        <v>38</v>
      </c>
      <c r="AA11" s="226">
        <v>5.7500000000000002E-2</v>
      </c>
      <c r="AB11" s="223">
        <v>21168</v>
      </c>
      <c r="AC11" s="223">
        <v>6380</v>
      </c>
      <c r="AD11" s="225">
        <v>0.3</v>
      </c>
      <c r="AE11" s="222" t="s">
        <v>38</v>
      </c>
      <c r="AF11" s="224">
        <v>1049</v>
      </c>
      <c r="AG11" s="218">
        <v>299</v>
      </c>
      <c r="AH11" s="218">
        <v>227</v>
      </c>
      <c r="AI11" s="225">
        <v>0.28999999999999998</v>
      </c>
      <c r="AJ11" s="222" t="s">
        <v>38</v>
      </c>
    </row>
    <row r="12" spans="1:36" ht="31.35" customHeight="1" x14ac:dyDescent="0.3">
      <c r="A12" s="218">
        <v>110</v>
      </c>
      <c r="B12" s="218">
        <v>247</v>
      </c>
      <c r="C12" s="228"/>
      <c r="D12" s="220" t="s">
        <v>57</v>
      </c>
      <c r="E12" s="218">
        <v>40</v>
      </c>
      <c r="F12" s="221">
        <v>2.64</v>
      </c>
      <c r="G12" s="220" t="s">
        <v>171</v>
      </c>
      <c r="H12" s="220" t="s">
        <v>172</v>
      </c>
      <c r="I12" s="220" t="s">
        <v>143</v>
      </c>
      <c r="J12" s="218">
        <v>2</v>
      </c>
      <c r="K12" s="218">
        <v>2</v>
      </c>
      <c r="L12" s="220" t="s">
        <v>157</v>
      </c>
      <c r="M12" s="220" t="s">
        <v>137</v>
      </c>
      <c r="N12" s="222" t="s">
        <v>158</v>
      </c>
      <c r="O12" s="220" t="s">
        <v>139</v>
      </c>
      <c r="P12" s="220" t="s">
        <v>144</v>
      </c>
      <c r="Q12" s="222" t="s">
        <v>38</v>
      </c>
      <c r="R12" s="223">
        <v>8200</v>
      </c>
      <c r="S12" s="223">
        <v>2659</v>
      </c>
      <c r="T12" s="221">
        <v>0.32</v>
      </c>
      <c r="U12" s="222" t="s">
        <v>37</v>
      </c>
      <c r="V12" s="218">
        <v>430</v>
      </c>
      <c r="W12" s="218">
        <v>99</v>
      </c>
      <c r="X12" s="218">
        <v>138</v>
      </c>
      <c r="Y12" s="225">
        <v>0.32</v>
      </c>
      <c r="Z12" s="222" t="s">
        <v>37</v>
      </c>
      <c r="AA12" s="226">
        <v>5.7500000000000002E-2</v>
      </c>
      <c r="AB12" s="223">
        <v>8200</v>
      </c>
      <c r="AC12" s="223">
        <v>3517</v>
      </c>
      <c r="AD12" s="225">
        <v>0.43</v>
      </c>
      <c r="AE12" s="222" t="s">
        <v>37</v>
      </c>
      <c r="AF12" s="218">
        <v>430</v>
      </c>
      <c r="AG12" s="218">
        <v>131</v>
      </c>
      <c r="AH12" s="218">
        <v>182</v>
      </c>
      <c r="AI12" s="225">
        <v>0.42</v>
      </c>
      <c r="AJ12" s="222" t="s">
        <v>37</v>
      </c>
    </row>
    <row r="13" spans="1:36" ht="31.35" customHeight="1" x14ac:dyDescent="0.3">
      <c r="A13" s="218">
        <v>120</v>
      </c>
      <c r="B13" s="218">
        <v>620</v>
      </c>
      <c r="C13" s="219">
        <v>117016</v>
      </c>
      <c r="D13" s="220" t="s">
        <v>57</v>
      </c>
      <c r="E13" s="218">
        <v>45</v>
      </c>
      <c r="F13" s="221">
        <v>1.1599999999999999</v>
      </c>
      <c r="G13" s="220" t="s">
        <v>173</v>
      </c>
      <c r="H13" s="220" t="s">
        <v>134</v>
      </c>
      <c r="I13" s="220" t="s">
        <v>174</v>
      </c>
      <c r="J13" s="218">
        <v>2</v>
      </c>
      <c r="K13" s="218">
        <v>2</v>
      </c>
      <c r="L13" s="220" t="s">
        <v>136</v>
      </c>
      <c r="M13" s="220" t="s">
        <v>137</v>
      </c>
      <c r="N13" s="222" t="s">
        <v>158</v>
      </c>
      <c r="O13" s="220" t="s">
        <v>139</v>
      </c>
      <c r="P13" s="220" t="s">
        <v>175</v>
      </c>
      <c r="Q13" s="222" t="s">
        <v>39</v>
      </c>
      <c r="R13" s="223">
        <v>14000</v>
      </c>
      <c r="S13" s="223">
        <v>5508</v>
      </c>
      <c r="T13" s="221">
        <v>0.39</v>
      </c>
      <c r="U13" s="222" t="s">
        <v>38</v>
      </c>
      <c r="V13" s="218">
        <v>730</v>
      </c>
      <c r="W13" s="218">
        <v>211</v>
      </c>
      <c r="X13" s="218">
        <v>257</v>
      </c>
      <c r="Y13" s="225">
        <v>0.35</v>
      </c>
      <c r="Z13" s="222" t="s">
        <v>38</v>
      </c>
      <c r="AA13" s="226">
        <v>2.5000000000000001E-2</v>
      </c>
      <c r="AB13" s="223">
        <v>14000</v>
      </c>
      <c r="AC13" s="223">
        <v>6232</v>
      </c>
      <c r="AD13" s="225">
        <v>0.45</v>
      </c>
      <c r="AE13" s="222" t="s">
        <v>38</v>
      </c>
      <c r="AF13" s="218">
        <v>730</v>
      </c>
      <c r="AG13" s="218">
        <v>239</v>
      </c>
      <c r="AH13" s="218">
        <v>291</v>
      </c>
      <c r="AI13" s="225">
        <v>0.4</v>
      </c>
      <c r="AJ13" s="222" t="s">
        <v>38</v>
      </c>
    </row>
    <row r="14" spans="1:36" ht="31.35" customHeight="1" x14ac:dyDescent="0.3">
      <c r="A14" s="218">
        <v>130</v>
      </c>
      <c r="B14" s="218">
        <v>620</v>
      </c>
      <c r="C14" s="228"/>
      <c r="D14" s="229" t="s">
        <v>176</v>
      </c>
      <c r="E14" s="218">
        <v>45</v>
      </c>
      <c r="F14" s="221">
        <v>1.47</v>
      </c>
      <c r="G14" s="220" t="s">
        <v>173</v>
      </c>
      <c r="H14" s="220" t="s">
        <v>174</v>
      </c>
      <c r="I14" s="220" t="s">
        <v>177</v>
      </c>
      <c r="J14" s="218">
        <v>2</v>
      </c>
      <c r="K14" s="218">
        <v>2</v>
      </c>
      <c r="L14" s="220" t="s">
        <v>136</v>
      </c>
      <c r="M14" s="220" t="s">
        <v>137</v>
      </c>
      <c r="N14" s="222" t="s">
        <v>149</v>
      </c>
      <c r="O14" s="220" t="s">
        <v>139</v>
      </c>
      <c r="P14" s="220" t="s">
        <v>175</v>
      </c>
      <c r="Q14" s="222" t="s">
        <v>39</v>
      </c>
      <c r="R14" s="223">
        <v>15624</v>
      </c>
      <c r="S14" s="223">
        <v>5508</v>
      </c>
      <c r="T14" s="221">
        <v>0.35</v>
      </c>
      <c r="U14" s="222" t="s">
        <v>38</v>
      </c>
      <c r="V14" s="218">
        <v>770</v>
      </c>
      <c r="W14" s="218">
        <v>211</v>
      </c>
      <c r="X14" s="218">
        <v>257</v>
      </c>
      <c r="Y14" s="225">
        <v>0.33</v>
      </c>
      <c r="Z14" s="222" t="s">
        <v>38</v>
      </c>
      <c r="AA14" s="226">
        <v>2.5000000000000001E-2</v>
      </c>
      <c r="AB14" s="223">
        <v>15624</v>
      </c>
      <c r="AC14" s="223">
        <v>6232</v>
      </c>
      <c r="AD14" s="225">
        <v>0.4</v>
      </c>
      <c r="AE14" s="222" t="s">
        <v>38</v>
      </c>
      <c r="AF14" s="218">
        <v>770</v>
      </c>
      <c r="AG14" s="218">
        <v>239</v>
      </c>
      <c r="AH14" s="218">
        <v>291</v>
      </c>
      <c r="AI14" s="225">
        <v>0.38</v>
      </c>
      <c r="AJ14" s="222" t="s">
        <v>38</v>
      </c>
    </row>
    <row r="15" spans="1:36" ht="31.35" customHeight="1" x14ac:dyDescent="0.3">
      <c r="A15" s="218">
        <v>140</v>
      </c>
      <c r="B15" s="218">
        <v>412</v>
      </c>
      <c r="C15" s="228"/>
      <c r="D15" s="220" t="s">
        <v>57</v>
      </c>
      <c r="E15" s="218">
        <v>35</v>
      </c>
      <c r="F15" s="221">
        <v>0.14000000000000001</v>
      </c>
      <c r="G15" s="220" t="s">
        <v>178</v>
      </c>
      <c r="H15" s="220" t="s">
        <v>179</v>
      </c>
      <c r="I15" s="220" t="s">
        <v>180</v>
      </c>
      <c r="J15" s="218">
        <v>2</v>
      </c>
      <c r="K15" s="218">
        <v>2</v>
      </c>
      <c r="L15" s="220" t="s">
        <v>136</v>
      </c>
      <c r="M15" s="220" t="s">
        <v>137</v>
      </c>
      <c r="N15" s="222" t="s">
        <v>138</v>
      </c>
      <c r="O15" s="220" t="s">
        <v>139</v>
      </c>
      <c r="P15" s="220" t="s">
        <v>181</v>
      </c>
      <c r="Q15" s="222" t="s">
        <v>39</v>
      </c>
      <c r="R15" s="223">
        <v>16128</v>
      </c>
      <c r="S15" s="223">
        <v>1596</v>
      </c>
      <c r="T15" s="221">
        <v>0.1</v>
      </c>
      <c r="U15" s="222" t="s">
        <v>38</v>
      </c>
      <c r="V15" s="218">
        <v>799</v>
      </c>
      <c r="W15" s="218">
        <v>55</v>
      </c>
      <c r="X15" s="218">
        <v>92</v>
      </c>
      <c r="Y15" s="225">
        <v>0.12</v>
      </c>
      <c r="Z15" s="222" t="s">
        <v>38</v>
      </c>
      <c r="AA15" s="226">
        <v>0.01</v>
      </c>
      <c r="AB15" s="223">
        <v>16128</v>
      </c>
      <c r="AC15" s="223">
        <v>1677</v>
      </c>
      <c r="AD15" s="225">
        <v>0.1</v>
      </c>
      <c r="AE15" s="222" t="s">
        <v>38</v>
      </c>
      <c r="AF15" s="218">
        <v>799</v>
      </c>
      <c r="AG15" s="218">
        <v>58</v>
      </c>
      <c r="AH15" s="218">
        <v>97</v>
      </c>
      <c r="AI15" s="225">
        <v>0.12</v>
      </c>
      <c r="AJ15" s="222" t="s">
        <v>38</v>
      </c>
    </row>
    <row r="16" spans="1:36" ht="31.35" customHeight="1" x14ac:dyDescent="0.3">
      <c r="A16" s="218">
        <v>150</v>
      </c>
      <c r="B16" s="218">
        <v>437</v>
      </c>
      <c r="C16" s="228"/>
      <c r="D16" s="220" t="s">
        <v>57</v>
      </c>
      <c r="E16" s="218">
        <v>35</v>
      </c>
      <c r="F16" s="221">
        <v>1.35</v>
      </c>
      <c r="G16" s="220" t="s">
        <v>178</v>
      </c>
      <c r="H16" s="220" t="s">
        <v>180</v>
      </c>
      <c r="I16" s="220" t="s">
        <v>182</v>
      </c>
      <c r="J16" s="218">
        <v>2</v>
      </c>
      <c r="K16" s="218">
        <v>2</v>
      </c>
      <c r="L16" s="220" t="s">
        <v>136</v>
      </c>
      <c r="M16" s="220" t="s">
        <v>137</v>
      </c>
      <c r="N16" s="222" t="s">
        <v>138</v>
      </c>
      <c r="O16" s="220" t="s">
        <v>139</v>
      </c>
      <c r="P16" s="220" t="s">
        <v>181</v>
      </c>
      <c r="Q16" s="222" t="s">
        <v>39</v>
      </c>
      <c r="R16" s="223">
        <v>21168</v>
      </c>
      <c r="S16" s="223">
        <v>4385</v>
      </c>
      <c r="T16" s="221">
        <v>0.21</v>
      </c>
      <c r="U16" s="222" t="s">
        <v>38</v>
      </c>
      <c r="V16" s="224">
        <v>1049</v>
      </c>
      <c r="W16" s="218">
        <v>221</v>
      </c>
      <c r="X16" s="218">
        <v>178</v>
      </c>
      <c r="Y16" s="225">
        <v>0.21</v>
      </c>
      <c r="Z16" s="222" t="s">
        <v>38</v>
      </c>
      <c r="AA16" s="226">
        <v>0.01</v>
      </c>
      <c r="AB16" s="223">
        <v>21168</v>
      </c>
      <c r="AC16" s="223">
        <v>4609</v>
      </c>
      <c r="AD16" s="225">
        <v>0.22</v>
      </c>
      <c r="AE16" s="222" t="s">
        <v>38</v>
      </c>
      <c r="AF16" s="224">
        <v>1049</v>
      </c>
      <c r="AG16" s="218">
        <v>232</v>
      </c>
      <c r="AH16" s="218">
        <v>187</v>
      </c>
      <c r="AI16" s="225">
        <v>0.22</v>
      </c>
      <c r="AJ16" s="222" t="s">
        <v>38</v>
      </c>
    </row>
    <row r="17" spans="1:36" ht="31.35" customHeight="1" x14ac:dyDescent="0.3">
      <c r="A17" s="218">
        <v>160</v>
      </c>
      <c r="B17" s="218">
        <v>445</v>
      </c>
      <c r="C17" s="228"/>
      <c r="D17" s="220" t="s">
        <v>57</v>
      </c>
      <c r="E17" s="218">
        <v>20</v>
      </c>
      <c r="F17" s="221">
        <v>1</v>
      </c>
      <c r="G17" s="220" t="s">
        <v>178</v>
      </c>
      <c r="H17" s="220" t="s">
        <v>182</v>
      </c>
      <c r="I17" s="220" t="s">
        <v>183</v>
      </c>
      <c r="J17" s="218">
        <v>2</v>
      </c>
      <c r="K17" s="218">
        <v>2</v>
      </c>
      <c r="L17" s="220" t="s">
        <v>136</v>
      </c>
      <c r="M17" s="220" t="s">
        <v>137</v>
      </c>
      <c r="N17" s="222" t="s">
        <v>149</v>
      </c>
      <c r="O17" s="220" t="s">
        <v>139</v>
      </c>
      <c r="P17" s="220" t="s">
        <v>181</v>
      </c>
      <c r="Q17" s="222" t="s">
        <v>39</v>
      </c>
      <c r="R17" s="223">
        <v>20507</v>
      </c>
      <c r="S17" s="223">
        <v>3628</v>
      </c>
      <c r="T17" s="221">
        <v>0.18</v>
      </c>
      <c r="U17" s="222" t="s">
        <v>38</v>
      </c>
      <c r="V17" s="224">
        <v>1011</v>
      </c>
      <c r="W17" s="218">
        <v>180</v>
      </c>
      <c r="X17" s="218">
        <v>146</v>
      </c>
      <c r="Y17" s="225">
        <v>0.18</v>
      </c>
      <c r="Z17" s="222" t="s">
        <v>38</v>
      </c>
      <c r="AA17" s="226">
        <v>0.01</v>
      </c>
      <c r="AB17" s="223">
        <v>20507</v>
      </c>
      <c r="AC17" s="223">
        <v>3813</v>
      </c>
      <c r="AD17" s="225">
        <v>0.19</v>
      </c>
      <c r="AE17" s="222" t="s">
        <v>38</v>
      </c>
      <c r="AF17" s="224">
        <v>1011</v>
      </c>
      <c r="AG17" s="218">
        <v>189</v>
      </c>
      <c r="AH17" s="218">
        <v>153</v>
      </c>
      <c r="AI17" s="225">
        <v>0.19</v>
      </c>
      <c r="AJ17" s="222" t="s">
        <v>38</v>
      </c>
    </row>
    <row r="18" spans="1:36" ht="31.35" customHeight="1" x14ac:dyDescent="0.3">
      <c r="A18" s="218">
        <v>170</v>
      </c>
      <c r="B18" s="218">
        <v>507</v>
      </c>
      <c r="C18" s="228"/>
      <c r="D18" s="229" t="s">
        <v>176</v>
      </c>
      <c r="E18" s="218">
        <v>35</v>
      </c>
      <c r="F18" s="221">
        <v>0.48</v>
      </c>
      <c r="G18" s="220" t="s">
        <v>184</v>
      </c>
      <c r="H18" s="220" t="s">
        <v>185</v>
      </c>
      <c r="I18" s="220" t="s">
        <v>186</v>
      </c>
      <c r="J18" s="218">
        <v>2</v>
      </c>
      <c r="K18" s="218">
        <v>2</v>
      </c>
      <c r="L18" s="220" t="s">
        <v>136</v>
      </c>
      <c r="M18" s="220" t="s">
        <v>137</v>
      </c>
      <c r="N18" s="222" t="s">
        <v>138</v>
      </c>
      <c r="O18" s="220" t="s">
        <v>139</v>
      </c>
      <c r="P18" s="220" t="s">
        <v>140</v>
      </c>
      <c r="Q18" s="222" t="s">
        <v>39</v>
      </c>
      <c r="R18" s="223">
        <v>21168</v>
      </c>
      <c r="S18" s="225">
        <v>3288</v>
      </c>
      <c r="T18" s="221">
        <v>0.16</v>
      </c>
      <c r="U18" s="222" t="s">
        <v>38</v>
      </c>
      <c r="V18" s="224">
        <v>1049</v>
      </c>
      <c r="W18" s="225">
        <v>186.83</v>
      </c>
      <c r="X18" s="225">
        <v>110.9</v>
      </c>
      <c r="Y18" s="225">
        <v>0.18</v>
      </c>
      <c r="Z18" s="222" t="s">
        <v>38</v>
      </c>
      <c r="AA18" s="226">
        <v>2.2499999999999999E-2</v>
      </c>
      <c r="AB18" s="223">
        <v>21168</v>
      </c>
      <c r="AC18" s="223">
        <v>3675</v>
      </c>
      <c r="AD18" s="225">
        <v>0.17</v>
      </c>
      <c r="AE18" s="222" t="s">
        <v>38</v>
      </c>
      <c r="AF18" s="224">
        <v>1049</v>
      </c>
      <c r="AG18" s="218">
        <v>209</v>
      </c>
      <c r="AH18" s="218">
        <v>124</v>
      </c>
      <c r="AI18" s="225">
        <v>0.2</v>
      </c>
      <c r="AJ18" s="222" t="s">
        <v>38</v>
      </c>
    </row>
    <row r="19" spans="1:36" ht="31.35" customHeight="1" x14ac:dyDescent="0.3">
      <c r="A19" s="218">
        <v>180</v>
      </c>
      <c r="B19" s="218">
        <v>507</v>
      </c>
      <c r="C19" s="228"/>
      <c r="D19" s="220" t="s">
        <v>57</v>
      </c>
      <c r="E19" s="218">
        <v>45</v>
      </c>
      <c r="F19" s="221">
        <v>0.68</v>
      </c>
      <c r="G19" s="220" t="s">
        <v>184</v>
      </c>
      <c r="H19" s="220" t="s">
        <v>186</v>
      </c>
      <c r="I19" s="220" t="s">
        <v>147</v>
      </c>
      <c r="J19" s="218">
        <v>2</v>
      </c>
      <c r="K19" s="218">
        <v>2</v>
      </c>
      <c r="L19" s="220" t="s">
        <v>136</v>
      </c>
      <c r="M19" s="220" t="s">
        <v>137</v>
      </c>
      <c r="N19" s="222" t="s">
        <v>138</v>
      </c>
      <c r="O19" s="220" t="s">
        <v>139</v>
      </c>
      <c r="P19" s="220" t="s">
        <v>144</v>
      </c>
      <c r="Q19" s="222" t="s">
        <v>39</v>
      </c>
      <c r="R19" s="223">
        <v>16128</v>
      </c>
      <c r="S19" s="223">
        <v>3288</v>
      </c>
      <c r="T19" s="221">
        <v>0.2</v>
      </c>
      <c r="U19" s="222" t="s">
        <v>38</v>
      </c>
      <c r="V19" s="218">
        <v>799</v>
      </c>
      <c r="W19" s="218">
        <v>187</v>
      </c>
      <c r="X19" s="218">
        <v>111</v>
      </c>
      <c r="Y19" s="225">
        <v>0.23</v>
      </c>
      <c r="Z19" s="222" t="s">
        <v>38</v>
      </c>
      <c r="AA19" s="226">
        <v>2.2499999999999999E-2</v>
      </c>
      <c r="AB19" s="223">
        <v>16128</v>
      </c>
      <c r="AC19" s="223">
        <v>3675</v>
      </c>
      <c r="AD19" s="225">
        <v>0.23</v>
      </c>
      <c r="AE19" s="222" t="s">
        <v>38</v>
      </c>
      <c r="AF19" s="218">
        <v>799</v>
      </c>
      <c r="AG19" s="218">
        <v>209</v>
      </c>
      <c r="AH19" s="218">
        <v>124</v>
      </c>
      <c r="AI19" s="225">
        <v>0.26</v>
      </c>
      <c r="AJ19" s="222" t="s">
        <v>38</v>
      </c>
    </row>
    <row r="20" spans="1:36" ht="31.35" customHeight="1" x14ac:dyDescent="0.3">
      <c r="A20" s="218">
        <v>190</v>
      </c>
      <c r="B20" s="218">
        <v>439</v>
      </c>
      <c r="C20" s="228"/>
      <c r="D20" s="220" t="s">
        <v>57</v>
      </c>
      <c r="E20" s="218">
        <v>40</v>
      </c>
      <c r="F20" s="221">
        <v>0.53</v>
      </c>
      <c r="G20" s="220" t="s">
        <v>184</v>
      </c>
      <c r="H20" s="220" t="s">
        <v>183</v>
      </c>
      <c r="I20" s="220" t="s">
        <v>163</v>
      </c>
      <c r="J20" s="218">
        <v>2</v>
      </c>
      <c r="K20" s="218">
        <v>2</v>
      </c>
      <c r="L20" s="220" t="s">
        <v>136</v>
      </c>
      <c r="M20" s="220" t="s">
        <v>137</v>
      </c>
      <c r="N20" s="222" t="s">
        <v>149</v>
      </c>
      <c r="O20" s="220" t="s">
        <v>139</v>
      </c>
      <c r="P20" s="220" t="s">
        <v>187</v>
      </c>
      <c r="Q20" s="222" t="s">
        <v>39</v>
      </c>
      <c r="R20" s="223">
        <v>20507</v>
      </c>
      <c r="S20" s="223">
        <v>14178</v>
      </c>
      <c r="T20" s="221">
        <v>0.69</v>
      </c>
      <c r="U20" s="222" t="s">
        <v>38</v>
      </c>
      <c r="V20" s="224">
        <v>1011</v>
      </c>
      <c r="W20" s="218">
        <v>598</v>
      </c>
      <c r="X20" s="218">
        <v>564</v>
      </c>
      <c r="Y20" s="225">
        <v>0.59</v>
      </c>
      <c r="Z20" s="222" t="s">
        <v>38</v>
      </c>
      <c r="AA20" s="226">
        <v>0.01</v>
      </c>
      <c r="AB20" s="223">
        <v>20507</v>
      </c>
      <c r="AC20" s="223">
        <v>14901</v>
      </c>
      <c r="AD20" s="225">
        <v>0.73</v>
      </c>
      <c r="AE20" s="222" t="s">
        <v>39</v>
      </c>
      <c r="AF20" s="224">
        <v>1011</v>
      </c>
      <c r="AG20" s="218">
        <v>629</v>
      </c>
      <c r="AH20" s="218">
        <v>593</v>
      </c>
      <c r="AI20" s="225">
        <v>0.62</v>
      </c>
      <c r="AJ20" s="222" t="s">
        <v>38</v>
      </c>
    </row>
    <row r="21" spans="1:36" ht="31.35" customHeight="1" x14ac:dyDescent="0.3">
      <c r="A21" s="218">
        <v>200</v>
      </c>
      <c r="B21" s="218">
        <v>424</v>
      </c>
      <c r="C21" s="228"/>
      <c r="D21" s="220" t="s">
        <v>57</v>
      </c>
      <c r="E21" s="218">
        <v>45</v>
      </c>
      <c r="F21" s="221">
        <v>0.93</v>
      </c>
      <c r="G21" s="220" t="s">
        <v>184</v>
      </c>
      <c r="H21" s="220" t="s">
        <v>164</v>
      </c>
      <c r="I21" s="220" t="s">
        <v>188</v>
      </c>
      <c r="J21" s="218">
        <v>2</v>
      </c>
      <c r="K21" s="218">
        <v>2</v>
      </c>
      <c r="L21" s="220" t="s">
        <v>136</v>
      </c>
      <c r="M21" s="220" t="s">
        <v>137</v>
      </c>
      <c r="N21" s="222" t="s">
        <v>138</v>
      </c>
      <c r="O21" s="220" t="s">
        <v>139</v>
      </c>
      <c r="P21" s="220" t="s">
        <v>175</v>
      </c>
      <c r="Q21" s="222" t="s">
        <v>39</v>
      </c>
      <c r="R21" s="223">
        <v>21168</v>
      </c>
      <c r="S21" s="223">
        <v>9199</v>
      </c>
      <c r="T21" s="221">
        <v>0.43</v>
      </c>
      <c r="U21" s="222" t="s">
        <v>38</v>
      </c>
      <c r="V21" s="224">
        <v>1049</v>
      </c>
      <c r="W21" s="218">
        <v>362</v>
      </c>
      <c r="X21" s="218">
        <v>351</v>
      </c>
      <c r="Y21" s="225">
        <v>0.34</v>
      </c>
      <c r="Z21" s="222" t="s">
        <v>38</v>
      </c>
      <c r="AA21" s="226">
        <v>1.2500000000000001E-2</v>
      </c>
      <c r="AB21" s="223">
        <v>21168</v>
      </c>
      <c r="AC21" s="223">
        <v>9788</v>
      </c>
      <c r="AD21" s="225">
        <v>0.46</v>
      </c>
      <c r="AE21" s="222" t="s">
        <v>38</v>
      </c>
      <c r="AF21" s="224">
        <v>1049</v>
      </c>
      <c r="AG21" s="218">
        <v>385</v>
      </c>
      <c r="AH21" s="218">
        <v>373</v>
      </c>
      <c r="AI21" s="225">
        <v>0.37</v>
      </c>
      <c r="AJ21" s="222" t="s">
        <v>38</v>
      </c>
    </row>
    <row r="22" spans="1:36" ht="31.35" customHeight="1" x14ac:dyDescent="0.3">
      <c r="A22" s="218">
        <v>210</v>
      </c>
      <c r="B22" s="218">
        <v>540</v>
      </c>
      <c r="C22" s="228"/>
      <c r="D22" s="220" t="s">
        <v>57</v>
      </c>
      <c r="E22" s="218">
        <v>35</v>
      </c>
      <c r="F22" s="221">
        <v>1.53</v>
      </c>
      <c r="G22" s="220" t="s">
        <v>189</v>
      </c>
      <c r="H22" s="220" t="s">
        <v>190</v>
      </c>
      <c r="I22" s="220" t="s">
        <v>191</v>
      </c>
      <c r="J22" s="218">
        <v>2</v>
      </c>
      <c r="K22" s="218">
        <v>2</v>
      </c>
      <c r="L22" s="220" t="s">
        <v>136</v>
      </c>
      <c r="M22" s="220" t="s">
        <v>137</v>
      </c>
      <c r="N22" s="222" t="s">
        <v>138</v>
      </c>
      <c r="O22" s="220" t="s">
        <v>139</v>
      </c>
      <c r="P22" s="220" t="s">
        <v>144</v>
      </c>
      <c r="Q22" s="222" t="s">
        <v>39</v>
      </c>
      <c r="R22" s="223">
        <v>21168</v>
      </c>
      <c r="S22" s="223">
        <v>10794</v>
      </c>
      <c r="T22" s="221">
        <v>0.51</v>
      </c>
      <c r="U22" s="222" t="s">
        <v>38</v>
      </c>
      <c r="V22" s="224">
        <v>1049</v>
      </c>
      <c r="W22" s="218">
        <v>657</v>
      </c>
      <c r="X22" s="218">
        <v>297</v>
      </c>
      <c r="Y22" s="225">
        <v>0.63</v>
      </c>
      <c r="Z22" s="222" t="s">
        <v>38</v>
      </c>
      <c r="AA22" s="226">
        <v>0.01</v>
      </c>
      <c r="AB22" s="223">
        <v>21168</v>
      </c>
      <c r="AC22" s="223">
        <v>11345</v>
      </c>
      <c r="AD22" s="225">
        <v>0.54</v>
      </c>
      <c r="AE22" s="222" t="s">
        <v>38</v>
      </c>
      <c r="AF22" s="224">
        <v>1049</v>
      </c>
      <c r="AG22" s="218">
        <v>691</v>
      </c>
      <c r="AH22" s="218">
        <v>312</v>
      </c>
      <c r="AI22" s="225">
        <v>0.66</v>
      </c>
      <c r="AJ22" s="222" t="s">
        <v>38</v>
      </c>
    </row>
    <row r="23" spans="1:36" ht="31.35" customHeight="1" x14ac:dyDescent="0.3">
      <c r="A23" s="218">
        <v>220</v>
      </c>
      <c r="B23" s="218">
        <v>534</v>
      </c>
      <c r="C23" s="219">
        <v>117023</v>
      </c>
      <c r="D23" s="220" t="s">
        <v>57</v>
      </c>
      <c r="E23" s="218">
        <v>35</v>
      </c>
      <c r="F23" s="221">
        <v>1.27</v>
      </c>
      <c r="G23" s="220" t="s">
        <v>189</v>
      </c>
      <c r="H23" s="220" t="s">
        <v>191</v>
      </c>
      <c r="I23" s="220" t="s">
        <v>192</v>
      </c>
      <c r="J23" s="218">
        <v>2</v>
      </c>
      <c r="K23" s="218">
        <v>2</v>
      </c>
      <c r="L23" s="220" t="s">
        <v>136</v>
      </c>
      <c r="M23" s="220" t="s">
        <v>137</v>
      </c>
      <c r="N23" s="222" t="s">
        <v>149</v>
      </c>
      <c r="O23" s="220" t="s">
        <v>139</v>
      </c>
      <c r="P23" s="220" t="s">
        <v>153</v>
      </c>
      <c r="Q23" s="222" t="s">
        <v>39</v>
      </c>
      <c r="R23" s="223">
        <v>20507</v>
      </c>
      <c r="S23" s="223">
        <v>6212</v>
      </c>
      <c r="T23" s="221">
        <v>0.3</v>
      </c>
      <c r="U23" s="222" t="s">
        <v>38</v>
      </c>
      <c r="V23" s="224">
        <v>1011</v>
      </c>
      <c r="W23" s="218">
        <v>288</v>
      </c>
      <c r="X23" s="218">
        <v>298</v>
      </c>
      <c r="Y23" s="225">
        <v>0.28999999999999998</v>
      </c>
      <c r="Z23" s="222" t="s">
        <v>38</v>
      </c>
      <c r="AA23" s="226">
        <v>0.01</v>
      </c>
      <c r="AB23" s="223">
        <v>20507</v>
      </c>
      <c r="AC23" s="223">
        <v>6529</v>
      </c>
      <c r="AD23" s="225">
        <v>0.32</v>
      </c>
      <c r="AE23" s="222" t="s">
        <v>38</v>
      </c>
      <c r="AF23" s="224">
        <v>1011</v>
      </c>
      <c r="AG23" s="218">
        <v>302</v>
      </c>
      <c r="AH23" s="218">
        <v>313</v>
      </c>
      <c r="AI23" s="225">
        <v>0.31</v>
      </c>
      <c r="AJ23" s="222" t="s">
        <v>38</v>
      </c>
    </row>
    <row r="24" spans="1:36" ht="31.35" customHeight="1" x14ac:dyDescent="0.3">
      <c r="A24" s="218">
        <v>230</v>
      </c>
      <c r="B24" s="218">
        <v>495</v>
      </c>
      <c r="C24" s="228"/>
      <c r="D24" s="220" t="s">
        <v>57</v>
      </c>
      <c r="E24" s="218">
        <v>30</v>
      </c>
      <c r="F24" s="221">
        <v>0.43</v>
      </c>
      <c r="G24" s="220" t="s">
        <v>193</v>
      </c>
      <c r="H24" s="220" t="s">
        <v>194</v>
      </c>
      <c r="I24" s="220" t="s">
        <v>195</v>
      </c>
      <c r="J24" s="218">
        <v>2</v>
      </c>
      <c r="K24" s="218">
        <v>2</v>
      </c>
      <c r="L24" s="220" t="s">
        <v>136</v>
      </c>
      <c r="M24" s="220" t="s">
        <v>137</v>
      </c>
      <c r="N24" s="222" t="s">
        <v>149</v>
      </c>
      <c r="O24" s="220" t="s">
        <v>139</v>
      </c>
      <c r="P24" s="220" t="s">
        <v>196</v>
      </c>
      <c r="Q24" s="222" t="s">
        <v>39</v>
      </c>
      <c r="R24" s="223">
        <v>15624</v>
      </c>
      <c r="S24" s="223">
        <v>7343</v>
      </c>
      <c r="T24" s="221">
        <v>0.47</v>
      </c>
      <c r="U24" s="222" t="s">
        <v>38</v>
      </c>
      <c r="V24" s="218">
        <v>770</v>
      </c>
      <c r="W24" s="218">
        <v>306</v>
      </c>
      <c r="X24" s="218">
        <v>330</v>
      </c>
      <c r="Y24" s="225">
        <v>0.43</v>
      </c>
      <c r="Z24" s="222" t="s">
        <v>38</v>
      </c>
      <c r="AA24" s="226">
        <v>0.01</v>
      </c>
      <c r="AB24" s="223">
        <v>15624</v>
      </c>
      <c r="AC24" s="223">
        <v>7718</v>
      </c>
      <c r="AD24" s="225">
        <v>0.49</v>
      </c>
      <c r="AE24" s="222" t="s">
        <v>38</v>
      </c>
      <c r="AF24" s="218">
        <v>770</v>
      </c>
      <c r="AG24" s="218">
        <v>321</v>
      </c>
      <c r="AH24" s="218">
        <v>347</v>
      </c>
      <c r="AI24" s="225">
        <v>0.45</v>
      </c>
      <c r="AJ24" s="222" t="s">
        <v>38</v>
      </c>
    </row>
    <row r="25" spans="1:36" ht="31.35" customHeight="1" x14ac:dyDescent="0.3">
      <c r="A25" s="218">
        <v>240</v>
      </c>
      <c r="B25" s="218">
        <v>482</v>
      </c>
      <c r="C25" s="228"/>
      <c r="D25" s="220" t="s">
        <v>57</v>
      </c>
      <c r="E25" s="218">
        <v>30</v>
      </c>
      <c r="F25" s="221">
        <v>1.5</v>
      </c>
      <c r="G25" s="220" t="s">
        <v>193</v>
      </c>
      <c r="H25" s="220" t="s">
        <v>195</v>
      </c>
      <c r="I25" s="220" t="s">
        <v>194</v>
      </c>
      <c r="J25" s="218">
        <v>2</v>
      </c>
      <c r="K25" s="218">
        <v>2</v>
      </c>
      <c r="L25" s="220" t="s">
        <v>136</v>
      </c>
      <c r="M25" s="220" t="s">
        <v>137</v>
      </c>
      <c r="N25" s="222" t="s">
        <v>149</v>
      </c>
      <c r="O25" s="220" t="s">
        <v>139</v>
      </c>
      <c r="P25" s="220" t="s">
        <v>196</v>
      </c>
      <c r="Q25" s="222" t="s">
        <v>39</v>
      </c>
      <c r="R25" s="223">
        <v>15624</v>
      </c>
      <c r="S25" s="223">
        <v>4850</v>
      </c>
      <c r="T25" s="221">
        <v>0.31</v>
      </c>
      <c r="U25" s="222" t="s">
        <v>38</v>
      </c>
      <c r="V25" s="218">
        <v>770</v>
      </c>
      <c r="W25" s="218">
        <v>246</v>
      </c>
      <c r="X25" s="218">
        <v>182</v>
      </c>
      <c r="Y25" s="225">
        <v>0.32</v>
      </c>
      <c r="Z25" s="222" t="s">
        <v>38</v>
      </c>
      <c r="AA25" s="226">
        <v>0.01</v>
      </c>
      <c r="AB25" s="223">
        <v>15624</v>
      </c>
      <c r="AC25" s="223">
        <v>5097</v>
      </c>
      <c r="AD25" s="225">
        <v>0.33</v>
      </c>
      <c r="AE25" s="222" t="s">
        <v>38</v>
      </c>
      <c r="AF25" s="218">
        <v>770</v>
      </c>
      <c r="AG25" s="218">
        <v>258</v>
      </c>
      <c r="AH25" s="218">
        <v>191</v>
      </c>
      <c r="AI25" s="225">
        <v>0.33</v>
      </c>
      <c r="AJ25" s="222" t="s">
        <v>38</v>
      </c>
    </row>
    <row r="26" spans="1:36" ht="31.35" customHeight="1" x14ac:dyDescent="0.3">
      <c r="A26" s="218">
        <v>250</v>
      </c>
      <c r="B26" s="218">
        <v>403</v>
      </c>
      <c r="C26" s="219">
        <v>117037</v>
      </c>
      <c r="D26" s="220" t="s">
        <v>57</v>
      </c>
      <c r="E26" s="218">
        <v>45</v>
      </c>
      <c r="F26" s="221">
        <v>1.65</v>
      </c>
      <c r="G26" s="220" t="s">
        <v>193</v>
      </c>
      <c r="H26" s="220" t="s">
        <v>197</v>
      </c>
      <c r="I26" s="220" t="s">
        <v>198</v>
      </c>
      <c r="J26" s="218">
        <v>2</v>
      </c>
      <c r="K26" s="218">
        <v>2</v>
      </c>
      <c r="L26" s="220" t="s">
        <v>136</v>
      </c>
      <c r="M26" s="220" t="s">
        <v>137</v>
      </c>
      <c r="N26" s="222" t="s">
        <v>158</v>
      </c>
      <c r="O26" s="220" t="s">
        <v>139</v>
      </c>
      <c r="P26" s="220" t="s">
        <v>199</v>
      </c>
      <c r="Q26" s="222" t="s">
        <v>39</v>
      </c>
      <c r="R26" s="223">
        <v>14000</v>
      </c>
      <c r="S26" s="218">
        <v>508</v>
      </c>
      <c r="T26" s="221">
        <v>0.04</v>
      </c>
      <c r="U26" s="222" t="s">
        <v>37</v>
      </c>
      <c r="V26" s="218">
        <v>730</v>
      </c>
      <c r="W26" s="225">
        <v>22.98</v>
      </c>
      <c r="X26" s="225">
        <v>15.99</v>
      </c>
      <c r="Y26" s="225">
        <v>0.03</v>
      </c>
      <c r="Z26" s="222" t="s">
        <v>37</v>
      </c>
      <c r="AA26" s="226">
        <v>2.75E-2</v>
      </c>
      <c r="AB26" s="223">
        <v>14000</v>
      </c>
      <c r="AC26" s="218">
        <v>582</v>
      </c>
      <c r="AD26" s="225">
        <v>0.04</v>
      </c>
      <c r="AE26" s="222" t="s">
        <v>37</v>
      </c>
      <c r="AF26" s="218">
        <v>730</v>
      </c>
      <c r="AG26" s="218">
        <v>26</v>
      </c>
      <c r="AH26" s="218">
        <v>18</v>
      </c>
      <c r="AI26" s="225">
        <v>0.04</v>
      </c>
      <c r="AJ26" s="222" t="s">
        <v>37</v>
      </c>
    </row>
    <row r="27" spans="1:36" ht="31.35" customHeight="1" x14ac:dyDescent="0.3">
      <c r="A27" s="218">
        <v>260</v>
      </c>
      <c r="B27" s="218">
        <v>268</v>
      </c>
      <c r="C27" s="228"/>
      <c r="D27" s="220" t="s">
        <v>57</v>
      </c>
      <c r="E27" s="218">
        <v>50</v>
      </c>
      <c r="F27" s="221">
        <v>1.49</v>
      </c>
      <c r="G27" s="220" t="s">
        <v>200</v>
      </c>
      <c r="H27" s="220" t="s">
        <v>143</v>
      </c>
      <c r="I27" s="220" t="s">
        <v>201</v>
      </c>
      <c r="J27" s="218">
        <v>2</v>
      </c>
      <c r="K27" s="218">
        <v>2</v>
      </c>
      <c r="L27" s="220" t="s">
        <v>136</v>
      </c>
      <c r="M27" s="220" t="s">
        <v>137</v>
      </c>
      <c r="N27" s="222" t="s">
        <v>138</v>
      </c>
      <c r="O27" s="222" t="s">
        <v>202</v>
      </c>
      <c r="P27" s="220" t="s">
        <v>144</v>
      </c>
      <c r="Q27" s="222" t="s">
        <v>39</v>
      </c>
      <c r="R27" s="223">
        <v>23520</v>
      </c>
      <c r="S27" s="223">
        <v>10295</v>
      </c>
      <c r="T27" s="221">
        <v>0.44</v>
      </c>
      <c r="U27" s="222" t="s">
        <v>38</v>
      </c>
      <c r="V27" s="224">
        <v>1166</v>
      </c>
      <c r="W27" s="218">
        <v>440</v>
      </c>
      <c r="X27" s="218">
        <v>381</v>
      </c>
      <c r="Y27" s="225">
        <v>0.38</v>
      </c>
      <c r="Z27" s="222" t="s">
        <v>38</v>
      </c>
      <c r="AA27" s="226">
        <v>0.01</v>
      </c>
      <c r="AB27" s="223">
        <v>23520</v>
      </c>
      <c r="AC27" s="223">
        <v>10820</v>
      </c>
      <c r="AD27" s="225">
        <v>0.46</v>
      </c>
      <c r="AE27" s="222" t="s">
        <v>38</v>
      </c>
      <c r="AF27" s="224">
        <v>1166</v>
      </c>
      <c r="AG27" s="218">
        <v>462</v>
      </c>
      <c r="AH27" s="218">
        <v>400</v>
      </c>
      <c r="AI27" s="225">
        <v>0.4</v>
      </c>
      <c r="AJ27" s="222" t="s">
        <v>38</v>
      </c>
    </row>
    <row r="28" spans="1:36" ht="31.35" customHeight="1" x14ac:dyDescent="0.3">
      <c r="A28" s="218">
        <v>270</v>
      </c>
      <c r="B28" s="218">
        <v>260</v>
      </c>
      <c r="C28" s="228"/>
      <c r="D28" s="220" t="s">
        <v>57</v>
      </c>
      <c r="E28" s="218">
        <v>45</v>
      </c>
      <c r="F28" s="221">
        <v>0.52</v>
      </c>
      <c r="G28" s="220" t="s">
        <v>203</v>
      </c>
      <c r="H28" s="220" t="s">
        <v>201</v>
      </c>
      <c r="I28" s="220" t="s">
        <v>204</v>
      </c>
      <c r="J28" s="218">
        <v>2</v>
      </c>
      <c r="K28" s="218">
        <v>2</v>
      </c>
      <c r="L28" s="220" t="s">
        <v>136</v>
      </c>
      <c r="M28" s="220" t="s">
        <v>137</v>
      </c>
      <c r="N28" s="222" t="s">
        <v>149</v>
      </c>
      <c r="O28" s="222" t="s">
        <v>202</v>
      </c>
      <c r="P28" s="220" t="s">
        <v>144</v>
      </c>
      <c r="Q28" s="222" t="s">
        <v>39</v>
      </c>
      <c r="R28" s="223">
        <v>21700</v>
      </c>
      <c r="S28" s="223">
        <v>10540</v>
      </c>
      <c r="T28" s="221">
        <v>0.49</v>
      </c>
      <c r="U28" s="222" t="s">
        <v>38</v>
      </c>
      <c r="V28" s="224">
        <v>1070</v>
      </c>
      <c r="W28" s="218">
        <v>267</v>
      </c>
      <c r="X28" s="218">
        <v>558</v>
      </c>
      <c r="Y28" s="225">
        <v>0.52</v>
      </c>
      <c r="Z28" s="222" t="s">
        <v>38</v>
      </c>
      <c r="AA28" s="226">
        <v>0.01</v>
      </c>
      <c r="AB28" s="223">
        <v>21700</v>
      </c>
      <c r="AC28" s="223">
        <v>11078</v>
      </c>
      <c r="AD28" s="225">
        <v>0.51</v>
      </c>
      <c r="AE28" s="222" t="s">
        <v>38</v>
      </c>
      <c r="AF28" s="224">
        <v>1070</v>
      </c>
      <c r="AG28" s="218">
        <v>280</v>
      </c>
      <c r="AH28" s="218">
        <v>587</v>
      </c>
      <c r="AI28" s="225">
        <v>0.55000000000000004</v>
      </c>
      <c r="AJ28" s="222" t="s">
        <v>38</v>
      </c>
    </row>
    <row r="29" spans="1:36" ht="31.35" customHeight="1" x14ac:dyDescent="0.3">
      <c r="A29" s="218">
        <v>280</v>
      </c>
      <c r="B29" s="218">
        <v>249</v>
      </c>
      <c r="C29" s="228"/>
      <c r="D29" s="220" t="s">
        <v>57</v>
      </c>
      <c r="E29" s="218">
        <v>55</v>
      </c>
      <c r="F29" s="221">
        <v>4.2699999999999996</v>
      </c>
      <c r="G29" s="220" t="s">
        <v>156</v>
      </c>
      <c r="H29" s="220" t="s">
        <v>204</v>
      </c>
      <c r="I29" s="220" t="s">
        <v>171</v>
      </c>
      <c r="J29" s="218">
        <v>2</v>
      </c>
      <c r="K29" s="218">
        <v>2</v>
      </c>
      <c r="L29" s="220" t="s">
        <v>136</v>
      </c>
      <c r="M29" s="220" t="s">
        <v>137</v>
      </c>
      <c r="N29" s="222" t="s">
        <v>158</v>
      </c>
      <c r="O29" s="220" t="s">
        <v>139</v>
      </c>
      <c r="P29" s="220" t="s">
        <v>144</v>
      </c>
      <c r="Q29" s="222" t="s">
        <v>39</v>
      </c>
      <c r="R29" s="223">
        <v>14000</v>
      </c>
      <c r="S29" s="223">
        <v>5436</v>
      </c>
      <c r="T29" s="221">
        <v>0.39</v>
      </c>
      <c r="U29" s="222" t="s">
        <v>38</v>
      </c>
      <c r="V29" s="218">
        <v>730</v>
      </c>
      <c r="W29" s="218">
        <v>296</v>
      </c>
      <c r="X29" s="218">
        <v>148</v>
      </c>
      <c r="Y29" s="225">
        <v>0.41</v>
      </c>
      <c r="Z29" s="222" t="s">
        <v>38</v>
      </c>
      <c r="AA29" s="226">
        <v>4.7500000000000001E-2</v>
      </c>
      <c r="AB29" s="223">
        <v>14000</v>
      </c>
      <c r="AC29" s="223">
        <v>6856</v>
      </c>
      <c r="AD29" s="225">
        <v>0.49</v>
      </c>
      <c r="AE29" s="222" t="s">
        <v>38</v>
      </c>
      <c r="AF29" s="218">
        <v>730</v>
      </c>
      <c r="AG29" s="218">
        <v>373</v>
      </c>
      <c r="AH29" s="218">
        <v>186</v>
      </c>
      <c r="AI29" s="225">
        <v>0.51</v>
      </c>
      <c r="AJ29" s="222" t="s">
        <v>38</v>
      </c>
    </row>
    <row r="30" spans="1:36" ht="31.35" customHeight="1" x14ac:dyDescent="0.3">
      <c r="A30" s="218">
        <v>290</v>
      </c>
      <c r="B30" s="218">
        <v>218</v>
      </c>
      <c r="C30" s="228"/>
      <c r="D30" s="229" t="s">
        <v>176</v>
      </c>
      <c r="E30" s="218">
        <v>35</v>
      </c>
      <c r="F30" s="221">
        <v>5.61</v>
      </c>
      <c r="G30" s="220" t="s">
        <v>156</v>
      </c>
      <c r="H30" s="220" t="s">
        <v>171</v>
      </c>
      <c r="I30" s="220" t="s">
        <v>205</v>
      </c>
      <c r="J30" s="218">
        <v>2</v>
      </c>
      <c r="K30" s="218">
        <v>2</v>
      </c>
      <c r="L30" s="220" t="s">
        <v>157</v>
      </c>
      <c r="M30" s="220" t="s">
        <v>137</v>
      </c>
      <c r="N30" s="222" t="s">
        <v>158</v>
      </c>
      <c r="O30" s="220" t="s">
        <v>139</v>
      </c>
      <c r="P30" s="220" t="s">
        <v>144</v>
      </c>
      <c r="Q30" s="222" t="s">
        <v>38</v>
      </c>
      <c r="R30" s="223">
        <v>8200</v>
      </c>
      <c r="S30" s="223">
        <v>7687</v>
      </c>
      <c r="T30" s="221">
        <v>0.94</v>
      </c>
      <c r="U30" s="222" t="s">
        <v>38</v>
      </c>
      <c r="V30" s="218">
        <v>430</v>
      </c>
      <c r="W30" s="218">
        <v>265</v>
      </c>
      <c r="X30" s="218">
        <v>270</v>
      </c>
      <c r="Y30" s="225">
        <v>0.63</v>
      </c>
      <c r="Z30" s="222" t="s">
        <v>38</v>
      </c>
      <c r="AA30" s="226">
        <v>6.25E-2</v>
      </c>
      <c r="AB30" s="223">
        <v>8200</v>
      </c>
      <c r="AC30" s="223">
        <v>10409</v>
      </c>
      <c r="AD30" s="225">
        <v>1.27</v>
      </c>
      <c r="AE30" s="222" t="s">
        <v>39</v>
      </c>
      <c r="AF30" s="218">
        <v>430</v>
      </c>
      <c r="AG30" s="218">
        <v>359</v>
      </c>
      <c r="AH30" s="218">
        <v>366</v>
      </c>
      <c r="AI30" s="225">
        <v>0.85</v>
      </c>
      <c r="AJ30" s="222" t="s">
        <v>38</v>
      </c>
    </row>
    <row r="31" spans="1:36" ht="31.35" customHeight="1" x14ac:dyDescent="0.3">
      <c r="A31" s="218">
        <v>300</v>
      </c>
      <c r="B31" s="218">
        <v>218</v>
      </c>
      <c r="C31" s="228"/>
      <c r="D31" s="220" t="s">
        <v>57</v>
      </c>
      <c r="E31" s="218">
        <v>35</v>
      </c>
      <c r="F31" s="221">
        <v>1.65</v>
      </c>
      <c r="G31" s="220" t="s">
        <v>200</v>
      </c>
      <c r="H31" s="220" t="s">
        <v>205</v>
      </c>
      <c r="I31" s="220" t="s">
        <v>206</v>
      </c>
      <c r="J31" s="218">
        <v>2</v>
      </c>
      <c r="K31" s="218">
        <v>2</v>
      </c>
      <c r="L31" s="220" t="s">
        <v>136</v>
      </c>
      <c r="M31" s="220" t="s">
        <v>137</v>
      </c>
      <c r="N31" s="222" t="s">
        <v>158</v>
      </c>
      <c r="O31" s="222" t="s">
        <v>202</v>
      </c>
      <c r="P31" s="220" t="s">
        <v>207</v>
      </c>
      <c r="Q31" s="222" t="s">
        <v>39</v>
      </c>
      <c r="R31" s="223">
        <v>14000</v>
      </c>
      <c r="S31" s="223">
        <v>7687</v>
      </c>
      <c r="T31" s="221">
        <v>0.55000000000000004</v>
      </c>
      <c r="U31" s="222" t="s">
        <v>38</v>
      </c>
      <c r="V31" s="218">
        <v>730</v>
      </c>
      <c r="W31" s="218">
        <v>265</v>
      </c>
      <c r="X31" s="218">
        <v>270</v>
      </c>
      <c r="Y31" s="225">
        <v>0.37</v>
      </c>
      <c r="Z31" s="222" t="s">
        <v>38</v>
      </c>
      <c r="AA31" s="226">
        <v>6.25E-2</v>
      </c>
      <c r="AB31" s="223">
        <v>14000</v>
      </c>
      <c r="AC31" s="223">
        <v>10409</v>
      </c>
      <c r="AD31" s="225">
        <v>0.74</v>
      </c>
      <c r="AE31" s="222" t="s">
        <v>39</v>
      </c>
      <c r="AF31" s="218">
        <v>730</v>
      </c>
      <c r="AG31" s="218">
        <v>359</v>
      </c>
      <c r="AH31" s="218">
        <v>366</v>
      </c>
      <c r="AI31" s="225">
        <v>0.5</v>
      </c>
      <c r="AJ31" s="222" t="s">
        <v>38</v>
      </c>
    </row>
    <row r="32" spans="1:36" ht="31.35" customHeight="1" x14ac:dyDescent="0.3">
      <c r="A32" s="218">
        <v>310</v>
      </c>
      <c r="B32" s="218">
        <v>542</v>
      </c>
      <c r="C32" s="228"/>
      <c r="D32" s="220" t="s">
        <v>57</v>
      </c>
      <c r="E32" s="218">
        <v>45</v>
      </c>
      <c r="F32" s="221">
        <v>0.64</v>
      </c>
      <c r="G32" s="220" t="s">
        <v>208</v>
      </c>
      <c r="H32" s="220" t="s">
        <v>190</v>
      </c>
      <c r="I32" s="220" t="s">
        <v>147</v>
      </c>
      <c r="J32" s="218">
        <v>2</v>
      </c>
      <c r="K32" s="218">
        <v>2</v>
      </c>
      <c r="L32" s="220" t="s">
        <v>136</v>
      </c>
      <c r="M32" s="220" t="s">
        <v>137</v>
      </c>
      <c r="N32" s="222" t="s">
        <v>138</v>
      </c>
      <c r="O32" s="220" t="s">
        <v>139</v>
      </c>
      <c r="P32" s="220" t="s">
        <v>144</v>
      </c>
      <c r="Q32" s="222" t="s">
        <v>39</v>
      </c>
      <c r="R32" s="223">
        <v>20160</v>
      </c>
      <c r="S32" s="223">
        <v>5320</v>
      </c>
      <c r="T32" s="221">
        <v>0.26</v>
      </c>
      <c r="U32" s="222" t="s">
        <v>38</v>
      </c>
      <c r="V32" s="218">
        <v>999</v>
      </c>
      <c r="W32" s="218">
        <v>274</v>
      </c>
      <c r="X32" s="218">
        <v>191</v>
      </c>
      <c r="Y32" s="225">
        <v>0.27</v>
      </c>
      <c r="Z32" s="222" t="s">
        <v>38</v>
      </c>
      <c r="AA32" s="226">
        <v>0.02</v>
      </c>
      <c r="AB32" s="223">
        <v>20160</v>
      </c>
      <c r="AC32" s="223">
        <v>5874</v>
      </c>
      <c r="AD32" s="225">
        <v>0.28999999999999998</v>
      </c>
      <c r="AE32" s="222" t="s">
        <v>38</v>
      </c>
      <c r="AF32" s="218">
        <v>999</v>
      </c>
      <c r="AG32" s="218">
        <v>302</v>
      </c>
      <c r="AH32" s="218">
        <v>211</v>
      </c>
      <c r="AI32" s="225">
        <v>0.3</v>
      </c>
      <c r="AJ32" s="222" t="s">
        <v>38</v>
      </c>
    </row>
    <row r="33" spans="1:36" ht="31.35" customHeight="1" x14ac:dyDescent="0.3">
      <c r="A33" s="218">
        <v>320</v>
      </c>
      <c r="B33" s="218">
        <v>638</v>
      </c>
      <c r="C33" s="228"/>
      <c r="D33" s="220" t="s">
        <v>57</v>
      </c>
      <c r="E33" s="218">
        <v>45</v>
      </c>
      <c r="F33" s="221">
        <v>1.41</v>
      </c>
      <c r="G33" s="220" t="s">
        <v>208</v>
      </c>
      <c r="H33" s="220" t="s">
        <v>147</v>
      </c>
      <c r="I33" s="220" t="s">
        <v>209</v>
      </c>
      <c r="J33" s="218">
        <v>2</v>
      </c>
      <c r="K33" s="218">
        <v>2</v>
      </c>
      <c r="L33" s="220" t="s">
        <v>157</v>
      </c>
      <c r="M33" s="220" t="s">
        <v>137</v>
      </c>
      <c r="N33" s="222" t="s">
        <v>158</v>
      </c>
      <c r="O33" s="220" t="s">
        <v>139</v>
      </c>
      <c r="P33" s="220" t="s">
        <v>144</v>
      </c>
      <c r="Q33" s="222" t="s">
        <v>38</v>
      </c>
      <c r="R33" s="223">
        <v>8200</v>
      </c>
      <c r="S33" s="223">
        <v>5536</v>
      </c>
      <c r="T33" s="221">
        <v>0.68</v>
      </c>
      <c r="U33" s="222" t="s">
        <v>38</v>
      </c>
      <c r="V33" s="218">
        <v>430</v>
      </c>
      <c r="W33" s="218">
        <v>228</v>
      </c>
      <c r="X33" s="218">
        <v>234</v>
      </c>
      <c r="Y33" s="225">
        <v>0.54</v>
      </c>
      <c r="Z33" s="222" t="s">
        <v>37</v>
      </c>
      <c r="AA33" s="226">
        <v>0.01</v>
      </c>
      <c r="AB33" s="223">
        <v>8200</v>
      </c>
      <c r="AC33" s="223">
        <v>5818</v>
      </c>
      <c r="AD33" s="225">
        <v>0.71</v>
      </c>
      <c r="AE33" s="222" t="s">
        <v>38</v>
      </c>
      <c r="AF33" s="218">
        <v>430</v>
      </c>
      <c r="AG33" s="218">
        <v>239</v>
      </c>
      <c r="AH33" s="218">
        <v>246</v>
      </c>
      <c r="AI33" s="225">
        <v>0.56999999999999995</v>
      </c>
      <c r="AJ33" s="222" t="s">
        <v>38</v>
      </c>
    </row>
    <row r="34" spans="1:36" ht="31.35" customHeight="1" x14ac:dyDescent="0.3">
      <c r="A34" s="218">
        <v>330</v>
      </c>
      <c r="B34" s="218">
        <v>637</v>
      </c>
      <c r="C34" s="228"/>
      <c r="D34" s="220" t="s">
        <v>57</v>
      </c>
      <c r="E34" s="218">
        <v>55</v>
      </c>
      <c r="F34" s="221">
        <v>2.0499999999999998</v>
      </c>
      <c r="G34" s="220" t="s">
        <v>208</v>
      </c>
      <c r="H34" s="220" t="s">
        <v>209</v>
      </c>
      <c r="I34" s="220" t="s">
        <v>210</v>
      </c>
      <c r="J34" s="218">
        <v>2</v>
      </c>
      <c r="K34" s="218">
        <v>2</v>
      </c>
      <c r="L34" s="220" t="s">
        <v>157</v>
      </c>
      <c r="M34" s="220" t="s">
        <v>137</v>
      </c>
      <c r="N34" s="222" t="s">
        <v>158</v>
      </c>
      <c r="O34" s="220" t="s">
        <v>139</v>
      </c>
      <c r="P34" s="220" t="s">
        <v>144</v>
      </c>
      <c r="Q34" s="222" t="s">
        <v>38</v>
      </c>
      <c r="R34" s="223">
        <v>8200</v>
      </c>
      <c r="S34" s="223">
        <v>6763</v>
      </c>
      <c r="T34" s="221">
        <v>0.82</v>
      </c>
      <c r="U34" s="222" t="s">
        <v>38</v>
      </c>
      <c r="V34" s="218">
        <v>430</v>
      </c>
      <c r="W34" s="218">
        <v>291</v>
      </c>
      <c r="X34" s="218">
        <v>292</v>
      </c>
      <c r="Y34" s="225">
        <v>0.68</v>
      </c>
      <c r="Z34" s="222" t="s">
        <v>38</v>
      </c>
      <c r="AA34" s="226">
        <v>0.03</v>
      </c>
      <c r="AB34" s="223">
        <v>8200</v>
      </c>
      <c r="AC34" s="223">
        <v>7840</v>
      </c>
      <c r="AD34" s="225">
        <v>0.96</v>
      </c>
      <c r="AE34" s="222" t="s">
        <v>38</v>
      </c>
      <c r="AF34" s="218">
        <v>430</v>
      </c>
      <c r="AG34" s="218">
        <v>337</v>
      </c>
      <c r="AH34" s="218">
        <v>338</v>
      </c>
      <c r="AI34" s="225">
        <v>0.79</v>
      </c>
      <c r="AJ34" s="222" t="s">
        <v>38</v>
      </c>
    </row>
    <row r="35" spans="1:36" ht="31.35" customHeight="1" x14ac:dyDescent="0.3">
      <c r="A35" s="218">
        <v>340</v>
      </c>
      <c r="B35" s="218">
        <v>801</v>
      </c>
      <c r="C35" s="228"/>
      <c r="D35" s="229" t="s">
        <v>176</v>
      </c>
      <c r="E35" s="218">
        <v>40</v>
      </c>
      <c r="F35" s="221">
        <v>3.58</v>
      </c>
      <c r="G35" s="220" t="s">
        <v>208</v>
      </c>
      <c r="H35" s="220" t="s">
        <v>210</v>
      </c>
      <c r="I35" s="220" t="s">
        <v>211</v>
      </c>
      <c r="J35" s="218">
        <v>2</v>
      </c>
      <c r="K35" s="218">
        <v>2</v>
      </c>
      <c r="L35" s="220" t="s">
        <v>157</v>
      </c>
      <c r="M35" s="220" t="s">
        <v>137</v>
      </c>
      <c r="N35" s="222" t="s">
        <v>158</v>
      </c>
      <c r="O35" s="220" t="s">
        <v>139</v>
      </c>
      <c r="P35" s="220" t="s">
        <v>144</v>
      </c>
      <c r="Q35" s="222" t="s">
        <v>38</v>
      </c>
      <c r="R35" s="223">
        <v>8200</v>
      </c>
      <c r="S35" s="223">
        <v>3964</v>
      </c>
      <c r="T35" s="221">
        <v>0.48</v>
      </c>
      <c r="U35" s="222" t="s">
        <v>37</v>
      </c>
      <c r="V35" s="218">
        <v>430</v>
      </c>
      <c r="W35" s="218">
        <v>170</v>
      </c>
      <c r="X35" s="218">
        <v>183</v>
      </c>
      <c r="Y35" s="225">
        <v>0.43</v>
      </c>
      <c r="Z35" s="222" t="s">
        <v>37</v>
      </c>
      <c r="AA35" s="226">
        <v>1.7500000000000002E-2</v>
      </c>
      <c r="AB35" s="223">
        <v>8200</v>
      </c>
      <c r="AC35" s="223">
        <v>4323</v>
      </c>
      <c r="AD35" s="225">
        <v>0.53</v>
      </c>
      <c r="AE35" s="222" t="s">
        <v>37</v>
      </c>
      <c r="AF35" s="218">
        <v>430</v>
      </c>
      <c r="AG35" s="218">
        <v>185</v>
      </c>
      <c r="AH35" s="218">
        <v>199</v>
      </c>
      <c r="AI35" s="225">
        <v>0.46</v>
      </c>
      <c r="AJ35" s="222" t="s">
        <v>37</v>
      </c>
    </row>
    <row r="36" spans="1:36" ht="31.35" customHeight="1" x14ac:dyDescent="0.3">
      <c r="A36" s="218">
        <v>350</v>
      </c>
      <c r="B36" s="218">
        <v>801</v>
      </c>
      <c r="C36" s="228"/>
      <c r="D36" s="220" t="s">
        <v>57</v>
      </c>
      <c r="E36" s="218">
        <v>40</v>
      </c>
      <c r="F36" s="221">
        <v>4.93</v>
      </c>
      <c r="G36" s="220" t="s">
        <v>208</v>
      </c>
      <c r="H36" s="220" t="s">
        <v>211</v>
      </c>
      <c r="I36" s="220" t="s">
        <v>212</v>
      </c>
      <c r="J36" s="218">
        <v>2</v>
      </c>
      <c r="K36" s="218">
        <v>2</v>
      </c>
      <c r="L36" s="220" t="s">
        <v>157</v>
      </c>
      <c r="M36" s="220" t="s">
        <v>137</v>
      </c>
      <c r="N36" s="222" t="s">
        <v>158</v>
      </c>
      <c r="O36" s="220" t="s">
        <v>139</v>
      </c>
      <c r="P36" s="220" t="s">
        <v>144</v>
      </c>
      <c r="Q36" s="222" t="s">
        <v>38</v>
      </c>
      <c r="R36" s="223">
        <v>8200</v>
      </c>
      <c r="S36" s="223">
        <v>3964</v>
      </c>
      <c r="T36" s="221">
        <v>0.48</v>
      </c>
      <c r="U36" s="222" t="s">
        <v>37</v>
      </c>
      <c r="V36" s="218">
        <v>430</v>
      </c>
      <c r="W36" s="218">
        <v>170</v>
      </c>
      <c r="X36" s="218">
        <v>183</v>
      </c>
      <c r="Y36" s="225">
        <v>0.43</v>
      </c>
      <c r="Z36" s="222" t="s">
        <v>37</v>
      </c>
      <c r="AA36" s="226">
        <v>1.7500000000000002E-2</v>
      </c>
      <c r="AB36" s="223">
        <v>8200</v>
      </c>
      <c r="AC36" s="223">
        <v>4323</v>
      </c>
      <c r="AD36" s="225">
        <v>0.53</v>
      </c>
      <c r="AE36" s="222" t="s">
        <v>37</v>
      </c>
      <c r="AF36" s="218">
        <v>430</v>
      </c>
      <c r="AG36" s="218">
        <v>185</v>
      </c>
      <c r="AH36" s="218">
        <v>199</v>
      </c>
      <c r="AI36" s="225">
        <v>0.46</v>
      </c>
      <c r="AJ36" s="222" t="s">
        <v>37</v>
      </c>
    </row>
    <row r="37" spans="1:36" ht="31.35" customHeight="1" x14ac:dyDescent="0.3">
      <c r="A37" s="218">
        <v>360</v>
      </c>
      <c r="B37" s="218">
        <v>803</v>
      </c>
      <c r="C37" s="228"/>
      <c r="D37" s="229" t="s">
        <v>176</v>
      </c>
      <c r="E37" s="218">
        <v>55</v>
      </c>
      <c r="F37" s="221">
        <v>3.6</v>
      </c>
      <c r="G37" s="220" t="s">
        <v>208</v>
      </c>
      <c r="H37" s="220" t="s">
        <v>212</v>
      </c>
      <c r="I37" s="220" t="s">
        <v>213</v>
      </c>
      <c r="J37" s="218">
        <v>2</v>
      </c>
      <c r="K37" s="218">
        <v>2</v>
      </c>
      <c r="L37" s="220" t="s">
        <v>157</v>
      </c>
      <c r="M37" s="220" t="s">
        <v>137</v>
      </c>
      <c r="N37" s="222" t="s">
        <v>158</v>
      </c>
      <c r="O37" s="220" t="s">
        <v>139</v>
      </c>
      <c r="P37" s="220" t="s">
        <v>144</v>
      </c>
      <c r="Q37" s="222" t="s">
        <v>38</v>
      </c>
      <c r="R37" s="223">
        <v>8200</v>
      </c>
      <c r="S37" s="223">
        <v>5385</v>
      </c>
      <c r="T37" s="221">
        <v>0.66</v>
      </c>
      <c r="U37" s="222" t="s">
        <v>38</v>
      </c>
      <c r="V37" s="218">
        <v>430</v>
      </c>
      <c r="W37" s="218">
        <v>141</v>
      </c>
      <c r="X37" s="218">
        <v>313</v>
      </c>
      <c r="Y37" s="225">
        <v>0.73</v>
      </c>
      <c r="Z37" s="222" t="s">
        <v>38</v>
      </c>
      <c r="AA37" s="226">
        <v>0.04</v>
      </c>
      <c r="AB37" s="223">
        <v>8200</v>
      </c>
      <c r="AC37" s="223">
        <v>6552</v>
      </c>
      <c r="AD37" s="225">
        <v>0.8</v>
      </c>
      <c r="AE37" s="222" t="s">
        <v>38</v>
      </c>
      <c r="AF37" s="218">
        <v>430</v>
      </c>
      <c r="AG37" s="218">
        <v>171</v>
      </c>
      <c r="AH37" s="218">
        <v>380</v>
      </c>
      <c r="AI37" s="225">
        <v>0.88</v>
      </c>
      <c r="AJ37" s="222" t="s">
        <v>38</v>
      </c>
    </row>
    <row r="38" spans="1:36" ht="31.35" customHeight="1" x14ac:dyDescent="0.3">
      <c r="A38" s="218">
        <v>370</v>
      </c>
      <c r="B38" s="218">
        <v>803</v>
      </c>
      <c r="C38" s="228"/>
      <c r="D38" s="220" t="s">
        <v>57</v>
      </c>
      <c r="E38" s="218">
        <v>55</v>
      </c>
      <c r="F38" s="221">
        <v>3.06</v>
      </c>
      <c r="G38" s="220" t="s">
        <v>208</v>
      </c>
      <c r="H38" s="220" t="s">
        <v>213</v>
      </c>
      <c r="I38" s="220" t="s">
        <v>134</v>
      </c>
      <c r="J38" s="218">
        <v>2</v>
      </c>
      <c r="K38" s="218">
        <v>2</v>
      </c>
      <c r="L38" s="220" t="s">
        <v>157</v>
      </c>
      <c r="M38" s="220" t="s">
        <v>137</v>
      </c>
      <c r="N38" s="222" t="s">
        <v>158</v>
      </c>
      <c r="O38" s="220" t="s">
        <v>139</v>
      </c>
      <c r="P38" s="220" t="s">
        <v>144</v>
      </c>
      <c r="Q38" s="222" t="s">
        <v>38</v>
      </c>
      <c r="R38" s="223">
        <v>8200</v>
      </c>
      <c r="S38" s="223">
        <v>5385</v>
      </c>
      <c r="T38" s="221">
        <v>0.66</v>
      </c>
      <c r="U38" s="222" t="s">
        <v>38</v>
      </c>
      <c r="V38" s="218">
        <v>430</v>
      </c>
      <c r="W38" s="218">
        <v>141</v>
      </c>
      <c r="X38" s="218">
        <v>313</v>
      </c>
      <c r="Y38" s="225">
        <v>0.73</v>
      </c>
      <c r="Z38" s="222" t="s">
        <v>38</v>
      </c>
      <c r="AA38" s="226">
        <v>0.04</v>
      </c>
      <c r="AB38" s="223">
        <v>8200</v>
      </c>
      <c r="AC38" s="223">
        <v>6552</v>
      </c>
      <c r="AD38" s="225">
        <v>0.8</v>
      </c>
      <c r="AE38" s="222" t="s">
        <v>38</v>
      </c>
      <c r="AF38" s="218">
        <v>430</v>
      </c>
      <c r="AG38" s="218">
        <v>171</v>
      </c>
      <c r="AH38" s="218">
        <v>380</v>
      </c>
      <c r="AI38" s="225">
        <v>0.88</v>
      </c>
      <c r="AJ38" s="222" t="s">
        <v>38</v>
      </c>
    </row>
    <row r="39" spans="1:36" ht="31.35" customHeight="1" x14ac:dyDescent="0.3">
      <c r="A39" s="218">
        <v>380</v>
      </c>
      <c r="B39" s="218">
        <v>607</v>
      </c>
      <c r="C39" s="228"/>
      <c r="D39" s="220" t="s">
        <v>57</v>
      </c>
      <c r="E39" s="218">
        <v>40</v>
      </c>
      <c r="F39" s="221">
        <v>0.86</v>
      </c>
      <c r="G39" s="220" t="s">
        <v>214</v>
      </c>
      <c r="H39" s="220" t="s">
        <v>215</v>
      </c>
      <c r="I39" s="220" t="s">
        <v>216</v>
      </c>
      <c r="J39" s="218">
        <v>2</v>
      </c>
      <c r="K39" s="218">
        <v>2</v>
      </c>
      <c r="L39" s="220" t="s">
        <v>136</v>
      </c>
      <c r="M39" s="220" t="s">
        <v>137</v>
      </c>
      <c r="N39" s="222" t="s">
        <v>138</v>
      </c>
      <c r="O39" s="220" t="s">
        <v>139</v>
      </c>
      <c r="P39" s="220" t="s">
        <v>144</v>
      </c>
      <c r="Q39" s="222" t="s">
        <v>39</v>
      </c>
      <c r="R39" s="223">
        <v>20160</v>
      </c>
      <c r="S39" s="223">
        <v>7717</v>
      </c>
      <c r="T39" s="221">
        <v>0.38</v>
      </c>
      <c r="U39" s="222" t="s">
        <v>38</v>
      </c>
      <c r="V39" s="218">
        <v>999</v>
      </c>
      <c r="W39" s="218">
        <v>377</v>
      </c>
      <c r="X39" s="218">
        <v>404</v>
      </c>
      <c r="Y39" s="225">
        <v>0.4</v>
      </c>
      <c r="Z39" s="222" t="s">
        <v>38</v>
      </c>
      <c r="AA39" s="226">
        <v>0.01</v>
      </c>
      <c r="AB39" s="223">
        <v>20160</v>
      </c>
      <c r="AC39" s="223">
        <v>8111</v>
      </c>
      <c r="AD39" s="225">
        <v>0.4</v>
      </c>
      <c r="AE39" s="222" t="s">
        <v>38</v>
      </c>
      <c r="AF39" s="218">
        <v>999</v>
      </c>
      <c r="AG39" s="218">
        <v>396</v>
      </c>
      <c r="AH39" s="218">
        <v>424</v>
      </c>
      <c r="AI39" s="225">
        <v>0.42</v>
      </c>
      <c r="AJ39" s="222" t="s">
        <v>38</v>
      </c>
    </row>
    <row r="40" spans="1:36" ht="31.35" customHeight="1" x14ac:dyDescent="0.3">
      <c r="A40" s="218">
        <v>390</v>
      </c>
      <c r="B40" s="218">
        <v>601</v>
      </c>
      <c r="C40" s="228"/>
      <c r="D40" s="220" t="s">
        <v>57</v>
      </c>
      <c r="E40" s="218">
        <v>40</v>
      </c>
      <c r="F40" s="221">
        <v>0.81</v>
      </c>
      <c r="G40" s="220" t="s">
        <v>214</v>
      </c>
      <c r="H40" s="220" t="s">
        <v>216</v>
      </c>
      <c r="I40" s="220" t="s">
        <v>217</v>
      </c>
      <c r="J40" s="218">
        <v>2</v>
      </c>
      <c r="K40" s="218">
        <v>2</v>
      </c>
      <c r="L40" s="220" t="s">
        <v>136</v>
      </c>
      <c r="M40" s="220" t="s">
        <v>137</v>
      </c>
      <c r="N40" s="222" t="s">
        <v>138</v>
      </c>
      <c r="O40" s="220" t="s">
        <v>139</v>
      </c>
      <c r="P40" s="220" t="s">
        <v>144</v>
      </c>
      <c r="Q40" s="222" t="s">
        <v>39</v>
      </c>
      <c r="R40" s="223">
        <v>21168</v>
      </c>
      <c r="S40" s="223">
        <v>6241</v>
      </c>
      <c r="T40" s="221">
        <v>0.28999999999999998</v>
      </c>
      <c r="U40" s="222" t="s">
        <v>38</v>
      </c>
      <c r="V40" s="224">
        <v>1049</v>
      </c>
      <c r="W40" s="218">
        <v>361</v>
      </c>
      <c r="X40" s="218">
        <v>223</v>
      </c>
      <c r="Y40" s="225">
        <v>0.34</v>
      </c>
      <c r="Z40" s="222" t="s">
        <v>38</v>
      </c>
      <c r="AA40" s="226">
        <v>1.7500000000000002E-2</v>
      </c>
      <c r="AB40" s="223">
        <v>21168</v>
      </c>
      <c r="AC40" s="223">
        <v>6807</v>
      </c>
      <c r="AD40" s="225">
        <v>0.32</v>
      </c>
      <c r="AE40" s="222" t="s">
        <v>38</v>
      </c>
      <c r="AF40" s="224">
        <v>1049</v>
      </c>
      <c r="AG40" s="218">
        <v>393</v>
      </c>
      <c r="AH40" s="218">
        <v>243</v>
      </c>
      <c r="AI40" s="225">
        <v>0.37</v>
      </c>
      <c r="AJ40" s="222" t="s">
        <v>38</v>
      </c>
    </row>
    <row r="41" spans="1:36" ht="31.35" customHeight="1" x14ac:dyDescent="0.3">
      <c r="A41" s="218">
        <v>400</v>
      </c>
      <c r="B41" s="218">
        <v>627</v>
      </c>
      <c r="C41" s="228"/>
      <c r="D41" s="220" t="s">
        <v>57</v>
      </c>
      <c r="E41" s="218">
        <v>55</v>
      </c>
      <c r="F41" s="221">
        <v>1.74</v>
      </c>
      <c r="G41" s="220" t="s">
        <v>218</v>
      </c>
      <c r="H41" s="220" t="s">
        <v>219</v>
      </c>
      <c r="I41" s="220" t="s">
        <v>134</v>
      </c>
      <c r="J41" s="218">
        <v>2</v>
      </c>
      <c r="K41" s="218">
        <v>2</v>
      </c>
      <c r="L41" s="220" t="s">
        <v>157</v>
      </c>
      <c r="M41" s="220" t="s">
        <v>137</v>
      </c>
      <c r="N41" s="222" t="s">
        <v>158</v>
      </c>
      <c r="O41" s="220" t="s">
        <v>139</v>
      </c>
      <c r="P41" s="220" t="s">
        <v>144</v>
      </c>
      <c r="Q41" s="222" t="s">
        <v>38</v>
      </c>
      <c r="R41" s="223">
        <v>8200</v>
      </c>
      <c r="S41" s="223">
        <v>8458</v>
      </c>
      <c r="T41" s="221">
        <v>1.03</v>
      </c>
      <c r="U41" s="222" t="s">
        <v>39</v>
      </c>
      <c r="V41" s="218">
        <v>430</v>
      </c>
      <c r="W41" s="218">
        <v>295</v>
      </c>
      <c r="X41" s="218">
        <v>550</v>
      </c>
      <c r="Y41" s="225">
        <v>1.28</v>
      </c>
      <c r="Z41" s="222" t="s">
        <v>39</v>
      </c>
      <c r="AA41" s="226">
        <v>0.03</v>
      </c>
      <c r="AB41" s="223">
        <v>8200</v>
      </c>
      <c r="AC41" s="223">
        <v>9805</v>
      </c>
      <c r="AD41" s="225">
        <v>1.2</v>
      </c>
      <c r="AE41" s="222" t="s">
        <v>39</v>
      </c>
      <c r="AF41" s="218">
        <v>430</v>
      </c>
      <c r="AG41" s="218">
        <v>342</v>
      </c>
      <c r="AH41" s="218">
        <v>637</v>
      </c>
      <c r="AI41" s="225">
        <v>1.48</v>
      </c>
      <c r="AJ41" s="222" t="s">
        <v>39</v>
      </c>
    </row>
    <row r="42" spans="1:36" ht="31.35" customHeight="1" x14ac:dyDescent="0.3">
      <c r="A42" s="218">
        <v>410</v>
      </c>
      <c r="B42" s="218">
        <v>619</v>
      </c>
      <c r="C42" s="228"/>
      <c r="D42" s="220" t="s">
        <v>57</v>
      </c>
      <c r="E42" s="218">
        <v>45</v>
      </c>
      <c r="F42" s="221">
        <v>2.52</v>
      </c>
      <c r="G42" s="220" t="s">
        <v>218</v>
      </c>
      <c r="H42" s="220" t="s">
        <v>134</v>
      </c>
      <c r="I42" s="220" t="s">
        <v>177</v>
      </c>
      <c r="J42" s="218">
        <v>2</v>
      </c>
      <c r="K42" s="218">
        <v>2</v>
      </c>
      <c r="L42" s="220" t="s">
        <v>136</v>
      </c>
      <c r="M42" s="220" t="s">
        <v>137</v>
      </c>
      <c r="N42" s="222" t="s">
        <v>138</v>
      </c>
      <c r="O42" s="220" t="s">
        <v>139</v>
      </c>
      <c r="P42" s="220" t="s">
        <v>144</v>
      </c>
      <c r="Q42" s="222" t="s">
        <v>39</v>
      </c>
      <c r="R42" s="223">
        <v>20160</v>
      </c>
      <c r="S42" s="223">
        <v>8730</v>
      </c>
      <c r="T42" s="221">
        <v>0.43</v>
      </c>
      <c r="U42" s="222" t="s">
        <v>38</v>
      </c>
      <c r="V42" s="218">
        <v>999</v>
      </c>
      <c r="W42" s="218">
        <v>555</v>
      </c>
      <c r="X42" s="218">
        <v>306</v>
      </c>
      <c r="Y42" s="225">
        <v>0.56000000000000005</v>
      </c>
      <c r="Z42" s="222" t="s">
        <v>38</v>
      </c>
      <c r="AA42" s="226">
        <v>0.01</v>
      </c>
      <c r="AB42" s="223">
        <v>20160</v>
      </c>
      <c r="AC42" s="223">
        <v>9175</v>
      </c>
      <c r="AD42" s="225">
        <v>0.46</v>
      </c>
      <c r="AE42" s="222" t="s">
        <v>38</v>
      </c>
      <c r="AF42" s="218">
        <v>999</v>
      </c>
      <c r="AG42" s="218">
        <v>584</v>
      </c>
      <c r="AH42" s="218">
        <v>321</v>
      </c>
      <c r="AI42" s="225">
        <v>0.57999999999999996</v>
      </c>
      <c r="AJ42" s="222" t="s">
        <v>38</v>
      </c>
    </row>
    <row r="43" spans="1:36" ht="31.35" customHeight="1" x14ac:dyDescent="0.3">
      <c r="A43" s="218">
        <v>420</v>
      </c>
      <c r="B43" s="218">
        <v>609</v>
      </c>
      <c r="C43" s="228"/>
      <c r="D43" s="220" t="s">
        <v>57</v>
      </c>
      <c r="E43" s="218">
        <v>45</v>
      </c>
      <c r="F43" s="221">
        <v>0.49</v>
      </c>
      <c r="G43" s="220" t="s">
        <v>218</v>
      </c>
      <c r="H43" s="220" t="s">
        <v>177</v>
      </c>
      <c r="I43" s="220" t="s">
        <v>215</v>
      </c>
      <c r="J43" s="218">
        <v>2</v>
      </c>
      <c r="K43" s="218">
        <v>2</v>
      </c>
      <c r="L43" s="220" t="s">
        <v>136</v>
      </c>
      <c r="M43" s="220" t="s">
        <v>137</v>
      </c>
      <c r="N43" s="222" t="s">
        <v>149</v>
      </c>
      <c r="O43" s="220" t="s">
        <v>139</v>
      </c>
      <c r="P43" s="220" t="s">
        <v>144</v>
      </c>
      <c r="Q43" s="222" t="s">
        <v>39</v>
      </c>
      <c r="R43" s="223">
        <v>19530</v>
      </c>
      <c r="S43" s="223">
        <v>11469</v>
      </c>
      <c r="T43" s="221">
        <v>0.59</v>
      </c>
      <c r="U43" s="222" t="s">
        <v>38</v>
      </c>
      <c r="V43" s="218">
        <v>963</v>
      </c>
      <c r="W43" s="218">
        <v>600</v>
      </c>
      <c r="X43" s="218">
        <v>390</v>
      </c>
      <c r="Y43" s="225">
        <v>0.62</v>
      </c>
      <c r="Z43" s="222" t="s">
        <v>38</v>
      </c>
      <c r="AA43" s="226">
        <v>0.01</v>
      </c>
      <c r="AB43" s="223">
        <v>19530</v>
      </c>
      <c r="AC43" s="223">
        <v>12054</v>
      </c>
      <c r="AD43" s="225">
        <v>0.62</v>
      </c>
      <c r="AE43" s="222" t="s">
        <v>38</v>
      </c>
      <c r="AF43" s="218">
        <v>963</v>
      </c>
      <c r="AG43" s="218">
        <v>631</v>
      </c>
      <c r="AH43" s="218">
        <v>410</v>
      </c>
      <c r="AI43" s="225">
        <v>0.66</v>
      </c>
      <c r="AJ43" s="222" t="s">
        <v>38</v>
      </c>
    </row>
    <row r="44" spans="1:36" ht="31.35" customHeight="1" x14ac:dyDescent="0.3">
      <c r="A44" s="218">
        <v>430</v>
      </c>
      <c r="B44" s="218">
        <v>606</v>
      </c>
      <c r="C44" s="228"/>
      <c r="D44" s="220" t="s">
        <v>57</v>
      </c>
      <c r="E44" s="218">
        <v>45</v>
      </c>
      <c r="F44" s="221">
        <v>1.5</v>
      </c>
      <c r="G44" s="220" t="s">
        <v>218</v>
      </c>
      <c r="H44" s="220" t="s">
        <v>215</v>
      </c>
      <c r="I44" s="220" t="s">
        <v>217</v>
      </c>
      <c r="J44" s="218">
        <v>2</v>
      </c>
      <c r="K44" s="218">
        <v>2</v>
      </c>
      <c r="L44" s="220" t="s">
        <v>136</v>
      </c>
      <c r="M44" s="220" t="s">
        <v>137</v>
      </c>
      <c r="N44" s="222" t="s">
        <v>138</v>
      </c>
      <c r="O44" s="220" t="s">
        <v>139</v>
      </c>
      <c r="P44" s="220" t="s">
        <v>144</v>
      </c>
      <c r="Q44" s="222" t="s">
        <v>39</v>
      </c>
      <c r="R44" s="223">
        <v>20160</v>
      </c>
      <c r="S44" s="223">
        <v>7645</v>
      </c>
      <c r="T44" s="221">
        <v>0.38</v>
      </c>
      <c r="U44" s="222" t="s">
        <v>38</v>
      </c>
      <c r="V44" s="218">
        <v>999</v>
      </c>
      <c r="W44" s="218">
        <v>283</v>
      </c>
      <c r="X44" s="218">
        <v>415</v>
      </c>
      <c r="Y44" s="225">
        <v>0.42</v>
      </c>
      <c r="Z44" s="222" t="s">
        <v>38</v>
      </c>
      <c r="AA44" s="226">
        <v>0.01</v>
      </c>
      <c r="AB44" s="223">
        <v>20160</v>
      </c>
      <c r="AC44" s="223">
        <v>8035</v>
      </c>
      <c r="AD44" s="225">
        <v>0.4</v>
      </c>
      <c r="AE44" s="222" t="s">
        <v>38</v>
      </c>
      <c r="AF44" s="218">
        <v>999</v>
      </c>
      <c r="AG44" s="218">
        <v>297</v>
      </c>
      <c r="AH44" s="218">
        <v>436</v>
      </c>
      <c r="AI44" s="225">
        <v>0.44</v>
      </c>
      <c r="AJ44" s="222" t="s">
        <v>38</v>
      </c>
    </row>
    <row r="45" spans="1:36" ht="31.35" customHeight="1" x14ac:dyDescent="0.3">
      <c r="A45" s="218">
        <v>440</v>
      </c>
      <c r="B45" s="218">
        <v>636</v>
      </c>
      <c r="C45" s="228"/>
      <c r="D45" s="220" t="s">
        <v>57</v>
      </c>
      <c r="E45" s="218">
        <v>55</v>
      </c>
      <c r="F45" s="221">
        <v>6.25</v>
      </c>
      <c r="G45" s="220" t="s">
        <v>210</v>
      </c>
      <c r="H45" s="220" t="s">
        <v>208</v>
      </c>
      <c r="I45" s="220" t="s">
        <v>219</v>
      </c>
      <c r="J45" s="218">
        <v>2</v>
      </c>
      <c r="K45" s="218">
        <v>2</v>
      </c>
      <c r="L45" s="220" t="s">
        <v>157</v>
      </c>
      <c r="M45" s="220" t="s">
        <v>137</v>
      </c>
      <c r="N45" s="222" t="s">
        <v>158</v>
      </c>
      <c r="O45" s="220" t="s">
        <v>139</v>
      </c>
      <c r="P45" s="220" t="s">
        <v>144</v>
      </c>
      <c r="Q45" s="222" t="s">
        <v>38</v>
      </c>
      <c r="R45" s="223">
        <v>8200</v>
      </c>
      <c r="S45" s="223">
        <v>4705</v>
      </c>
      <c r="T45" s="221">
        <v>0.56999999999999995</v>
      </c>
      <c r="U45" s="222" t="s">
        <v>38</v>
      </c>
      <c r="V45" s="218">
        <v>430</v>
      </c>
      <c r="W45" s="218">
        <v>179</v>
      </c>
      <c r="X45" s="218">
        <v>212</v>
      </c>
      <c r="Y45" s="225">
        <v>0.49</v>
      </c>
      <c r="Z45" s="222" t="s">
        <v>37</v>
      </c>
      <c r="AA45" s="226">
        <v>3.2500000000000001E-2</v>
      </c>
      <c r="AB45" s="223">
        <v>8200</v>
      </c>
      <c r="AC45" s="223">
        <v>5521</v>
      </c>
      <c r="AD45" s="225">
        <v>0.67</v>
      </c>
      <c r="AE45" s="222" t="s">
        <v>38</v>
      </c>
      <c r="AF45" s="218">
        <v>430</v>
      </c>
      <c r="AG45" s="218">
        <v>210</v>
      </c>
      <c r="AH45" s="218">
        <v>249</v>
      </c>
      <c r="AI45" s="225">
        <v>0.57999999999999996</v>
      </c>
      <c r="AJ45" s="222" t="s">
        <v>38</v>
      </c>
    </row>
    <row r="46" spans="1:36" ht="31.35" customHeight="1" x14ac:dyDescent="0.3">
      <c r="A46" s="218">
        <v>450</v>
      </c>
      <c r="B46" s="218">
        <v>625</v>
      </c>
      <c r="C46" s="228"/>
      <c r="D46" s="220" t="s">
        <v>57</v>
      </c>
      <c r="E46" s="218">
        <v>45</v>
      </c>
      <c r="F46" s="221">
        <v>1.53</v>
      </c>
      <c r="G46" s="220" t="s">
        <v>210</v>
      </c>
      <c r="H46" s="220" t="s">
        <v>219</v>
      </c>
      <c r="I46" s="220" t="s">
        <v>134</v>
      </c>
      <c r="J46" s="218">
        <v>2</v>
      </c>
      <c r="K46" s="218">
        <v>2</v>
      </c>
      <c r="L46" s="220" t="s">
        <v>157</v>
      </c>
      <c r="M46" s="220" t="s">
        <v>137</v>
      </c>
      <c r="N46" s="222" t="s">
        <v>158</v>
      </c>
      <c r="O46" s="220" t="s">
        <v>139</v>
      </c>
      <c r="P46" s="220" t="s">
        <v>144</v>
      </c>
      <c r="Q46" s="222" t="s">
        <v>38</v>
      </c>
      <c r="R46" s="223">
        <v>8200</v>
      </c>
      <c r="S46" s="223">
        <v>5823</v>
      </c>
      <c r="T46" s="221">
        <v>0.71</v>
      </c>
      <c r="U46" s="222" t="s">
        <v>38</v>
      </c>
      <c r="V46" s="218">
        <v>430</v>
      </c>
      <c r="W46" s="218">
        <v>187</v>
      </c>
      <c r="X46" s="218">
        <v>312</v>
      </c>
      <c r="Y46" s="225">
        <v>0.72</v>
      </c>
      <c r="Z46" s="222" t="s">
        <v>38</v>
      </c>
      <c r="AA46" s="226">
        <v>3.7499999999999999E-2</v>
      </c>
      <c r="AB46" s="223">
        <v>8200</v>
      </c>
      <c r="AC46" s="223">
        <v>7000</v>
      </c>
      <c r="AD46" s="225">
        <v>0.85</v>
      </c>
      <c r="AE46" s="222" t="s">
        <v>38</v>
      </c>
      <c r="AF46" s="218">
        <v>430</v>
      </c>
      <c r="AG46" s="218">
        <v>225</v>
      </c>
      <c r="AH46" s="218">
        <v>375</v>
      </c>
      <c r="AI46" s="225">
        <v>0.87</v>
      </c>
      <c r="AJ46" s="222" t="s">
        <v>38</v>
      </c>
    </row>
    <row r="47" spans="1:36" ht="31.35" customHeight="1" x14ac:dyDescent="0.3">
      <c r="A47" s="218">
        <v>460</v>
      </c>
      <c r="B47" s="218">
        <v>458</v>
      </c>
      <c r="C47" s="228"/>
      <c r="D47" s="220" t="s">
        <v>57</v>
      </c>
      <c r="E47" s="218">
        <v>55</v>
      </c>
      <c r="F47" s="221">
        <v>1.46</v>
      </c>
      <c r="G47" s="220" t="s">
        <v>186</v>
      </c>
      <c r="H47" s="220" t="s">
        <v>183</v>
      </c>
      <c r="I47" s="220" t="s">
        <v>220</v>
      </c>
      <c r="J47" s="218">
        <v>2</v>
      </c>
      <c r="K47" s="218">
        <v>2</v>
      </c>
      <c r="L47" s="220" t="s">
        <v>136</v>
      </c>
      <c r="M47" s="220" t="s">
        <v>137</v>
      </c>
      <c r="N47" s="222" t="s">
        <v>158</v>
      </c>
      <c r="O47" s="220" t="s">
        <v>139</v>
      </c>
      <c r="P47" s="220" t="s">
        <v>144</v>
      </c>
      <c r="Q47" s="222" t="s">
        <v>39</v>
      </c>
      <c r="R47" s="223">
        <v>14000</v>
      </c>
      <c r="S47" s="223">
        <v>11924</v>
      </c>
      <c r="T47" s="221">
        <v>0.85</v>
      </c>
      <c r="U47" s="222" t="s">
        <v>39</v>
      </c>
      <c r="V47" s="218">
        <v>730</v>
      </c>
      <c r="W47" s="218">
        <v>662</v>
      </c>
      <c r="X47" s="218">
        <v>325</v>
      </c>
      <c r="Y47" s="225">
        <v>0.91</v>
      </c>
      <c r="Z47" s="222" t="s">
        <v>39</v>
      </c>
      <c r="AA47" s="226">
        <v>1.2500000000000001E-2</v>
      </c>
      <c r="AB47" s="223">
        <v>14000</v>
      </c>
      <c r="AC47" s="223">
        <v>12688</v>
      </c>
      <c r="AD47" s="225">
        <v>0.91</v>
      </c>
      <c r="AE47" s="222" t="s">
        <v>39</v>
      </c>
      <c r="AF47" s="218">
        <v>730</v>
      </c>
      <c r="AG47" s="218">
        <v>705</v>
      </c>
      <c r="AH47" s="218">
        <v>346</v>
      </c>
      <c r="AI47" s="225">
        <v>0.97</v>
      </c>
      <c r="AJ47" s="222" t="s">
        <v>39</v>
      </c>
    </row>
    <row r="48" spans="1:36" ht="31.35" customHeight="1" x14ac:dyDescent="0.3">
      <c r="A48" s="218">
        <v>470</v>
      </c>
      <c r="B48" s="218">
        <v>483</v>
      </c>
      <c r="C48" s="228"/>
      <c r="D48" s="220" t="s">
        <v>57</v>
      </c>
      <c r="E48" s="218">
        <v>55</v>
      </c>
      <c r="F48" s="221">
        <v>2.79</v>
      </c>
      <c r="G48" s="220" t="s">
        <v>186</v>
      </c>
      <c r="H48" s="220" t="s">
        <v>220</v>
      </c>
      <c r="I48" s="220" t="s">
        <v>221</v>
      </c>
      <c r="J48" s="218">
        <v>2</v>
      </c>
      <c r="K48" s="218">
        <v>2</v>
      </c>
      <c r="L48" s="220" t="s">
        <v>136</v>
      </c>
      <c r="M48" s="220" t="s">
        <v>137</v>
      </c>
      <c r="N48" s="222" t="s">
        <v>158</v>
      </c>
      <c r="O48" s="220" t="s">
        <v>139</v>
      </c>
      <c r="P48" s="220" t="s">
        <v>144</v>
      </c>
      <c r="Q48" s="222" t="s">
        <v>39</v>
      </c>
      <c r="R48" s="223">
        <v>14000</v>
      </c>
      <c r="S48" s="223">
        <v>11081</v>
      </c>
      <c r="T48" s="221">
        <v>0.79</v>
      </c>
      <c r="U48" s="222" t="s">
        <v>39</v>
      </c>
      <c r="V48" s="218">
        <v>730</v>
      </c>
      <c r="W48" s="218">
        <v>658</v>
      </c>
      <c r="X48" s="218">
        <v>339</v>
      </c>
      <c r="Y48" s="225">
        <v>0.9</v>
      </c>
      <c r="Z48" s="222" t="s">
        <v>39</v>
      </c>
      <c r="AA48" s="226">
        <v>0.01</v>
      </c>
      <c r="AB48" s="223">
        <v>14000</v>
      </c>
      <c r="AC48" s="223">
        <v>11646</v>
      </c>
      <c r="AD48" s="225">
        <v>0.83</v>
      </c>
      <c r="AE48" s="222" t="s">
        <v>39</v>
      </c>
      <c r="AF48" s="218">
        <v>730</v>
      </c>
      <c r="AG48" s="218">
        <v>692</v>
      </c>
      <c r="AH48" s="218">
        <v>356</v>
      </c>
      <c r="AI48" s="225">
        <v>0.95</v>
      </c>
      <c r="AJ48" s="222" t="s">
        <v>39</v>
      </c>
    </row>
    <row r="49" spans="1:36" ht="31.35" customHeight="1" x14ac:dyDescent="0.3">
      <c r="A49" s="218">
        <v>480</v>
      </c>
      <c r="B49" s="218">
        <v>500</v>
      </c>
      <c r="C49" s="228"/>
      <c r="D49" s="220" t="s">
        <v>57</v>
      </c>
      <c r="E49" s="218">
        <v>40</v>
      </c>
      <c r="F49" s="221">
        <v>3.17</v>
      </c>
      <c r="G49" s="220" t="s">
        <v>186</v>
      </c>
      <c r="H49" s="220" t="s">
        <v>221</v>
      </c>
      <c r="I49" s="220" t="s">
        <v>222</v>
      </c>
      <c r="J49" s="218">
        <v>2</v>
      </c>
      <c r="K49" s="218">
        <v>2</v>
      </c>
      <c r="L49" s="220" t="s">
        <v>136</v>
      </c>
      <c r="M49" s="220" t="s">
        <v>137</v>
      </c>
      <c r="N49" s="222" t="s">
        <v>138</v>
      </c>
      <c r="O49" s="220" t="s">
        <v>139</v>
      </c>
      <c r="P49" s="220" t="s">
        <v>144</v>
      </c>
      <c r="Q49" s="222" t="s">
        <v>39</v>
      </c>
      <c r="R49" s="223">
        <v>21168</v>
      </c>
      <c r="S49" s="223">
        <v>14943</v>
      </c>
      <c r="T49" s="221">
        <v>0.71</v>
      </c>
      <c r="U49" s="222" t="s">
        <v>38</v>
      </c>
      <c r="V49" s="224">
        <v>1049</v>
      </c>
      <c r="W49" s="218">
        <v>826</v>
      </c>
      <c r="X49" s="218">
        <v>426</v>
      </c>
      <c r="Y49" s="225">
        <v>0.79</v>
      </c>
      <c r="Z49" s="222" t="s">
        <v>38</v>
      </c>
      <c r="AA49" s="226">
        <v>0.01</v>
      </c>
      <c r="AB49" s="223">
        <v>21168</v>
      </c>
      <c r="AC49" s="223">
        <v>15705</v>
      </c>
      <c r="AD49" s="225">
        <v>0.74</v>
      </c>
      <c r="AE49" s="222" t="s">
        <v>38</v>
      </c>
      <c r="AF49" s="224">
        <v>1049</v>
      </c>
      <c r="AG49" s="218">
        <v>868</v>
      </c>
      <c r="AH49" s="218">
        <v>447</v>
      </c>
      <c r="AI49" s="225">
        <v>0.83</v>
      </c>
      <c r="AJ49" s="222" t="s">
        <v>38</v>
      </c>
    </row>
    <row r="50" spans="1:36" ht="31.35" customHeight="1" x14ac:dyDescent="0.3">
      <c r="A50" s="218">
        <v>490</v>
      </c>
      <c r="B50" s="218">
        <v>506</v>
      </c>
      <c r="C50" s="228"/>
      <c r="D50" s="220" t="s">
        <v>57</v>
      </c>
      <c r="E50" s="218">
        <v>45</v>
      </c>
      <c r="F50" s="221">
        <v>2.75</v>
      </c>
      <c r="G50" s="220" t="s">
        <v>186</v>
      </c>
      <c r="H50" s="220" t="s">
        <v>222</v>
      </c>
      <c r="I50" s="220" t="s">
        <v>185</v>
      </c>
      <c r="J50" s="218">
        <v>2</v>
      </c>
      <c r="K50" s="218">
        <v>2</v>
      </c>
      <c r="L50" s="220" t="s">
        <v>136</v>
      </c>
      <c r="M50" s="220" t="s">
        <v>137</v>
      </c>
      <c r="N50" s="222" t="s">
        <v>138</v>
      </c>
      <c r="O50" s="220" t="s">
        <v>139</v>
      </c>
      <c r="P50" s="220" t="s">
        <v>140</v>
      </c>
      <c r="Q50" s="222" t="s">
        <v>39</v>
      </c>
      <c r="R50" s="223">
        <v>20160</v>
      </c>
      <c r="S50" s="223">
        <v>14778</v>
      </c>
      <c r="T50" s="221">
        <v>0.73</v>
      </c>
      <c r="U50" s="222" t="s">
        <v>38</v>
      </c>
      <c r="V50" s="218">
        <v>999</v>
      </c>
      <c r="W50" s="218">
        <v>608</v>
      </c>
      <c r="X50" s="218">
        <v>566</v>
      </c>
      <c r="Y50" s="225">
        <v>0.61</v>
      </c>
      <c r="Z50" s="222" t="s">
        <v>38</v>
      </c>
      <c r="AA50" s="226">
        <v>0.01</v>
      </c>
      <c r="AB50" s="223">
        <v>20160</v>
      </c>
      <c r="AC50" s="223">
        <v>15532</v>
      </c>
      <c r="AD50" s="225">
        <v>0.77</v>
      </c>
      <c r="AE50" s="222" t="s">
        <v>38</v>
      </c>
      <c r="AF50" s="218">
        <v>999</v>
      </c>
      <c r="AG50" s="218">
        <v>639</v>
      </c>
      <c r="AH50" s="218">
        <v>595</v>
      </c>
      <c r="AI50" s="225">
        <v>0.64</v>
      </c>
      <c r="AJ50" s="222" t="s">
        <v>38</v>
      </c>
    </row>
    <row r="51" spans="1:36" ht="31.35" customHeight="1" x14ac:dyDescent="0.3">
      <c r="A51" s="218">
        <v>500</v>
      </c>
      <c r="B51" s="218">
        <v>502</v>
      </c>
      <c r="C51" s="228"/>
      <c r="D51" s="220" t="s">
        <v>57</v>
      </c>
      <c r="E51" s="218">
        <v>30</v>
      </c>
      <c r="F51" s="221">
        <v>0.68</v>
      </c>
      <c r="G51" s="220" t="s">
        <v>186</v>
      </c>
      <c r="H51" s="220" t="s">
        <v>185</v>
      </c>
      <c r="I51" s="220" t="s">
        <v>147</v>
      </c>
      <c r="J51" s="218">
        <v>2</v>
      </c>
      <c r="K51" s="218">
        <v>2</v>
      </c>
      <c r="L51" s="220" t="s">
        <v>136</v>
      </c>
      <c r="M51" s="220" t="s">
        <v>137</v>
      </c>
      <c r="N51" s="222" t="s">
        <v>138</v>
      </c>
      <c r="O51" s="220" t="s">
        <v>139</v>
      </c>
      <c r="P51" s="220" t="s">
        <v>140</v>
      </c>
      <c r="Q51" s="222" t="s">
        <v>39</v>
      </c>
      <c r="R51" s="223">
        <v>21168</v>
      </c>
      <c r="S51" s="223">
        <v>15540</v>
      </c>
      <c r="T51" s="221">
        <v>0.73</v>
      </c>
      <c r="U51" s="222" t="s">
        <v>38</v>
      </c>
      <c r="V51" s="224">
        <v>1049</v>
      </c>
      <c r="W51" s="218">
        <v>630</v>
      </c>
      <c r="X51" s="218">
        <v>622</v>
      </c>
      <c r="Y51" s="225">
        <v>0.6</v>
      </c>
      <c r="Z51" s="222" t="s">
        <v>38</v>
      </c>
      <c r="AA51" s="226">
        <v>0.02</v>
      </c>
      <c r="AB51" s="223">
        <v>21168</v>
      </c>
      <c r="AC51" s="223">
        <v>17157</v>
      </c>
      <c r="AD51" s="225">
        <v>0.81</v>
      </c>
      <c r="AE51" s="222" t="s">
        <v>38</v>
      </c>
      <c r="AF51" s="224">
        <v>1049</v>
      </c>
      <c r="AG51" s="218">
        <v>696</v>
      </c>
      <c r="AH51" s="218">
        <v>687</v>
      </c>
      <c r="AI51" s="225">
        <v>0.66</v>
      </c>
      <c r="AJ51" s="222" t="s">
        <v>38</v>
      </c>
    </row>
    <row r="52" spans="1:36" ht="31.35" customHeight="1" x14ac:dyDescent="0.3">
      <c r="A52" s="218">
        <v>510</v>
      </c>
      <c r="B52" s="218">
        <v>503</v>
      </c>
      <c r="C52" s="228"/>
      <c r="D52" s="220" t="s">
        <v>57</v>
      </c>
      <c r="E52" s="218">
        <v>45</v>
      </c>
      <c r="F52" s="221">
        <v>1.01</v>
      </c>
      <c r="G52" s="220" t="s">
        <v>186</v>
      </c>
      <c r="H52" s="220" t="s">
        <v>147</v>
      </c>
      <c r="I52" s="220" t="s">
        <v>223</v>
      </c>
      <c r="J52" s="218">
        <v>2</v>
      </c>
      <c r="K52" s="218">
        <v>2</v>
      </c>
      <c r="L52" s="220" t="s">
        <v>136</v>
      </c>
      <c r="M52" s="220" t="s">
        <v>137</v>
      </c>
      <c r="N52" s="222" t="s">
        <v>149</v>
      </c>
      <c r="O52" s="220" t="s">
        <v>139</v>
      </c>
      <c r="P52" s="220" t="s">
        <v>140</v>
      </c>
      <c r="Q52" s="222" t="s">
        <v>39</v>
      </c>
      <c r="R52" s="223">
        <v>20507</v>
      </c>
      <c r="S52" s="223">
        <v>12118</v>
      </c>
      <c r="T52" s="221">
        <v>0.59</v>
      </c>
      <c r="U52" s="222" t="s">
        <v>38</v>
      </c>
      <c r="V52" s="224">
        <v>1011</v>
      </c>
      <c r="W52" s="218">
        <v>458</v>
      </c>
      <c r="X52" s="218">
        <v>562</v>
      </c>
      <c r="Y52" s="225">
        <v>0.56000000000000005</v>
      </c>
      <c r="Z52" s="222" t="s">
        <v>38</v>
      </c>
      <c r="AA52" s="226">
        <v>0.01</v>
      </c>
      <c r="AB52" s="223">
        <v>20507</v>
      </c>
      <c r="AC52" s="223">
        <v>12736</v>
      </c>
      <c r="AD52" s="225">
        <v>0.62</v>
      </c>
      <c r="AE52" s="222" t="s">
        <v>38</v>
      </c>
      <c r="AF52" s="224">
        <v>1011</v>
      </c>
      <c r="AG52" s="218">
        <v>481</v>
      </c>
      <c r="AH52" s="218">
        <v>591</v>
      </c>
      <c r="AI52" s="225">
        <v>0.57999999999999996</v>
      </c>
      <c r="AJ52" s="222" t="s">
        <v>38</v>
      </c>
    </row>
    <row r="53" spans="1:36" ht="31.35" customHeight="1" x14ac:dyDescent="0.3">
      <c r="A53" s="218">
        <v>520</v>
      </c>
      <c r="B53" s="218">
        <v>498</v>
      </c>
      <c r="C53" s="228"/>
      <c r="D53" s="220" t="s">
        <v>57</v>
      </c>
      <c r="E53" s="218">
        <v>45</v>
      </c>
      <c r="F53" s="221">
        <v>1.21</v>
      </c>
      <c r="G53" s="220" t="s">
        <v>186</v>
      </c>
      <c r="H53" s="220" t="s">
        <v>223</v>
      </c>
      <c r="I53" s="220" t="s">
        <v>219</v>
      </c>
      <c r="J53" s="218">
        <v>2</v>
      </c>
      <c r="K53" s="218">
        <v>2</v>
      </c>
      <c r="L53" s="220" t="s">
        <v>136</v>
      </c>
      <c r="M53" s="220" t="s">
        <v>137</v>
      </c>
      <c r="N53" s="222" t="s">
        <v>158</v>
      </c>
      <c r="O53" s="220" t="s">
        <v>139</v>
      </c>
      <c r="P53" s="220" t="s">
        <v>140</v>
      </c>
      <c r="Q53" s="222" t="s">
        <v>39</v>
      </c>
      <c r="R53" s="223">
        <v>14000</v>
      </c>
      <c r="S53" s="223">
        <v>11288</v>
      </c>
      <c r="T53" s="221">
        <v>0.81</v>
      </c>
      <c r="U53" s="222" t="s">
        <v>39</v>
      </c>
      <c r="V53" s="218">
        <v>730</v>
      </c>
      <c r="W53" s="218">
        <v>381</v>
      </c>
      <c r="X53" s="218">
        <v>552</v>
      </c>
      <c r="Y53" s="225">
        <v>0.76</v>
      </c>
      <c r="Z53" s="222" t="s">
        <v>39</v>
      </c>
      <c r="AA53" s="226">
        <v>0.01</v>
      </c>
      <c r="AB53" s="223">
        <v>14000</v>
      </c>
      <c r="AC53" s="223">
        <v>11864</v>
      </c>
      <c r="AD53" s="225">
        <v>0.85</v>
      </c>
      <c r="AE53" s="222" t="s">
        <v>39</v>
      </c>
      <c r="AF53" s="218">
        <v>730</v>
      </c>
      <c r="AG53" s="218">
        <v>400</v>
      </c>
      <c r="AH53" s="218">
        <v>580</v>
      </c>
      <c r="AI53" s="225">
        <v>0.79</v>
      </c>
      <c r="AJ53" s="222" t="s">
        <v>39</v>
      </c>
    </row>
    <row r="54" spans="1:36" ht="31.35" customHeight="1" x14ac:dyDescent="0.3">
      <c r="A54" s="218">
        <v>530</v>
      </c>
      <c r="B54" s="218">
        <v>626</v>
      </c>
      <c r="C54" s="228"/>
      <c r="D54" s="220" t="s">
        <v>57</v>
      </c>
      <c r="E54" s="218">
        <v>55</v>
      </c>
      <c r="F54" s="221">
        <v>1.1200000000000001</v>
      </c>
      <c r="G54" s="220" t="s">
        <v>186</v>
      </c>
      <c r="H54" s="220" t="s">
        <v>219</v>
      </c>
      <c r="I54" s="220" t="s">
        <v>224</v>
      </c>
      <c r="J54" s="218">
        <v>2</v>
      </c>
      <c r="K54" s="218">
        <v>2</v>
      </c>
      <c r="L54" s="220" t="s">
        <v>136</v>
      </c>
      <c r="M54" s="220" t="s">
        <v>137</v>
      </c>
      <c r="N54" s="222" t="s">
        <v>138</v>
      </c>
      <c r="O54" s="220" t="s">
        <v>139</v>
      </c>
      <c r="P54" s="220" t="s">
        <v>144</v>
      </c>
      <c r="Q54" s="222" t="s">
        <v>39</v>
      </c>
      <c r="R54" s="223">
        <v>21168</v>
      </c>
      <c r="S54" s="223">
        <v>7444</v>
      </c>
      <c r="T54" s="221">
        <v>0.35</v>
      </c>
      <c r="U54" s="222" t="s">
        <v>38</v>
      </c>
      <c r="V54" s="224">
        <v>1049</v>
      </c>
      <c r="W54" s="218">
        <v>402</v>
      </c>
      <c r="X54" s="218">
        <v>253</v>
      </c>
      <c r="Y54" s="225">
        <v>0.38</v>
      </c>
      <c r="Z54" s="222" t="s">
        <v>38</v>
      </c>
      <c r="AA54" s="226">
        <v>0.01</v>
      </c>
      <c r="AB54" s="223">
        <v>21168</v>
      </c>
      <c r="AC54" s="223">
        <v>7824</v>
      </c>
      <c r="AD54" s="225">
        <v>0.37</v>
      </c>
      <c r="AE54" s="222" t="s">
        <v>38</v>
      </c>
      <c r="AF54" s="224">
        <v>1049</v>
      </c>
      <c r="AG54" s="218">
        <v>422</v>
      </c>
      <c r="AH54" s="218">
        <v>266</v>
      </c>
      <c r="AI54" s="225">
        <v>0.4</v>
      </c>
      <c r="AJ54" s="222" t="s">
        <v>38</v>
      </c>
    </row>
    <row r="55" spans="1:36" ht="31.35" customHeight="1" x14ac:dyDescent="0.3">
      <c r="A55" s="218">
        <v>540</v>
      </c>
      <c r="B55" s="218">
        <v>467</v>
      </c>
      <c r="C55" s="228"/>
      <c r="D55" s="220" t="s">
        <v>57</v>
      </c>
      <c r="E55" s="218">
        <v>45</v>
      </c>
      <c r="F55" s="221">
        <v>0.42</v>
      </c>
      <c r="G55" s="220" t="s">
        <v>225</v>
      </c>
      <c r="H55" s="220" t="s">
        <v>186</v>
      </c>
      <c r="I55" s="220" t="s">
        <v>183</v>
      </c>
      <c r="J55" s="218">
        <v>2</v>
      </c>
      <c r="K55" s="218">
        <v>2</v>
      </c>
      <c r="L55" s="220" t="s">
        <v>136</v>
      </c>
      <c r="M55" s="220" t="s">
        <v>137</v>
      </c>
      <c r="N55" s="222" t="s">
        <v>149</v>
      </c>
      <c r="O55" s="220" t="s">
        <v>139</v>
      </c>
      <c r="P55" s="220" t="s">
        <v>144</v>
      </c>
      <c r="Q55" s="222" t="s">
        <v>39</v>
      </c>
      <c r="R55" s="223">
        <v>19530</v>
      </c>
      <c r="S55" s="223">
        <v>10199</v>
      </c>
      <c r="T55" s="221">
        <v>0.52</v>
      </c>
      <c r="U55" s="222" t="s">
        <v>38</v>
      </c>
      <c r="V55" s="218">
        <v>963</v>
      </c>
      <c r="W55" s="218">
        <v>224</v>
      </c>
      <c r="X55" s="218">
        <v>667</v>
      </c>
      <c r="Y55" s="225">
        <v>0.69</v>
      </c>
      <c r="Z55" s="222" t="s">
        <v>38</v>
      </c>
      <c r="AA55" s="226">
        <v>0.01</v>
      </c>
      <c r="AB55" s="223">
        <v>19530</v>
      </c>
      <c r="AC55" s="223">
        <v>10719</v>
      </c>
      <c r="AD55" s="225">
        <v>0.55000000000000004</v>
      </c>
      <c r="AE55" s="222" t="s">
        <v>38</v>
      </c>
      <c r="AF55" s="218">
        <v>963</v>
      </c>
      <c r="AG55" s="218">
        <v>235</v>
      </c>
      <c r="AH55" s="218">
        <v>701</v>
      </c>
      <c r="AI55" s="225">
        <v>0.73</v>
      </c>
      <c r="AJ55" s="222" t="s">
        <v>39</v>
      </c>
    </row>
    <row r="56" spans="1:36" ht="31.35" customHeight="1" x14ac:dyDescent="0.3">
      <c r="A56" s="218">
        <v>550</v>
      </c>
      <c r="B56" s="218">
        <v>804</v>
      </c>
      <c r="C56" s="228"/>
      <c r="D56" s="220" t="s">
        <v>57</v>
      </c>
      <c r="E56" s="218">
        <v>55</v>
      </c>
      <c r="F56" s="221">
        <v>6.13</v>
      </c>
      <c r="G56" s="220" t="s">
        <v>226</v>
      </c>
      <c r="H56" s="220" t="s">
        <v>147</v>
      </c>
      <c r="I56" s="220" t="s">
        <v>227</v>
      </c>
      <c r="J56" s="218">
        <v>2</v>
      </c>
      <c r="K56" s="218">
        <v>2</v>
      </c>
      <c r="L56" s="220" t="s">
        <v>157</v>
      </c>
      <c r="M56" s="220" t="s">
        <v>137</v>
      </c>
      <c r="N56" s="222" t="s">
        <v>228</v>
      </c>
      <c r="O56" s="220" t="s">
        <v>139</v>
      </c>
      <c r="P56" s="220" t="s">
        <v>144</v>
      </c>
      <c r="Q56" s="222" t="s">
        <v>38</v>
      </c>
      <c r="R56" s="223">
        <v>8200</v>
      </c>
      <c r="S56" s="223">
        <v>5712</v>
      </c>
      <c r="T56" s="221">
        <v>0.7</v>
      </c>
      <c r="U56" s="222" t="s">
        <v>38</v>
      </c>
      <c r="V56" s="218">
        <v>430</v>
      </c>
      <c r="W56" s="218">
        <v>231</v>
      </c>
      <c r="X56" s="218">
        <v>247</v>
      </c>
      <c r="Y56" s="225">
        <v>0.57999999999999996</v>
      </c>
      <c r="Z56" s="222" t="s">
        <v>38</v>
      </c>
      <c r="AA56" s="226">
        <v>8.7499999999999994E-2</v>
      </c>
      <c r="AB56" s="223">
        <v>8200</v>
      </c>
      <c r="AC56" s="223">
        <v>8688</v>
      </c>
      <c r="AD56" s="225">
        <v>1.06</v>
      </c>
      <c r="AE56" s="222" t="s">
        <v>39</v>
      </c>
      <c r="AF56" s="218">
        <v>430</v>
      </c>
      <c r="AG56" s="218">
        <v>352</v>
      </c>
      <c r="AH56" s="218">
        <v>376</v>
      </c>
      <c r="AI56" s="225">
        <v>0.87</v>
      </c>
      <c r="AJ56" s="222" t="s">
        <v>38</v>
      </c>
    </row>
    <row r="57" spans="1:36" ht="31.35" customHeight="1" x14ac:dyDescent="0.3">
      <c r="A57" s="218">
        <v>560</v>
      </c>
      <c r="B57" s="218">
        <v>804</v>
      </c>
      <c r="C57" s="228"/>
      <c r="D57" s="229" t="s">
        <v>176</v>
      </c>
      <c r="E57" s="218">
        <v>55</v>
      </c>
      <c r="F57" s="221">
        <v>4.74</v>
      </c>
      <c r="G57" s="220" t="s">
        <v>226</v>
      </c>
      <c r="H57" s="220" t="s">
        <v>227</v>
      </c>
      <c r="I57" s="220" t="s">
        <v>229</v>
      </c>
      <c r="J57" s="218">
        <v>2</v>
      </c>
      <c r="K57" s="218">
        <v>2</v>
      </c>
      <c r="L57" s="220" t="s">
        <v>157</v>
      </c>
      <c r="M57" s="220" t="s">
        <v>137</v>
      </c>
      <c r="N57" s="222" t="s">
        <v>228</v>
      </c>
      <c r="O57" s="220" t="s">
        <v>139</v>
      </c>
      <c r="P57" s="220" t="s">
        <v>144</v>
      </c>
      <c r="Q57" s="222" t="s">
        <v>38</v>
      </c>
      <c r="R57" s="223">
        <v>8200</v>
      </c>
      <c r="S57" s="223">
        <v>5712</v>
      </c>
      <c r="T57" s="221">
        <v>0.7</v>
      </c>
      <c r="U57" s="222" t="s">
        <v>38</v>
      </c>
      <c r="V57" s="218">
        <v>430</v>
      </c>
      <c r="W57" s="218">
        <v>231</v>
      </c>
      <c r="X57" s="218">
        <v>247</v>
      </c>
      <c r="Y57" s="225">
        <v>0.57999999999999996</v>
      </c>
      <c r="Z57" s="222" t="s">
        <v>38</v>
      </c>
      <c r="AA57" s="226">
        <v>8.7499999999999994E-2</v>
      </c>
      <c r="AB57" s="223">
        <v>8200</v>
      </c>
      <c r="AC57" s="223">
        <v>8688</v>
      </c>
      <c r="AD57" s="225">
        <v>1.06</v>
      </c>
      <c r="AE57" s="222" t="s">
        <v>39</v>
      </c>
      <c r="AF57" s="218">
        <v>430</v>
      </c>
      <c r="AG57" s="218">
        <v>352</v>
      </c>
      <c r="AH57" s="218">
        <v>376</v>
      </c>
      <c r="AI57" s="225">
        <v>0.87</v>
      </c>
      <c r="AJ57" s="222" t="s">
        <v>38</v>
      </c>
    </row>
    <row r="58" spans="1:36" ht="31.35" customHeight="1" x14ac:dyDescent="0.3">
      <c r="A58" s="218">
        <v>570</v>
      </c>
      <c r="B58" s="218">
        <v>805</v>
      </c>
      <c r="C58" s="228"/>
      <c r="D58" s="220" t="s">
        <v>57</v>
      </c>
      <c r="E58" s="218">
        <v>55</v>
      </c>
      <c r="F58" s="221">
        <v>3.55</v>
      </c>
      <c r="G58" s="220" t="s">
        <v>229</v>
      </c>
      <c r="H58" s="220" t="s">
        <v>147</v>
      </c>
      <c r="I58" s="220" t="s">
        <v>226</v>
      </c>
      <c r="J58" s="218">
        <v>2</v>
      </c>
      <c r="K58" s="218">
        <v>2</v>
      </c>
      <c r="L58" s="220" t="s">
        <v>157</v>
      </c>
      <c r="M58" s="220" t="s">
        <v>137</v>
      </c>
      <c r="N58" s="222" t="s">
        <v>228</v>
      </c>
      <c r="O58" s="220" t="s">
        <v>139</v>
      </c>
      <c r="P58" s="220" t="s">
        <v>144</v>
      </c>
      <c r="Q58" s="222" t="s">
        <v>38</v>
      </c>
      <c r="R58" s="223">
        <v>8200</v>
      </c>
      <c r="S58" s="223">
        <v>2388</v>
      </c>
      <c r="T58" s="221">
        <v>0.28999999999999998</v>
      </c>
      <c r="U58" s="222" t="s">
        <v>37</v>
      </c>
      <c r="V58" s="218">
        <v>430</v>
      </c>
      <c r="W58" s="218">
        <v>102</v>
      </c>
      <c r="X58" s="218">
        <v>126</v>
      </c>
      <c r="Y58" s="225">
        <v>0.28999999999999998</v>
      </c>
      <c r="Z58" s="222" t="s">
        <v>37</v>
      </c>
      <c r="AA58" s="226">
        <v>0.02</v>
      </c>
      <c r="AB58" s="223">
        <v>8200</v>
      </c>
      <c r="AC58" s="223">
        <v>2637</v>
      </c>
      <c r="AD58" s="225">
        <v>0.32</v>
      </c>
      <c r="AE58" s="222" t="s">
        <v>37</v>
      </c>
      <c r="AF58" s="218">
        <v>430</v>
      </c>
      <c r="AG58" s="218">
        <v>113</v>
      </c>
      <c r="AH58" s="218">
        <v>139</v>
      </c>
      <c r="AI58" s="225">
        <v>0.32</v>
      </c>
      <c r="AJ58" s="222" t="s">
        <v>37</v>
      </c>
    </row>
    <row r="59" spans="1:36" ht="31.35" customHeight="1" x14ac:dyDescent="0.3">
      <c r="A59" s="218">
        <v>580</v>
      </c>
      <c r="B59" s="218">
        <v>806</v>
      </c>
      <c r="C59" s="228"/>
      <c r="D59" s="220" t="s">
        <v>57</v>
      </c>
      <c r="E59" s="218">
        <v>45</v>
      </c>
      <c r="F59" s="221">
        <v>0.55000000000000004</v>
      </c>
      <c r="G59" s="220" t="s">
        <v>229</v>
      </c>
      <c r="H59" s="220" t="s">
        <v>226</v>
      </c>
      <c r="I59" s="220" t="s">
        <v>230</v>
      </c>
      <c r="J59" s="218">
        <v>2</v>
      </c>
      <c r="K59" s="218">
        <v>2</v>
      </c>
      <c r="L59" s="220" t="s">
        <v>157</v>
      </c>
      <c r="M59" s="220" t="s">
        <v>137</v>
      </c>
      <c r="N59" s="222" t="s">
        <v>158</v>
      </c>
      <c r="O59" s="220" t="s">
        <v>139</v>
      </c>
      <c r="P59" s="220" t="s">
        <v>144</v>
      </c>
      <c r="Q59" s="222" t="s">
        <v>38</v>
      </c>
      <c r="R59" s="223">
        <v>8200</v>
      </c>
      <c r="S59" s="223">
        <v>2863</v>
      </c>
      <c r="T59" s="221">
        <v>0.35</v>
      </c>
      <c r="U59" s="222" t="s">
        <v>37</v>
      </c>
      <c r="V59" s="218">
        <v>430</v>
      </c>
      <c r="W59" s="218">
        <v>112</v>
      </c>
      <c r="X59" s="218">
        <v>155</v>
      </c>
      <c r="Y59" s="225">
        <v>0.36</v>
      </c>
      <c r="Z59" s="222" t="s">
        <v>37</v>
      </c>
      <c r="AA59" s="226">
        <v>0.01</v>
      </c>
      <c r="AB59" s="223">
        <v>8200</v>
      </c>
      <c r="AC59" s="223">
        <v>3009</v>
      </c>
      <c r="AD59" s="225">
        <v>0.37</v>
      </c>
      <c r="AE59" s="222" t="s">
        <v>37</v>
      </c>
      <c r="AF59" s="218">
        <v>430</v>
      </c>
      <c r="AG59" s="218">
        <v>118</v>
      </c>
      <c r="AH59" s="218">
        <v>163</v>
      </c>
      <c r="AI59" s="225">
        <v>0.38</v>
      </c>
      <c r="AJ59" s="222" t="s">
        <v>37</v>
      </c>
    </row>
    <row r="60" spans="1:36" ht="31.35" customHeight="1" x14ac:dyDescent="0.3">
      <c r="A60" s="218">
        <v>590</v>
      </c>
      <c r="B60" s="218">
        <v>269</v>
      </c>
      <c r="C60" s="228"/>
      <c r="D60" s="220" t="s">
        <v>57</v>
      </c>
      <c r="E60" s="218">
        <v>55</v>
      </c>
      <c r="F60" s="221">
        <v>1.08</v>
      </c>
      <c r="G60" s="220" t="s">
        <v>231</v>
      </c>
      <c r="H60" s="220" t="s">
        <v>147</v>
      </c>
      <c r="I60" s="220" t="s">
        <v>232</v>
      </c>
      <c r="J60" s="218">
        <v>2</v>
      </c>
      <c r="K60" s="218">
        <v>2</v>
      </c>
      <c r="L60" s="220" t="s">
        <v>136</v>
      </c>
      <c r="M60" s="220" t="s">
        <v>137</v>
      </c>
      <c r="N60" s="222" t="s">
        <v>149</v>
      </c>
      <c r="O60" s="220" t="s">
        <v>139</v>
      </c>
      <c r="P60" s="220" t="s">
        <v>144</v>
      </c>
      <c r="Q60" s="222" t="s">
        <v>39</v>
      </c>
      <c r="R60" s="223">
        <v>20507</v>
      </c>
      <c r="S60" s="223">
        <v>5542</v>
      </c>
      <c r="T60" s="221">
        <v>0.27</v>
      </c>
      <c r="U60" s="222" t="s">
        <v>38</v>
      </c>
      <c r="V60" s="224">
        <v>1011</v>
      </c>
      <c r="W60" s="218">
        <v>252</v>
      </c>
      <c r="X60" s="218">
        <v>204</v>
      </c>
      <c r="Y60" s="225">
        <v>0.25</v>
      </c>
      <c r="Z60" s="222" t="s">
        <v>38</v>
      </c>
      <c r="AA60" s="226">
        <v>5.5E-2</v>
      </c>
      <c r="AB60" s="223">
        <v>20507</v>
      </c>
      <c r="AC60" s="223">
        <v>7243</v>
      </c>
      <c r="AD60" s="225">
        <v>0.35</v>
      </c>
      <c r="AE60" s="222" t="s">
        <v>38</v>
      </c>
      <c r="AF60" s="224">
        <v>1011</v>
      </c>
      <c r="AG60" s="218">
        <v>330</v>
      </c>
      <c r="AH60" s="218">
        <v>266</v>
      </c>
      <c r="AI60" s="225">
        <v>0.33</v>
      </c>
      <c r="AJ60" s="222" t="s">
        <v>38</v>
      </c>
    </row>
    <row r="61" spans="1:36" ht="31.35" customHeight="1" x14ac:dyDescent="0.3">
      <c r="A61" s="218">
        <v>600</v>
      </c>
      <c r="B61" s="218">
        <v>270</v>
      </c>
      <c r="C61" s="228"/>
      <c r="D61" s="220" t="s">
        <v>57</v>
      </c>
      <c r="E61" s="218">
        <v>55</v>
      </c>
      <c r="F61" s="221">
        <v>0.65</v>
      </c>
      <c r="G61" s="220" t="s">
        <v>231</v>
      </c>
      <c r="H61" s="220" t="s">
        <v>232</v>
      </c>
      <c r="I61" s="220" t="s">
        <v>233</v>
      </c>
      <c r="J61" s="218">
        <v>2</v>
      </c>
      <c r="K61" s="218">
        <v>2</v>
      </c>
      <c r="L61" s="220" t="s">
        <v>136</v>
      </c>
      <c r="M61" s="220" t="s">
        <v>137</v>
      </c>
      <c r="N61" s="222" t="s">
        <v>149</v>
      </c>
      <c r="O61" s="220" t="s">
        <v>139</v>
      </c>
      <c r="P61" s="220" t="s">
        <v>181</v>
      </c>
      <c r="Q61" s="222" t="s">
        <v>39</v>
      </c>
      <c r="R61" s="223">
        <v>20507</v>
      </c>
      <c r="S61" s="223">
        <v>12320</v>
      </c>
      <c r="T61" s="221">
        <v>0.6</v>
      </c>
      <c r="U61" s="222" t="s">
        <v>38</v>
      </c>
      <c r="V61" s="224">
        <v>1011</v>
      </c>
      <c r="W61" s="218">
        <v>467</v>
      </c>
      <c r="X61" s="218">
        <v>491</v>
      </c>
      <c r="Y61" s="225">
        <v>0.49</v>
      </c>
      <c r="Z61" s="222" t="s">
        <v>38</v>
      </c>
      <c r="AA61" s="226">
        <v>8.7499999999999994E-2</v>
      </c>
      <c r="AB61" s="223">
        <v>20507</v>
      </c>
      <c r="AC61" s="223">
        <v>18739</v>
      </c>
      <c r="AD61" s="225">
        <v>0.91</v>
      </c>
      <c r="AE61" s="222" t="s">
        <v>39</v>
      </c>
      <c r="AF61" s="224">
        <v>1011</v>
      </c>
      <c r="AG61" s="218">
        <v>711</v>
      </c>
      <c r="AH61" s="218">
        <v>747</v>
      </c>
      <c r="AI61" s="225">
        <v>0.74</v>
      </c>
      <c r="AJ61" s="222" t="s">
        <v>39</v>
      </c>
    </row>
    <row r="62" spans="1:36" ht="31.35" customHeight="1" x14ac:dyDescent="0.3">
      <c r="A62" s="218">
        <v>610</v>
      </c>
      <c r="B62" s="218">
        <v>261</v>
      </c>
      <c r="C62" s="228"/>
      <c r="D62" s="220" t="s">
        <v>57</v>
      </c>
      <c r="E62" s="218">
        <v>45</v>
      </c>
      <c r="F62" s="221">
        <v>4.6900000000000004</v>
      </c>
      <c r="G62" s="220" t="s">
        <v>231</v>
      </c>
      <c r="H62" s="220" t="s">
        <v>233</v>
      </c>
      <c r="I62" s="220" t="s">
        <v>217</v>
      </c>
      <c r="J62" s="218">
        <v>2</v>
      </c>
      <c r="K62" s="218">
        <v>2</v>
      </c>
      <c r="L62" s="220" t="s">
        <v>157</v>
      </c>
      <c r="M62" s="220" t="s">
        <v>137</v>
      </c>
      <c r="N62" s="222" t="s">
        <v>158</v>
      </c>
      <c r="O62" s="220" t="s">
        <v>139</v>
      </c>
      <c r="P62" s="220" t="s">
        <v>144</v>
      </c>
      <c r="Q62" s="222" t="s">
        <v>38</v>
      </c>
      <c r="R62" s="223">
        <v>8200</v>
      </c>
      <c r="S62" s="223">
        <v>8974</v>
      </c>
      <c r="T62" s="221">
        <v>1.0900000000000001</v>
      </c>
      <c r="U62" s="222" t="s">
        <v>39</v>
      </c>
      <c r="V62" s="218">
        <v>430</v>
      </c>
      <c r="W62" s="218">
        <v>398</v>
      </c>
      <c r="X62" s="218">
        <v>372</v>
      </c>
      <c r="Y62" s="225">
        <v>0.93</v>
      </c>
      <c r="Z62" s="222" t="s">
        <v>38</v>
      </c>
      <c r="AA62" s="226">
        <v>0.05</v>
      </c>
      <c r="AB62" s="223">
        <v>8200</v>
      </c>
      <c r="AC62" s="223">
        <v>11453</v>
      </c>
      <c r="AD62" s="225">
        <v>1.4</v>
      </c>
      <c r="AE62" s="222" t="s">
        <v>39</v>
      </c>
      <c r="AF62" s="218">
        <v>430</v>
      </c>
      <c r="AG62" s="218">
        <v>508</v>
      </c>
      <c r="AH62" s="218">
        <v>474</v>
      </c>
      <c r="AI62" s="225">
        <v>1.18</v>
      </c>
      <c r="AJ62" s="222" t="s">
        <v>39</v>
      </c>
    </row>
    <row r="63" spans="1:36" ht="31.35" customHeight="1" x14ac:dyDescent="0.3">
      <c r="A63" s="218">
        <v>620</v>
      </c>
      <c r="B63" s="218">
        <v>256</v>
      </c>
      <c r="C63" s="228"/>
      <c r="D63" s="220" t="s">
        <v>57</v>
      </c>
      <c r="E63" s="218">
        <v>45</v>
      </c>
      <c r="F63" s="221">
        <v>1.42</v>
      </c>
      <c r="G63" s="220" t="s">
        <v>234</v>
      </c>
      <c r="H63" s="220" t="s">
        <v>231</v>
      </c>
      <c r="I63" s="220" t="s">
        <v>204</v>
      </c>
      <c r="J63" s="218">
        <v>2</v>
      </c>
      <c r="K63" s="218">
        <v>2</v>
      </c>
      <c r="L63" s="220" t="s">
        <v>157</v>
      </c>
      <c r="M63" s="220" t="s">
        <v>137</v>
      </c>
      <c r="N63" s="222" t="s">
        <v>158</v>
      </c>
      <c r="O63" s="220" t="s">
        <v>139</v>
      </c>
      <c r="P63" s="220" t="s">
        <v>144</v>
      </c>
      <c r="Q63" s="222" t="s">
        <v>38</v>
      </c>
      <c r="R63" s="223">
        <v>8200</v>
      </c>
      <c r="S63" s="223">
        <v>6038</v>
      </c>
      <c r="T63" s="221">
        <v>0.74</v>
      </c>
      <c r="U63" s="222" t="s">
        <v>38</v>
      </c>
      <c r="V63" s="218">
        <v>430</v>
      </c>
      <c r="W63" s="218">
        <v>237</v>
      </c>
      <c r="X63" s="218">
        <v>281</v>
      </c>
      <c r="Y63" s="225">
        <v>0.65</v>
      </c>
      <c r="Z63" s="222" t="s">
        <v>38</v>
      </c>
      <c r="AA63" s="226">
        <v>4.7500000000000001E-2</v>
      </c>
      <c r="AB63" s="223">
        <v>8200</v>
      </c>
      <c r="AC63" s="223">
        <v>7615</v>
      </c>
      <c r="AD63" s="225">
        <v>0.93</v>
      </c>
      <c r="AE63" s="222" t="s">
        <v>38</v>
      </c>
      <c r="AF63" s="218">
        <v>430</v>
      </c>
      <c r="AG63" s="218">
        <v>298</v>
      </c>
      <c r="AH63" s="218">
        <v>354</v>
      </c>
      <c r="AI63" s="225">
        <v>0.82</v>
      </c>
      <c r="AJ63" s="222" t="s">
        <v>38</v>
      </c>
    </row>
    <row r="64" spans="1:36" ht="31.35" customHeight="1" x14ac:dyDescent="0.3">
      <c r="A64" s="218">
        <v>630</v>
      </c>
      <c r="B64" s="218">
        <v>254</v>
      </c>
      <c r="C64" s="228"/>
      <c r="D64" s="220" t="s">
        <v>57</v>
      </c>
      <c r="E64" s="218">
        <v>55</v>
      </c>
      <c r="F64" s="221">
        <v>1.38</v>
      </c>
      <c r="G64" s="220" t="s">
        <v>234</v>
      </c>
      <c r="H64" s="220" t="s">
        <v>204</v>
      </c>
      <c r="I64" s="220" t="s">
        <v>152</v>
      </c>
      <c r="J64" s="218">
        <v>2</v>
      </c>
      <c r="K64" s="218">
        <v>2</v>
      </c>
      <c r="L64" s="220" t="s">
        <v>157</v>
      </c>
      <c r="M64" s="220" t="s">
        <v>137</v>
      </c>
      <c r="N64" s="222" t="s">
        <v>158</v>
      </c>
      <c r="O64" s="220" t="s">
        <v>139</v>
      </c>
      <c r="P64" s="220" t="s">
        <v>144</v>
      </c>
      <c r="Q64" s="222" t="s">
        <v>38</v>
      </c>
      <c r="R64" s="223">
        <v>8200</v>
      </c>
      <c r="S64" s="218">
        <v>290</v>
      </c>
      <c r="T64" s="221">
        <v>0.04</v>
      </c>
      <c r="U64" s="222" t="s">
        <v>37</v>
      </c>
      <c r="V64" s="218">
        <v>430</v>
      </c>
      <c r="W64" s="225">
        <v>12</v>
      </c>
      <c r="X64" s="225">
        <v>14</v>
      </c>
      <c r="Y64" s="225">
        <v>0.03</v>
      </c>
      <c r="Z64" s="222" t="s">
        <v>37</v>
      </c>
      <c r="AA64" s="226">
        <v>0.01</v>
      </c>
      <c r="AB64" s="223">
        <v>8200</v>
      </c>
      <c r="AC64" s="218">
        <v>305</v>
      </c>
      <c r="AD64" s="225">
        <v>0.04</v>
      </c>
      <c r="AE64" s="222" t="s">
        <v>37</v>
      </c>
      <c r="AF64" s="218">
        <v>430</v>
      </c>
      <c r="AG64" s="218">
        <v>13</v>
      </c>
      <c r="AH64" s="218">
        <v>15</v>
      </c>
      <c r="AI64" s="225">
        <v>0.03</v>
      </c>
      <c r="AJ64" s="222" t="s">
        <v>37</v>
      </c>
    </row>
    <row r="65" spans="1:36" ht="31.35" customHeight="1" x14ac:dyDescent="0.3">
      <c r="A65" s="218">
        <v>640</v>
      </c>
      <c r="B65" s="218">
        <v>468</v>
      </c>
      <c r="C65" s="228"/>
      <c r="D65" s="229" t="s">
        <v>176</v>
      </c>
      <c r="E65" s="218">
        <v>45</v>
      </c>
      <c r="F65" s="221">
        <v>1.8</v>
      </c>
      <c r="G65" s="220" t="s">
        <v>235</v>
      </c>
      <c r="H65" s="220" t="s">
        <v>186</v>
      </c>
      <c r="I65" s="220" t="s">
        <v>236</v>
      </c>
      <c r="J65" s="218">
        <v>2</v>
      </c>
      <c r="K65" s="218">
        <v>2</v>
      </c>
      <c r="L65" s="220" t="s">
        <v>136</v>
      </c>
      <c r="M65" s="220" t="s">
        <v>137</v>
      </c>
      <c r="N65" s="222" t="s">
        <v>138</v>
      </c>
      <c r="O65" s="220" t="s">
        <v>139</v>
      </c>
      <c r="P65" s="220" t="s">
        <v>144</v>
      </c>
      <c r="Q65" s="222" t="s">
        <v>39</v>
      </c>
      <c r="R65" s="223">
        <v>16128</v>
      </c>
      <c r="S65" s="223">
        <v>2226</v>
      </c>
      <c r="T65" s="221">
        <v>0.14000000000000001</v>
      </c>
      <c r="U65" s="222" t="s">
        <v>38</v>
      </c>
      <c r="V65" s="218">
        <v>799</v>
      </c>
      <c r="W65" s="218">
        <v>155</v>
      </c>
      <c r="X65" s="218">
        <v>115</v>
      </c>
      <c r="Y65" s="225">
        <v>0.19</v>
      </c>
      <c r="Z65" s="222" t="s">
        <v>38</v>
      </c>
      <c r="AA65" s="226">
        <v>0.01</v>
      </c>
      <c r="AB65" s="223">
        <v>16128</v>
      </c>
      <c r="AC65" s="223">
        <v>2340</v>
      </c>
      <c r="AD65" s="225">
        <v>0.15</v>
      </c>
      <c r="AE65" s="222" t="s">
        <v>38</v>
      </c>
      <c r="AF65" s="218">
        <v>799</v>
      </c>
      <c r="AG65" s="218">
        <v>163</v>
      </c>
      <c r="AH65" s="218">
        <v>121</v>
      </c>
      <c r="AI65" s="225">
        <v>0.2</v>
      </c>
      <c r="AJ65" s="222" t="s">
        <v>38</v>
      </c>
    </row>
    <row r="66" spans="1:36" ht="31.35" customHeight="1" x14ac:dyDescent="0.3">
      <c r="A66" s="218">
        <v>650</v>
      </c>
      <c r="B66" s="218">
        <v>468</v>
      </c>
      <c r="C66" s="228"/>
      <c r="D66" s="220" t="s">
        <v>57</v>
      </c>
      <c r="E66" s="218">
        <v>45</v>
      </c>
      <c r="F66" s="221">
        <v>1.25</v>
      </c>
      <c r="G66" s="220" t="s">
        <v>235</v>
      </c>
      <c r="H66" s="220" t="s">
        <v>236</v>
      </c>
      <c r="I66" s="220" t="s">
        <v>183</v>
      </c>
      <c r="J66" s="218">
        <v>2</v>
      </c>
      <c r="K66" s="218">
        <v>2</v>
      </c>
      <c r="L66" s="220" t="s">
        <v>136</v>
      </c>
      <c r="M66" s="220" t="s">
        <v>137</v>
      </c>
      <c r="N66" s="222" t="s">
        <v>138</v>
      </c>
      <c r="O66" s="220" t="s">
        <v>139</v>
      </c>
      <c r="P66" s="220" t="s">
        <v>199</v>
      </c>
      <c r="Q66" s="222" t="s">
        <v>39</v>
      </c>
      <c r="R66" s="223">
        <v>16128</v>
      </c>
      <c r="S66" s="223">
        <v>2226</v>
      </c>
      <c r="T66" s="221">
        <v>0.14000000000000001</v>
      </c>
      <c r="U66" s="222" t="s">
        <v>38</v>
      </c>
      <c r="V66" s="218">
        <v>799</v>
      </c>
      <c r="W66" s="218">
        <v>155</v>
      </c>
      <c r="X66" s="218">
        <v>115</v>
      </c>
      <c r="Y66" s="225">
        <v>0.19</v>
      </c>
      <c r="Z66" s="222" t="s">
        <v>38</v>
      </c>
      <c r="AA66" s="226">
        <v>0.01</v>
      </c>
      <c r="AB66" s="223">
        <v>16128</v>
      </c>
      <c r="AC66" s="223">
        <v>2340</v>
      </c>
      <c r="AD66" s="225">
        <v>0.15</v>
      </c>
      <c r="AE66" s="222" t="s">
        <v>38</v>
      </c>
      <c r="AF66" s="218">
        <v>799</v>
      </c>
      <c r="AG66" s="218">
        <v>163</v>
      </c>
      <c r="AH66" s="218">
        <v>121</v>
      </c>
      <c r="AI66" s="225">
        <v>0.2</v>
      </c>
      <c r="AJ66" s="222" t="s">
        <v>38</v>
      </c>
    </row>
    <row r="67" spans="1:36" ht="31.35" customHeight="1" x14ac:dyDescent="0.3">
      <c r="A67" s="218">
        <v>660</v>
      </c>
      <c r="B67" s="218">
        <v>528</v>
      </c>
      <c r="C67" s="228"/>
      <c r="D67" s="220" t="s">
        <v>57</v>
      </c>
      <c r="E67" s="218">
        <v>25</v>
      </c>
      <c r="F67" s="221">
        <v>1.34</v>
      </c>
      <c r="G67" s="220" t="s">
        <v>237</v>
      </c>
      <c r="H67" s="220" t="s">
        <v>147</v>
      </c>
      <c r="I67" s="220" t="s">
        <v>238</v>
      </c>
      <c r="J67" s="218">
        <v>2</v>
      </c>
      <c r="K67" s="218">
        <v>2</v>
      </c>
      <c r="L67" s="220" t="s">
        <v>136</v>
      </c>
      <c r="M67" s="220" t="s">
        <v>137</v>
      </c>
      <c r="N67" s="222" t="s">
        <v>138</v>
      </c>
      <c r="O67" s="220" t="s">
        <v>139</v>
      </c>
      <c r="P67" s="220" t="s">
        <v>239</v>
      </c>
      <c r="Q67" s="222" t="s">
        <v>39</v>
      </c>
      <c r="R67" s="223">
        <v>16128</v>
      </c>
      <c r="S67" s="223">
        <v>1248</v>
      </c>
      <c r="T67" s="221">
        <v>0.08</v>
      </c>
      <c r="U67" s="222" t="s">
        <v>38</v>
      </c>
      <c r="V67" s="218">
        <v>799</v>
      </c>
      <c r="W67" s="218">
        <v>68</v>
      </c>
      <c r="X67" s="218">
        <v>60</v>
      </c>
      <c r="Y67" s="225">
        <v>0.08</v>
      </c>
      <c r="Z67" s="222" t="s">
        <v>38</v>
      </c>
      <c r="AA67" s="226">
        <v>0.01</v>
      </c>
      <c r="AB67" s="223">
        <v>16128</v>
      </c>
      <c r="AC67" s="223">
        <v>1312</v>
      </c>
      <c r="AD67" s="225">
        <v>0.08</v>
      </c>
      <c r="AE67" s="222" t="s">
        <v>38</v>
      </c>
      <c r="AF67" s="218">
        <v>799</v>
      </c>
      <c r="AG67" s="218">
        <v>71</v>
      </c>
      <c r="AH67" s="218">
        <v>63</v>
      </c>
      <c r="AI67" s="225">
        <v>0.09</v>
      </c>
      <c r="AJ67" s="222" t="s">
        <v>38</v>
      </c>
    </row>
    <row r="68" spans="1:36" ht="31.35" customHeight="1" x14ac:dyDescent="0.3">
      <c r="A68" s="218">
        <v>670</v>
      </c>
      <c r="B68" s="218">
        <v>634</v>
      </c>
      <c r="C68" s="228"/>
      <c r="D68" s="220" t="s">
        <v>57</v>
      </c>
      <c r="E68" s="218">
        <v>45</v>
      </c>
      <c r="F68" s="221">
        <v>2.04</v>
      </c>
      <c r="G68" s="220" t="s">
        <v>219</v>
      </c>
      <c r="H68" s="220" t="s">
        <v>238</v>
      </c>
      <c r="I68" s="220" t="s">
        <v>240</v>
      </c>
      <c r="J68" s="218">
        <v>2</v>
      </c>
      <c r="K68" s="218">
        <v>2</v>
      </c>
      <c r="L68" s="220" t="s">
        <v>157</v>
      </c>
      <c r="M68" s="220" t="s">
        <v>137</v>
      </c>
      <c r="N68" s="222" t="s">
        <v>158</v>
      </c>
      <c r="O68" s="220" t="s">
        <v>139</v>
      </c>
      <c r="P68" s="220" t="s">
        <v>144</v>
      </c>
      <c r="Q68" s="222" t="s">
        <v>38</v>
      </c>
      <c r="R68" s="223">
        <v>8200</v>
      </c>
      <c r="S68" s="223">
        <v>2294</v>
      </c>
      <c r="T68" s="221">
        <v>0.28000000000000003</v>
      </c>
      <c r="U68" s="222" t="s">
        <v>37</v>
      </c>
      <c r="V68" s="218">
        <v>430</v>
      </c>
      <c r="W68" s="218">
        <v>118</v>
      </c>
      <c r="X68" s="218">
        <v>102</v>
      </c>
      <c r="Y68" s="225">
        <v>0.27</v>
      </c>
      <c r="Z68" s="222" t="s">
        <v>37</v>
      </c>
      <c r="AA68" s="226">
        <v>4.7500000000000001E-2</v>
      </c>
      <c r="AB68" s="223">
        <v>8200</v>
      </c>
      <c r="AC68" s="223">
        <v>2893</v>
      </c>
      <c r="AD68" s="225">
        <v>0.35</v>
      </c>
      <c r="AE68" s="222" t="s">
        <v>37</v>
      </c>
      <c r="AF68" s="218">
        <v>430</v>
      </c>
      <c r="AG68" s="218">
        <v>149</v>
      </c>
      <c r="AH68" s="218">
        <v>129</v>
      </c>
      <c r="AI68" s="225">
        <v>0.35</v>
      </c>
      <c r="AJ68" s="222" t="s">
        <v>37</v>
      </c>
    </row>
    <row r="69" spans="1:36" ht="31.35" customHeight="1" x14ac:dyDescent="0.3">
      <c r="A69" s="218">
        <v>680</v>
      </c>
      <c r="B69" s="218">
        <v>629</v>
      </c>
      <c r="C69" s="228"/>
      <c r="D69" s="220" t="s">
        <v>57</v>
      </c>
      <c r="E69" s="218">
        <v>45</v>
      </c>
      <c r="F69" s="221">
        <v>2.83</v>
      </c>
      <c r="G69" s="220" t="s">
        <v>219</v>
      </c>
      <c r="H69" s="220" t="s">
        <v>241</v>
      </c>
      <c r="I69" s="220" t="s">
        <v>219</v>
      </c>
      <c r="J69" s="218">
        <v>2</v>
      </c>
      <c r="K69" s="218">
        <v>2</v>
      </c>
      <c r="L69" s="220" t="s">
        <v>157</v>
      </c>
      <c r="M69" s="220" t="s">
        <v>137</v>
      </c>
      <c r="N69" s="222" t="s">
        <v>158</v>
      </c>
      <c r="O69" s="220" t="s">
        <v>139</v>
      </c>
      <c r="P69" s="220" t="s">
        <v>144</v>
      </c>
      <c r="Q69" s="222" t="s">
        <v>38</v>
      </c>
      <c r="R69" s="223">
        <v>8200</v>
      </c>
      <c r="S69" s="223">
        <v>2576</v>
      </c>
      <c r="T69" s="221">
        <v>0.31</v>
      </c>
      <c r="U69" s="222" t="s">
        <v>37</v>
      </c>
      <c r="V69" s="218">
        <v>430</v>
      </c>
      <c r="W69" s="218">
        <v>129</v>
      </c>
      <c r="X69" s="218">
        <v>94</v>
      </c>
      <c r="Y69" s="225">
        <v>0.3</v>
      </c>
      <c r="Z69" s="222" t="s">
        <v>37</v>
      </c>
      <c r="AA69" s="226">
        <v>0.05</v>
      </c>
      <c r="AB69" s="223">
        <v>8200</v>
      </c>
      <c r="AC69" s="223">
        <v>3288</v>
      </c>
      <c r="AD69" s="225">
        <v>0.4</v>
      </c>
      <c r="AE69" s="222" t="s">
        <v>37</v>
      </c>
      <c r="AF69" s="218">
        <v>430</v>
      </c>
      <c r="AG69" s="218">
        <v>164</v>
      </c>
      <c r="AH69" s="218">
        <v>120</v>
      </c>
      <c r="AI69" s="225">
        <v>0.38</v>
      </c>
      <c r="AJ69" s="222" t="s">
        <v>37</v>
      </c>
    </row>
    <row r="70" spans="1:36" ht="31.35" customHeight="1" x14ac:dyDescent="0.3">
      <c r="A70" s="218">
        <v>690</v>
      </c>
      <c r="B70" s="218">
        <v>460</v>
      </c>
      <c r="C70" s="228"/>
      <c r="D70" s="220" t="s">
        <v>57</v>
      </c>
      <c r="E70" s="218">
        <v>35</v>
      </c>
      <c r="F70" s="221">
        <v>1.01</v>
      </c>
      <c r="G70" s="220" t="s">
        <v>242</v>
      </c>
      <c r="H70" s="220" t="s">
        <v>243</v>
      </c>
      <c r="I70" s="220" t="s">
        <v>194</v>
      </c>
      <c r="J70" s="218">
        <v>2</v>
      </c>
      <c r="K70" s="218">
        <v>2</v>
      </c>
      <c r="L70" s="220" t="s">
        <v>136</v>
      </c>
      <c r="M70" s="220" t="s">
        <v>137</v>
      </c>
      <c r="N70" s="222" t="s">
        <v>149</v>
      </c>
      <c r="O70" s="220" t="s">
        <v>139</v>
      </c>
      <c r="P70" s="220" t="s">
        <v>199</v>
      </c>
      <c r="Q70" s="222" t="s">
        <v>39</v>
      </c>
      <c r="R70" s="223">
        <v>19530</v>
      </c>
      <c r="S70" s="223">
        <v>9887</v>
      </c>
      <c r="T70" s="221">
        <v>0.51</v>
      </c>
      <c r="U70" s="222" t="s">
        <v>38</v>
      </c>
      <c r="V70" s="218">
        <v>963</v>
      </c>
      <c r="W70" s="218">
        <v>129</v>
      </c>
      <c r="X70" s="218">
        <v>188</v>
      </c>
      <c r="Y70" s="225">
        <v>0.2</v>
      </c>
      <c r="Z70" s="222" t="s">
        <v>38</v>
      </c>
      <c r="AA70" s="226">
        <v>3.2500000000000001E-2</v>
      </c>
      <c r="AB70" s="223">
        <v>19530</v>
      </c>
      <c r="AC70" s="223">
        <v>11602</v>
      </c>
      <c r="AD70" s="225">
        <v>0.59</v>
      </c>
      <c r="AE70" s="222" t="s">
        <v>38</v>
      </c>
      <c r="AF70" s="218">
        <v>963</v>
      </c>
      <c r="AG70" s="218">
        <v>151</v>
      </c>
      <c r="AH70" s="218">
        <v>220</v>
      </c>
      <c r="AI70" s="225">
        <v>0.23</v>
      </c>
      <c r="AJ70" s="222" t="s">
        <v>38</v>
      </c>
    </row>
    <row r="71" spans="1:36" ht="31.35" customHeight="1" x14ac:dyDescent="0.3">
      <c r="A71" s="218">
        <v>700</v>
      </c>
      <c r="B71" s="218">
        <v>628</v>
      </c>
      <c r="C71" s="228"/>
      <c r="D71" s="220" t="s">
        <v>57</v>
      </c>
      <c r="E71" s="218">
        <v>55</v>
      </c>
      <c r="F71" s="221">
        <v>0.88</v>
      </c>
      <c r="G71" s="220" t="s">
        <v>219</v>
      </c>
      <c r="H71" s="220" t="s">
        <v>161</v>
      </c>
      <c r="I71" s="220" t="s">
        <v>162</v>
      </c>
      <c r="J71" s="218">
        <v>2</v>
      </c>
      <c r="K71" s="218">
        <v>2</v>
      </c>
      <c r="L71" s="220" t="s">
        <v>136</v>
      </c>
      <c r="M71" s="220" t="s">
        <v>137</v>
      </c>
      <c r="N71" s="222" t="s">
        <v>158</v>
      </c>
      <c r="O71" s="220" t="s">
        <v>139</v>
      </c>
      <c r="P71" s="220" t="s">
        <v>140</v>
      </c>
      <c r="Q71" s="222" t="s">
        <v>39</v>
      </c>
      <c r="R71" s="223">
        <v>14000</v>
      </c>
      <c r="S71" s="223">
        <v>6656</v>
      </c>
      <c r="T71" s="221">
        <v>0.48</v>
      </c>
      <c r="U71" s="222" t="s">
        <v>38</v>
      </c>
      <c r="V71" s="218">
        <v>730</v>
      </c>
      <c r="W71" s="218">
        <v>283</v>
      </c>
      <c r="X71" s="218">
        <v>279</v>
      </c>
      <c r="Y71" s="225">
        <v>0.39</v>
      </c>
      <c r="Z71" s="222" t="s">
        <v>38</v>
      </c>
      <c r="AA71" s="226">
        <v>3.5000000000000003E-2</v>
      </c>
      <c r="AB71" s="223">
        <v>14000</v>
      </c>
      <c r="AC71" s="223">
        <v>7905</v>
      </c>
      <c r="AD71" s="225">
        <v>0.56000000000000005</v>
      </c>
      <c r="AE71" s="222" t="s">
        <v>38</v>
      </c>
      <c r="AF71" s="218">
        <v>730</v>
      </c>
      <c r="AG71" s="218">
        <v>336</v>
      </c>
      <c r="AH71" s="218">
        <v>331</v>
      </c>
      <c r="AI71" s="225">
        <v>0.46</v>
      </c>
      <c r="AJ71" s="222" t="s">
        <v>38</v>
      </c>
    </row>
    <row r="72" spans="1:36" ht="31.35" customHeight="1" x14ac:dyDescent="0.3">
      <c r="A72" s="218">
        <v>710</v>
      </c>
      <c r="B72" s="218">
        <v>630</v>
      </c>
      <c r="C72" s="228"/>
      <c r="D72" s="220" t="s">
        <v>57</v>
      </c>
      <c r="E72" s="218">
        <v>55</v>
      </c>
      <c r="F72" s="221">
        <v>2.29</v>
      </c>
      <c r="G72" s="220" t="s">
        <v>219</v>
      </c>
      <c r="H72" s="220" t="s">
        <v>162</v>
      </c>
      <c r="I72" s="220" t="s">
        <v>210</v>
      </c>
      <c r="J72" s="218">
        <v>2</v>
      </c>
      <c r="K72" s="218">
        <v>2</v>
      </c>
      <c r="L72" s="220" t="s">
        <v>157</v>
      </c>
      <c r="M72" s="220" t="s">
        <v>137</v>
      </c>
      <c r="N72" s="222" t="s">
        <v>158</v>
      </c>
      <c r="O72" s="220" t="s">
        <v>139</v>
      </c>
      <c r="P72" s="220" t="s">
        <v>144</v>
      </c>
      <c r="Q72" s="222" t="s">
        <v>38</v>
      </c>
      <c r="R72" s="223">
        <v>8200</v>
      </c>
      <c r="S72" s="223">
        <v>5912</v>
      </c>
      <c r="T72" s="221">
        <v>0.72</v>
      </c>
      <c r="U72" s="222" t="s">
        <v>38</v>
      </c>
      <c r="V72" s="218">
        <v>430</v>
      </c>
      <c r="W72" s="218">
        <v>254</v>
      </c>
      <c r="X72" s="218">
        <v>259</v>
      </c>
      <c r="Y72" s="225">
        <v>0.6</v>
      </c>
      <c r="Z72" s="222" t="s">
        <v>38</v>
      </c>
      <c r="AA72" s="226">
        <v>0.01</v>
      </c>
      <c r="AB72" s="223">
        <v>8200</v>
      </c>
      <c r="AC72" s="223">
        <v>6214</v>
      </c>
      <c r="AD72" s="225">
        <v>0.76</v>
      </c>
      <c r="AE72" s="222" t="s">
        <v>38</v>
      </c>
      <c r="AF72" s="218">
        <v>430</v>
      </c>
      <c r="AG72" s="218">
        <v>267</v>
      </c>
      <c r="AH72" s="218">
        <v>272</v>
      </c>
      <c r="AI72" s="225">
        <v>0.63</v>
      </c>
      <c r="AJ72" s="222" t="s">
        <v>38</v>
      </c>
    </row>
    <row r="73" spans="1:36" ht="31.35" customHeight="1" x14ac:dyDescent="0.3">
      <c r="A73" s="218">
        <v>720</v>
      </c>
      <c r="B73" s="218">
        <v>631</v>
      </c>
      <c r="C73" s="228"/>
      <c r="D73" s="220" t="s">
        <v>57</v>
      </c>
      <c r="E73" s="218">
        <v>45</v>
      </c>
      <c r="F73" s="221">
        <v>3.18</v>
      </c>
      <c r="G73" s="220" t="s">
        <v>219</v>
      </c>
      <c r="H73" s="220" t="s">
        <v>210</v>
      </c>
      <c r="I73" s="220" t="s">
        <v>218</v>
      </c>
      <c r="J73" s="218">
        <v>2</v>
      </c>
      <c r="K73" s="218">
        <v>2</v>
      </c>
      <c r="L73" s="220" t="s">
        <v>157</v>
      </c>
      <c r="M73" s="220" t="s">
        <v>137</v>
      </c>
      <c r="N73" s="222" t="s">
        <v>158</v>
      </c>
      <c r="O73" s="220" t="s">
        <v>139</v>
      </c>
      <c r="P73" s="220" t="s">
        <v>144</v>
      </c>
      <c r="Q73" s="222" t="s">
        <v>38</v>
      </c>
      <c r="R73" s="223">
        <v>8200</v>
      </c>
      <c r="S73" s="223">
        <v>4548</v>
      </c>
      <c r="T73" s="221">
        <v>0.55000000000000004</v>
      </c>
      <c r="U73" s="222" t="s">
        <v>37</v>
      </c>
      <c r="V73" s="218">
        <v>430</v>
      </c>
      <c r="W73" s="218">
        <v>205</v>
      </c>
      <c r="X73" s="218">
        <v>194</v>
      </c>
      <c r="Y73" s="225">
        <v>0.48</v>
      </c>
      <c r="Z73" s="222" t="s">
        <v>37</v>
      </c>
      <c r="AA73" s="226">
        <v>1.7500000000000002E-2</v>
      </c>
      <c r="AB73" s="223">
        <v>8200</v>
      </c>
      <c r="AC73" s="223">
        <v>4960</v>
      </c>
      <c r="AD73" s="225">
        <v>0.6</v>
      </c>
      <c r="AE73" s="222" t="s">
        <v>38</v>
      </c>
      <c r="AF73" s="218">
        <v>430</v>
      </c>
      <c r="AG73" s="218">
        <v>223</v>
      </c>
      <c r="AH73" s="218">
        <v>211</v>
      </c>
      <c r="AI73" s="225">
        <v>0.52</v>
      </c>
      <c r="AJ73" s="222" t="s">
        <v>37</v>
      </c>
    </row>
    <row r="74" spans="1:36" ht="31.35" customHeight="1" x14ac:dyDescent="0.3">
      <c r="A74" s="218">
        <v>730</v>
      </c>
      <c r="B74" s="218">
        <v>632</v>
      </c>
      <c r="C74" s="228"/>
      <c r="D74" s="220" t="s">
        <v>57</v>
      </c>
      <c r="E74" s="218">
        <v>55</v>
      </c>
      <c r="F74" s="221">
        <v>4.03</v>
      </c>
      <c r="G74" s="220" t="s">
        <v>219</v>
      </c>
      <c r="H74" s="220" t="s">
        <v>218</v>
      </c>
      <c r="I74" s="220" t="s">
        <v>134</v>
      </c>
      <c r="J74" s="218">
        <v>2</v>
      </c>
      <c r="K74" s="218">
        <v>2</v>
      </c>
      <c r="L74" s="220" t="s">
        <v>157</v>
      </c>
      <c r="M74" s="220" t="s">
        <v>137</v>
      </c>
      <c r="N74" s="222" t="s">
        <v>158</v>
      </c>
      <c r="O74" s="220" t="s">
        <v>139</v>
      </c>
      <c r="P74" s="220" t="s">
        <v>144</v>
      </c>
      <c r="Q74" s="222" t="s">
        <v>38</v>
      </c>
      <c r="R74" s="223">
        <v>8200</v>
      </c>
      <c r="S74" s="223">
        <v>2032</v>
      </c>
      <c r="T74" s="221">
        <v>0.25</v>
      </c>
      <c r="U74" s="222" t="s">
        <v>37</v>
      </c>
      <c r="V74" s="218">
        <v>430</v>
      </c>
      <c r="W74" s="218">
        <v>81</v>
      </c>
      <c r="X74" s="218">
        <v>99</v>
      </c>
      <c r="Y74" s="225">
        <v>0.23</v>
      </c>
      <c r="Z74" s="222" t="s">
        <v>37</v>
      </c>
      <c r="AA74" s="226">
        <v>6.5000000000000002E-2</v>
      </c>
      <c r="AB74" s="223">
        <v>8200</v>
      </c>
      <c r="AC74" s="223">
        <v>2784</v>
      </c>
      <c r="AD74" s="225">
        <v>0.34</v>
      </c>
      <c r="AE74" s="222" t="s">
        <v>37</v>
      </c>
      <c r="AF74" s="218">
        <v>430</v>
      </c>
      <c r="AG74" s="218">
        <v>111</v>
      </c>
      <c r="AH74" s="218">
        <v>136</v>
      </c>
      <c r="AI74" s="225">
        <v>0.32</v>
      </c>
      <c r="AJ74" s="222" t="s">
        <v>37</v>
      </c>
    </row>
    <row r="75" spans="1:36" ht="31.35" customHeight="1" x14ac:dyDescent="0.3">
      <c r="A75" s="218">
        <v>760</v>
      </c>
      <c r="B75" s="218">
        <v>440</v>
      </c>
      <c r="C75" s="228"/>
      <c r="D75" s="220" t="s">
        <v>57</v>
      </c>
      <c r="E75" s="218">
        <v>25</v>
      </c>
      <c r="F75" s="221">
        <v>0.91</v>
      </c>
      <c r="G75" s="220" t="s">
        <v>244</v>
      </c>
      <c r="H75" s="220" t="s">
        <v>183</v>
      </c>
      <c r="I75" s="220" t="s">
        <v>245</v>
      </c>
      <c r="J75" s="218">
        <v>2</v>
      </c>
      <c r="K75" s="218">
        <v>2</v>
      </c>
      <c r="L75" s="220" t="s">
        <v>136</v>
      </c>
      <c r="M75" s="220" t="s">
        <v>137</v>
      </c>
      <c r="N75" s="222" t="s">
        <v>149</v>
      </c>
      <c r="O75" s="220" t="s">
        <v>139</v>
      </c>
      <c r="P75" s="220" t="s">
        <v>175</v>
      </c>
      <c r="Q75" s="222" t="s">
        <v>39</v>
      </c>
      <c r="R75" s="223">
        <v>19530</v>
      </c>
      <c r="S75" s="223">
        <v>10071</v>
      </c>
      <c r="T75" s="221">
        <v>0.52</v>
      </c>
      <c r="U75" s="222" t="s">
        <v>38</v>
      </c>
      <c r="V75" s="218">
        <v>963</v>
      </c>
      <c r="W75" s="218">
        <v>426</v>
      </c>
      <c r="X75" s="218">
        <v>419</v>
      </c>
      <c r="Y75" s="225">
        <v>0.44</v>
      </c>
      <c r="Z75" s="222" t="s">
        <v>38</v>
      </c>
      <c r="AA75" s="226">
        <v>1.2500000000000001E-2</v>
      </c>
      <c r="AB75" s="223">
        <v>19530</v>
      </c>
      <c r="AC75" s="223">
        <v>10716</v>
      </c>
      <c r="AD75" s="225">
        <v>0.55000000000000004</v>
      </c>
      <c r="AE75" s="222" t="s">
        <v>38</v>
      </c>
      <c r="AF75" s="218">
        <v>963</v>
      </c>
      <c r="AG75" s="218">
        <v>453</v>
      </c>
      <c r="AH75" s="218">
        <v>445</v>
      </c>
      <c r="AI75" s="225">
        <v>0.47</v>
      </c>
      <c r="AJ75" s="222" t="s">
        <v>38</v>
      </c>
    </row>
    <row r="76" spans="1:36" ht="31.35" customHeight="1" x14ac:dyDescent="0.3">
      <c r="A76" s="218">
        <v>770</v>
      </c>
      <c r="B76" s="218">
        <v>461</v>
      </c>
      <c r="C76" s="228"/>
      <c r="D76" s="220" t="s">
        <v>57</v>
      </c>
      <c r="E76" s="218">
        <v>35</v>
      </c>
      <c r="F76" s="221">
        <v>0.75</v>
      </c>
      <c r="G76" s="220" t="s">
        <v>246</v>
      </c>
      <c r="H76" s="220" t="s">
        <v>247</v>
      </c>
      <c r="I76" s="220" t="s">
        <v>243</v>
      </c>
      <c r="J76" s="218">
        <v>2</v>
      </c>
      <c r="K76" s="218">
        <v>2</v>
      </c>
      <c r="L76" s="220" t="s">
        <v>136</v>
      </c>
      <c r="M76" s="220" t="s">
        <v>137</v>
      </c>
      <c r="N76" s="222" t="s">
        <v>138</v>
      </c>
      <c r="O76" s="220" t="s">
        <v>139</v>
      </c>
      <c r="P76" s="220" t="s">
        <v>199</v>
      </c>
      <c r="Q76" s="222" t="s">
        <v>39</v>
      </c>
      <c r="R76" s="223">
        <v>20160</v>
      </c>
      <c r="S76" s="223">
        <v>6080</v>
      </c>
      <c r="T76" s="221">
        <v>0.3</v>
      </c>
      <c r="U76" s="222" t="s">
        <v>38</v>
      </c>
      <c r="V76" s="218">
        <v>999</v>
      </c>
      <c r="W76" s="218">
        <v>122</v>
      </c>
      <c r="X76" s="218">
        <v>123</v>
      </c>
      <c r="Y76" s="225">
        <v>0.12</v>
      </c>
      <c r="Z76" s="222" t="s">
        <v>38</v>
      </c>
      <c r="AA76" s="226">
        <v>1.4999999999999999E-2</v>
      </c>
      <c r="AB76" s="223">
        <v>20160</v>
      </c>
      <c r="AC76" s="223">
        <v>6550</v>
      </c>
      <c r="AD76" s="225">
        <v>0.32</v>
      </c>
      <c r="AE76" s="222" t="s">
        <v>38</v>
      </c>
      <c r="AF76" s="218">
        <v>999</v>
      </c>
      <c r="AG76" s="218">
        <v>131</v>
      </c>
      <c r="AH76" s="218">
        <v>132</v>
      </c>
      <c r="AI76" s="225">
        <v>0.13</v>
      </c>
      <c r="AJ76" s="222" t="s">
        <v>38</v>
      </c>
    </row>
    <row r="77" spans="1:36" ht="31.35" customHeight="1" x14ac:dyDescent="0.3">
      <c r="A77" s="218">
        <v>780</v>
      </c>
      <c r="B77" s="218">
        <v>541</v>
      </c>
      <c r="C77" s="228"/>
      <c r="D77" s="220" t="s">
        <v>57</v>
      </c>
      <c r="E77" s="218">
        <v>55</v>
      </c>
      <c r="F77" s="221">
        <v>4.55</v>
      </c>
      <c r="G77" s="220" t="s">
        <v>209</v>
      </c>
      <c r="H77" s="220" t="s">
        <v>190</v>
      </c>
      <c r="I77" s="220" t="s">
        <v>248</v>
      </c>
      <c r="J77" s="218">
        <v>2</v>
      </c>
      <c r="K77" s="218">
        <v>2</v>
      </c>
      <c r="L77" s="220" t="s">
        <v>157</v>
      </c>
      <c r="M77" s="220" t="s">
        <v>137</v>
      </c>
      <c r="N77" s="222" t="s">
        <v>158</v>
      </c>
      <c r="O77" s="220" t="s">
        <v>139</v>
      </c>
      <c r="P77" s="220" t="s">
        <v>144</v>
      </c>
      <c r="Q77" s="222" t="s">
        <v>38</v>
      </c>
      <c r="R77" s="223">
        <v>8200</v>
      </c>
      <c r="S77" s="223">
        <v>2558</v>
      </c>
      <c r="T77" s="221">
        <v>0.31</v>
      </c>
      <c r="U77" s="222" t="s">
        <v>37</v>
      </c>
      <c r="V77" s="218">
        <v>430</v>
      </c>
      <c r="W77" s="218">
        <v>110</v>
      </c>
      <c r="X77" s="218">
        <v>180</v>
      </c>
      <c r="Y77" s="225">
        <v>0.42</v>
      </c>
      <c r="Z77" s="222" t="s">
        <v>37</v>
      </c>
      <c r="AA77" s="226">
        <v>0.03</v>
      </c>
      <c r="AB77" s="223">
        <v>8200</v>
      </c>
      <c r="AC77" s="223">
        <v>2965</v>
      </c>
      <c r="AD77" s="225">
        <v>0.36</v>
      </c>
      <c r="AE77" s="222" t="s">
        <v>37</v>
      </c>
      <c r="AF77" s="218">
        <v>430</v>
      </c>
      <c r="AG77" s="218">
        <v>127</v>
      </c>
      <c r="AH77" s="218">
        <v>208</v>
      </c>
      <c r="AI77" s="225">
        <v>0.48</v>
      </c>
      <c r="AJ77" s="222" t="s">
        <v>37</v>
      </c>
    </row>
    <row r="78" spans="1:36" ht="31.35" customHeight="1" x14ac:dyDescent="0.3">
      <c r="A78" s="218">
        <v>790</v>
      </c>
      <c r="B78" s="218">
        <v>531</v>
      </c>
      <c r="C78" s="228"/>
      <c r="D78" s="220" t="s">
        <v>57</v>
      </c>
      <c r="E78" s="218">
        <v>35</v>
      </c>
      <c r="F78" s="221">
        <v>0.96</v>
      </c>
      <c r="G78" s="220" t="s">
        <v>209</v>
      </c>
      <c r="H78" s="220" t="s">
        <v>248</v>
      </c>
      <c r="I78" s="220" t="s">
        <v>147</v>
      </c>
      <c r="J78" s="218">
        <v>2</v>
      </c>
      <c r="K78" s="218">
        <v>2</v>
      </c>
      <c r="L78" s="220" t="s">
        <v>136</v>
      </c>
      <c r="M78" s="220" t="s">
        <v>137</v>
      </c>
      <c r="N78" s="222" t="s">
        <v>138</v>
      </c>
      <c r="O78" s="220" t="s">
        <v>139</v>
      </c>
      <c r="P78" s="220" t="s">
        <v>239</v>
      </c>
      <c r="Q78" s="222" t="s">
        <v>39</v>
      </c>
      <c r="R78" s="223">
        <v>16128</v>
      </c>
      <c r="S78" s="223">
        <v>3216</v>
      </c>
      <c r="T78" s="221">
        <v>0.2</v>
      </c>
      <c r="U78" s="222" t="s">
        <v>38</v>
      </c>
      <c r="V78" s="218">
        <v>799</v>
      </c>
      <c r="W78" s="218">
        <v>229</v>
      </c>
      <c r="X78" s="218">
        <v>125</v>
      </c>
      <c r="Y78" s="225">
        <v>0.28999999999999998</v>
      </c>
      <c r="Z78" s="222" t="s">
        <v>38</v>
      </c>
      <c r="AA78" s="226">
        <v>0.03</v>
      </c>
      <c r="AB78" s="223">
        <v>16128</v>
      </c>
      <c r="AC78" s="223">
        <v>3728</v>
      </c>
      <c r="AD78" s="225">
        <v>0.23</v>
      </c>
      <c r="AE78" s="222" t="s">
        <v>38</v>
      </c>
      <c r="AF78" s="218">
        <v>799</v>
      </c>
      <c r="AG78" s="218">
        <v>265</v>
      </c>
      <c r="AH78" s="218">
        <v>145</v>
      </c>
      <c r="AI78" s="225">
        <v>0.33</v>
      </c>
      <c r="AJ78" s="222" t="s">
        <v>38</v>
      </c>
    </row>
    <row r="79" spans="1:36" ht="31.35" customHeight="1" x14ac:dyDescent="0.3">
      <c r="A79" s="218">
        <v>800</v>
      </c>
      <c r="B79" s="218">
        <v>533</v>
      </c>
      <c r="C79" s="228"/>
      <c r="D79" s="220" t="s">
        <v>57</v>
      </c>
      <c r="E79" s="218">
        <v>35</v>
      </c>
      <c r="F79" s="221">
        <v>2.06</v>
      </c>
      <c r="G79" s="220" t="s">
        <v>209</v>
      </c>
      <c r="H79" s="220" t="s">
        <v>147</v>
      </c>
      <c r="I79" s="220" t="s">
        <v>249</v>
      </c>
      <c r="J79" s="218">
        <v>2</v>
      </c>
      <c r="K79" s="218">
        <v>2</v>
      </c>
      <c r="L79" s="220" t="s">
        <v>136</v>
      </c>
      <c r="M79" s="220" t="s">
        <v>137</v>
      </c>
      <c r="N79" s="222" t="s">
        <v>138</v>
      </c>
      <c r="O79" s="220" t="s">
        <v>139</v>
      </c>
      <c r="P79" s="220" t="s">
        <v>239</v>
      </c>
      <c r="Q79" s="222" t="s">
        <v>39</v>
      </c>
      <c r="R79" s="223">
        <v>20160</v>
      </c>
      <c r="S79" s="223">
        <v>5022</v>
      </c>
      <c r="T79" s="221">
        <v>0.25</v>
      </c>
      <c r="U79" s="222" t="s">
        <v>38</v>
      </c>
      <c r="V79" s="218">
        <v>999</v>
      </c>
      <c r="W79" s="218">
        <v>189</v>
      </c>
      <c r="X79" s="218">
        <v>288</v>
      </c>
      <c r="Y79" s="225">
        <v>0.28999999999999998</v>
      </c>
      <c r="Z79" s="222" t="s">
        <v>38</v>
      </c>
      <c r="AA79" s="226">
        <v>0.03</v>
      </c>
      <c r="AB79" s="223">
        <v>20160</v>
      </c>
      <c r="AC79" s="223">
        <v>5822</v>
      </c>
      <c r="AD79" s="225">
        <v>0.28999999999999998</v>
      </c>
      <c r="AE79" s="222" t="s">
        <v>38</v>
      </c>
      <c r="AF79" s="218">
        <v>999</v>
      </c>
      <c r="AG79" s="218">
        <v>219</v>
      </c>
      <c r="AH79" s="218">
        <v>334</v>
      </c>
      <c r="AI79" s="225">
        <v>0.33</v>
      </c>
      <c r="AJ79" s="222" t="s">
        <v>38</v>
      </c>
    </row>
    <row r="80" spans="1:36" ht="31.35" customHeight="1" x14ac:dyDescent="0.3">
      <c r="A80" s="218">
        <v>810</v>
      </c>
      <c r="B80" s="218">
        <v>533</v>
      </c>
      <c r="C80" s="228"/>
      <c r="D80" s="229" t="s">
        <v>176</v>
      </c>
      <c r="E80" s="218">
        <v>35</v>
      </c>
      <c r="F80" s="221">
        <v>1.36</v>
      </c>
      <c r="G80" s="220" t="s">
        <v>209</v>
      </c>
      <c r="H80" s="220" t="s">
        <v>249</v>
      </c>
      <c r="I80" s="220" t="s">
        <v>208</v>
      </c>
      <c r="J80" s="218">
        <v>2</v>
      </c>
      <c r="K80" s="218">
        <v>2</v>
      </c>
      <c r="L80" s="220" t="s">
        <v>157</v>
      </c>
      <c r="M80" s="220" t="s">
        <v>137</v>
      </c>
      <c r="N80" s="222" t="s">
        <v>158</v>
      </c>
      <c r="O80" s="220" t="s">
        <v>139</v>
      </c>
      <c r="P80" s="220" t="s">
        <v>144</v>
      </c>
      <c r="Q80" s="222" t="s">
        <v>38</v>
      </c>
      <c r="R80" s="223">
        <v>8200</v>
      </c>
      <c r="S80" s="223">
        <v>5022</v>
      </c>
      <c r="T80" s="221">
        <v>0.61</v>
      </c>
      <c r="U80" s="222" t="s">
        <v>38</v>
      </c>
      <c r="V80" s="218">
        <v>430</v>
      </c>
      <c r="W80" s="218">
        <v>189</v>
      </c>
      <c r="X80" s="218">
        <v>288</v>
      </c>
      <c r="Y80" s="225">
        <v>0.67</v>
      </c>
      <c r="Z80" s="222" t="s">
        <v>38</v>
      </c>
      <c r="AA80" s="226">
        <v>0.03</v>
      </c>
      <c r="AB80" s="223">
        <v>8200</v>
      </c>
      <c r="AC80" s="223">
        <v>5822</v>
      </c>
      <c r="AD80" s="225">
        <v>0.71</v>
      </c>
      <c r="AE80" s="222" t="s">
        <v>38</v>
      </c>
      <c r="AF80" s="218">
        <v>430</v>
      </c>
      <c r="AG80" s="218">
        <v>219</v>
      </c>
      <c r="AH80" s="218">
        <v>334</v>
      </c>
      <c r="AI80" s="225">
        <v>0.78</v>
      </c>
      <c r="AJ80" s="222" t="s">
        <v>38</v>
      </c>
    </row>
    <row r="81" spans="1:36" ht="31.35" customHeight="1" x14ac:dyDescent="0.3">
      <c r="A81" s="218">
        <v>820</v>
      </c>
      <c r="B81" s="218">
        <v>633</v>
      </c>
      <c r="C81" s="228"/>
      <c r="D81" s="220" t="s">
        <v>57</v>
      </c>
      <c r="E81" s="218">
        <v>55</v>
      </c>
      <c r="F81" s="221">
        <v>2.72</v>
      </c>
      <c r="G81" s="220" t="s">
        <v>241</v>
      </c>
      <c r="H81" s="220" t="s">
        <v>147</v>
      </c>
      <c r="I81" s="220" t="s">
        <v>250</v>
      </c>
      <c r="J81" s="218">
        <v>2</v>
      </c>
      <c r="K81" s="218">
        <v>2</v>
      </c>
      <c r="L81" s="220" t="s">
        <v>157</v>
      </c>
      <c r="M81" s="220" t="s">
        <v>137</v>
      </c>
      <c r="N81" s="222" t="s">
        <v>158</v>
      </c>
      <c r="O81" s="220" t="s">
        <v>139</v>
      </c>
      <c r="P81" s="220" t="s">
        <v>239</v>
      </c>
      <c r="Q81" s="222" t="s">
        <v>38</v>
      </c>
      <c r="R81" s="223">
        <v>8200</v>
      </c>
      <c r="S81" s="223">
        <v>2279</v>
      </c>
      <c r="T81" s="221">
        <v>0.28000000000000003</v>
      </c>
      <c r="U81" s="222" t="s">
        <v>37</v>
      </c>
      <c r="V81" s="218">
        <v>430</v>
      </c>
      <c r="W81" s="218">
        <v>111</v>
      </c>
      <c r="X81" s="218">
        <v>102</v>
      </c>
      <c r="Y81" s="225">
        <v>0.26</v>
      </c>
      <c r="Z81" s="222" t="s">
        <v>37</v>
      </c>
      <c r="AA81" s="226">
        <v>0.04</v>
      </c>
      <c r="AB81" s="223">
        <v>8200</v>
      </c>
      <c r="AC81" s="223">
        <v>2773</v>
      </c>
      <c r="AD81" s="225">
        <v>0.34</v>
      </c>
      <c r="AE81" s="222" t="s">
        <v>37</v>
      </c>
      <c r="AF81" s="218">
        <v>430</v>
      </c>
      <c r="AG81" s="218">
        <v>135</v>
      </c>
      <c r="AH81" s="218">
        <v>124</v>
      </c>
      <c r="AI81" s="225">
        <v>0.31</v>
      </c>
      <c r="AJ81" s="222" t="s">
        <v>37</v>
      </c>
    </row>
    <row r="82" spans="1:36" ht="31.35" customHeight="1" x14ac:dyDescent="0.3">
      <c r="A82" s="218">
        <v>830</v>
      </c>
      <c r="B82" s="218">
        <v>532</v>
      </c>
      <c r="C82" s="228"/>
      <c r="D82" s="220" t="s">
        <v>57</v>
      </c>
      <c r="E82" s="218">
        <v>55</v>
      </c>
      <c r="F82" s="221">
        <v>3.93</v>
      </c>
      <c r="G82" s="220" t="s">
        <v>185</v>
      </c>
      <c r="H82" s="220" t="s">
        <v>190</v>
      </c>
      <c r="I82" s="220" t="s">
        <v>251</v>
      </c>
      <c r="J82" s="218">
        <v>2</v>
      </c>
      <c r="K82" s="218">
        <v>2</v>
      </c>
      <c r="L82" s="220" t="s">
        <v>157</v>
      </c>
      <c r="M82" s="220" t="s">
        <v>137</v>
      </c>
      <c r="N82" s="222" t="s">
        <v>158</v>
      </c>
      <c r="O82" s="220" t="s">
        <v>139</v>
      </c>
      <c r="P82" s="220" t="s">
        <v>144</v>
      </c>
      <c r="Q82" s="222" t="s">
        <v>38</v>
      </c>
      <c r="R82" s="223">
        <v>8200</v>
      </c>
      <c r="S82" s="223">
        <v>5966</v>
      </c>
      <c r="T82" s="221">
        <v>0.73</v>
      </c>
      <c r="U82" s="222" t="s">
        <v>38</v>
      </c>
      <c r="V82" s="218">
        <v>430</v>
      </c>
      <c r="W82" s="218">
        <v>285</v>
      </c>
      <c r="X82" s="218">
        <v>275</v>
      </c>
      <c r="Y82" s="225">
        <v>0.66</v>
      </c>
      <c r="Z82" s="222" t="s">
        <v>38</v>
      </c>
      <c r="AA82" s="226">
        <v>8.7499999999999994E-2</v>
      </c>
      <c r="AB82" s="223">
        <v>8200</v>
      </c>
      <c r="AC82" s="223">
        <v>9075</v>
      </c>
      <c r="AD82" s="225">
        <v>1.1100000000000001</v>
      </c>
      <c r="AE82" s="222" t="s">
        <v>39</v>
      </c>
      <c r="AF82" s="218">
        <v>430</v>
      </c>
      <c r="AG82" s="218">
        <v>433</v>
      </c>
      <c r="AH82" s="218">
        <v>418</v>
      </c>
      <c r="AI82" s="225">
        <v>1.01</v>
      </c>
      <c r="AJ82" s="222" t="s">
        <v>39</v>
      </c>
    </row>
    <row r="83" spans="1:36" ht="31.35" customHeight="1" x14ac:dyDescent="0.3">
      <c r="A83" s="218">
        <v>840</v>
      </c>
      <c r="B83" s="218">
        <v>532</v>
      </c>
      <c r="C83" s="228"/>
      <c r="D83" s="229" t="s">
        <v>176</v>
      </c>
      <c r="E83" s="218">
        <v>55</v>
      </c>
      <c r="F83" s="221">
        <v>1.72</v>
      </c>
      <c r="G83" s="220" t="s">
        <v>185</v>
      </c>
      <c r="H83" s="220" t="s">
        <v>251</v>
      </c>
      <c r="I83" s="220" t="s">
        <v>252</v>
      </c>
      <c r="J83" s="218">
        <v>2</v>
      </c>
      <c r="K83" s="218">
        <v>2</v>
      </c>
      <c r="L83" s="220" t="s">
        <v>136</v>
      </c>
      <c r="M83" s="220" t="s">
        <v>137</v>
      </c>
      <c r="N83" s="222" t="s">
        <v>158</v>
      </c>
      <c r="O83" s="220" t="s">
        <v>139</v>
      </c>
      <c r="P83" s="220" t="s">
        <v>144</v>
      </c>
      <c r="Q83" s="222" t="s">
        <v>39</v>
      </c>
      <c r="R83" s="223">
        <v>14000</v>
      </c>
      <c r="S83" s="223">
        <v>5966</v>
      </c>
      <c r="T83" s="221">
        <v>0.43</v>
      </c>
      <c r="U83" s="222" t="s">
        <v>38</v>
      </c>
      <c r="V83" s="218">
        <v>730</v>
      </c>
      <c r="W83" s="218">
        <v>285</v>
      </c>
      <c r="X83" s="218">
        <v>275</v>
      </c>
      <c r="Y83" s="225">
        <v>0.39</v>
      </c>
      <c r="Z83" s="222" t="s">
        <v>38</v>
      </c>
      <c r="AA83" s="226">
        <v>8.7499999999999994E-2</v>
      </c>
      <c r="AB83" s="223">
        <v>14000</v>
      </c>
      <c r="AC83" s="223">
        <v>9075</v>
      </c>
      <c r="AD83" s="225">
        <v>0.65</v>
      </c>
      <c r="AE83" s="222" t="s">
        <v>39</v>
      </c>
      <c r="AF83" s="218">
        <v>730</v>
      </c>
      <c r="AG83" s="218">
        <v>433</v>
      </c>
      <c r="AH83" s="218">
        <v>418</v>
      </c>
      <c r="AI83" s="225">
        <v>0.59</v>
      </c>
      <c r="AJ83" s="222" t="s">
        <v>39</v>
      </c>
    </row>
    <row r="84" spans="1:36" ht="31.35" customHeight="1" x14ac:dyDescent="0.3">
      <c r="A84" s="218">
        <v>850</v>
      </c>
      <c r="B84" s="218">
        <v>504</v>
      </c>
      <c r="C84" s="228"/>
      <c r="D84" s="229" t="s">
        <v>176</v>
      </c>
      <c r="E84" s="218">
        <v>45</v>
      </c>
      <c r="F84" s="221">
        <v>2.5499999999999998</v>
      </c>
      <c r="G84" s="220" t="s">
        <v>185</v>
      </c>
      <c r="H84" s="220" t="s">
        <v>252</v>
      </c>
      <c r="I84" s="220" t="s">
        <v>253</v>
      </c>
      <c r="J84" s="218">
        <v>2</v>
      </c>
      <c r="K84" s="218">
        <v>2</v>
      </c>
      <c r="L84" s="220" t="s">
        <v>136</v>
      </c>
      <c r="M84" s="220" t="s">
        <v>137</v>
      </c>
      <c r="N84" s="222" t="s">
        <v>138</v>
      </c>
      <c r="O84" s="220" t="s">
        <v>139</v>
      </c>
      <c r="P84" s="220" t="s">
        <v>144</v>
      </c>
      <c r="Q84" s="222" t="s">
        <v>39</v>
      </c>
      <c r="R84" s="223">
        <v>20160</v>
      </c>
      <c r="S84" s="223">
        <v>11432</v>
      </c>
      <c r="T84" s="221">
        <v>0.56999999999999995</v>
      </c>
      <c r="U84" s="222" t="s">
        <v>38</v>
      </c>
      <c r="V84" s="218">
        <v>999</v>
      </c>
      <c r="W84" s="218">
        <v>540</v>
      </c>
      <c r="X84" s="218">
        <v>391</v>
      </c>
      <c r="Y84" s="225">
        <v>0.54</v>
      </c>
      <c r="Z84" s="222" t="s">
        <v>38</v>
      </c>
      <c r="AA84" s="226">
        <v>4.2500000000000003E-2</v>
      </c>
      <c r="AB84" s="223">
        <v>20160</v>
      </c>
      <c r="AC84" s="223">
        <v>14077</v>
      </c>
      <c r="AD84" s="225">
        <v>0.7</v>
      </c>
      <c r="AE84" s="222" t="s">
        <v>38</v>
      </c>
      <c r="AF84" s="218">
        <v>999</v>
      </c>
      <c r="AG84" s="218">
        <v>664</v>
      </c>
      <c r="AH84" s="218">
        <v>481</v>
      </c>
      <c r="AI84" s="225">
        <v>0.66</v>
      </c>
      <c r="AJ84" s="222" t="s">
        <v>38</v>
      </c>
    </row>
    <row r="85" spans="1:36" ht="31.35" customHeight="1" x14ac:dyDescent="0.3">
      <c r="A85" s="218">
        <v>860</v>
      </c>
      <c r="B85" s="218">
        <v>504</v>
      </c>
      <c r="C85" s="228"/>
      <c r="D85" s="220" t="s">
        <v>57</v>
      </c>
      <c r="E85" s="218">
        <v>45</v>
      </c>
      <c r="F85" s="221">
        <v>1.06</v>
      </c>
      <c r="G85" s="220" t="s">
        <v>185</v>
      </c>
      <c r="H85" s="220" t="s">
        <v>253</v>
      </c>
      <c r="I85" s="220" t="s">
        <v>186</v>
      </c>
      <c r="J85" s="218">
        <v>2</v>
      </c>
      <c r="K85" s="218">
        <v>2</v>
      </c>
      <c r="L85" s="220" t="s">
        <v>136</v>
      </c>
      <c r="M85" s="220" t="s">
        <v>137</v>
      </c>
      <c r="N85" s="222" t="s">
        <v>138</v>
      </c>
      <c r="O85" s="220" t="s">
        <v>139</v>
      </c>
      <c r="P85" s="220" t="s">
        <v>140</v>
      </c>
      <c r="Q85" s="222" t="s">
        <v>39</v>
      </c>
      <c r="R85" s="223">
        <v>21168</v>
      </c>
      <c r="S85" s="223">
        <v>11432</v>
      </c>
      <c r="T85" s="221">
        <v>0.54</v>
      </c>
      <c r="U85" s="222" t="s">
        <v>38</v>
      </c>
      <c r="V85" s="224">
        <v>1049</v>
      </c>
      <c r="W85" s="218">
        <v>540</v>
      </c>
      <c r="X85" s="218">
        <v>391</v>
      </c>
      <c r="Y85" s="225">
        <v>0.51</v>
      </c>
      <c r="Z85" s="222" t="s">
        <v>38</v>
      </c>
      <c r="AA85" s="226">
        <v>4.2500000000000003E-2</v>
      </c>
      <c r="AB85" s="223">
        <v>21168</v>
      </c>
      <c r="AC85" s="223">
        <v>14077</v>
      </c>
      <c r="AD85" s="225">
        <v>0.67</v>
      </c>
      <c r="AE85" s="222" t="s">
        <v>38</v>
      </c>
      <c r="AF85" s="224">
        <v>1049</v>
      </c>
      <c r="AG85" s="218">
        <v>664</v>
      </c>
      <c r="AH85" s="218">
        <v>481</v>
      </c>
      <c r="AI85" s="225">
        <v>0.63</v>
      </c>
      <c r="AJ85" s="222" t="s">
        <v>38</v>
      </c>
    </row>
    <row r="86" spans="1:36" ht="31.35" customHeight="1" x14ac:dyDescent="0.3">
      <c r="A86" s="218">
        <v>870</v>
      </c>
      <c r="B86" s="218">
        <v>496</v>
      </c>
      <c r="C86" s="219">
        <v>117026</v>
      </c>
      <c r="D86" s="220" t="s">
        <v>57</v>
      </c>
      <c r="E86" s="218">
        <v>40</v>
      </c>
      <c r="F86" s="221">
        <v>0.99</v>
      </c>
      <c r="G86" s="220" t="s">
        <v>254</v>
      </c>
      <c r="H86" s="220" t="s">
        <v>255</v>
      </c>
      <c r="I86" s="220" t="s">
        <v>147</v>
      </c>
      <c r="J86" s="218">
        <v>2</v>
      </c>
      <c r="K86" s="218">
        <v>2</v>
      </c>
      <c r="L86" s="220" t="s">
        <v>136</v>
      </c>
      <c r="M86" s="220" t="s">
        <v>137</v>
      </c>
      <c r="N86" s="222" t="s">
        <v>149</v>
      </c>
      <c r="O86" s="220" t="s">
        <v>139</v>
      </c>
      <c r="P86" s="220" t="s">
        <v>140</v>
      </c>
      <c r="Q86" s="222" t="s">
        <v>39</v>
      </c>
      <c r="R86" s="223">
        <v>15624</v>
      </c>
      <c r="S86" s="223">
        <v>13678</v>
      </c>
      <c r="T86" s="221">
        <v>0.88</v>
      </c>
      <c r="U86" s="222" t="s">
        <v>39</v>
      </c>
      <c r="V86" s="218">
        <v>770</v>
      </c>
      <c r="W86" s="218">
        <v>440</v>
      </c>
      <c r="X86" s="218">
        <v>649</v>
      </c>
      <c r="Y86" s="225">
        <v>0.84</v>
      </c>
      <c r="Z86" s="222" t="s">
        <v>39</v>
      </c>
      <c r="AA86" s="226">
        <v>1.2500000000000001E-2</v>
      </c>
      <c r="AB86" s="223">
        <v>15624</v>
      </c>
      <c r="AC86" s="223">
        <v>14555</v>
      </c>
      <c r="AD86" s="225">
        <v>0.93</v>
      </c>
      <c r="AE86" s="222" t="s">
        <v>39</v>
      </c>
      <c r="AF86" s="218">
        <v>770</v>
      </c>
      <c r="AG86" s="218">
        <v>468</v>
      </c>
      <c r="AH86" s="218">
        <v>691</v>
      </c>
      <c r="AI86" s="225">
        <v>0.9</v>
      </c>
      <c r="AJ86" s="222" t="s">
        <v>39</v>
      </c>
    </row>
    <row r="87" spans="1:36" ht="31.35" customHeight="1" x14ac:dyDescent="0.3">
      <c r="A87" s="218">
        <v>880</v>
      </c>
      <c r="B87" s="218">
        <v>418</v>
      </c>
      <c r="C87" s="228"/>
      <c r="D87" s="220" t="s">
        <v>57</v>
      </c>
      <c r="E87" s="218">
        <v>30</v>
      </c>
      <c r="F87" s="221">
        <v>0.84</v>
      </c>
      <c r="G87" s="220" t="s">
        <v>256</v>
      </c>
      <c r="H87" s="220" t="s">
        <v>183</v>
      </c>
      <c r="I87" s="220" t="s">
        <v>245</v>
      </c>
      <c r="J87" s="218">
        <v>2</v>
      </c>
      <c r="K87" s="218">
        <v>2</v>
      </c>
      <c r="L87" s="220" t="s">
        <v>136</v>
      </c>
      <c r="M87" s="220" t="s">
        <v>137</v>
      </c>
      <c r="N87" s="222" t="s">
        <v>138</v>
      </c>
      <c r="O87" s="220" t="s">
        <v>139</v>
      </c>
      <c r="P87" s="220" t="s">
        <v>181</v>
      </c>
      <c r="Q87" s="222" t="s">
        <v>39</v>
      </c>
      <c r="R87" s="223">
        <v>16128</v>
      </c>
      <c r="S87" s="223">
        <v>2540</v>
      </c>
      <c r="T87" s="221">
        <v>0.16</v>
      </c>
      <c r="U87" s="222" t="s">
        <v>38</v>
      </c>
      <c r="V87" s="218">
        <v>799</v>
      </c>
      <c r="W87" s="225">
        <v>125</v>
      </c>
      <c r="X87" s="225">
        <v>104</v>
      </c>
      <c r="Y87" s="225">
        <v>0.16</v>
      </c>
      <c r="Z87" s="222" t="s">
        <v>38</v>
      </c>
      <c r="AA87" s="226">
        <v>0.01</v>
      </c>
      <c r="AB87" s="223">
        <v>16128</v>
      </c>
      <c r="AC87" s="223">
        <v>2669</v>
      </c>
      <c r="AD87" s="225">
        <v>0.17</v>
      </c>
      <c r="AE87" s="222" t="s">
        <v>38</v>
      </c>
      <c r="AF87" s="218">
        <v>799</v>
      </c>
      <c r="AG87" s="218">
        <v>131</v>
      </c>
      <c r="AH87" s="218">
        <v>109</v>
      </c>
      <c r="AI87" s="225">
        <v>0.16</v>
      </c>
      <c r="AJ87" s="222" t="s">
        <v>38</v>
      </c>
    </row>
    <row r="88" spans="1:36" ht="31.35" customHeight="1" x14ac:dyDescent="0.3">
      <c r="A88" s="218">
        <v>890</v>
      </c>
      <c r="B88" s="218">
        <v>418</v>
      </c>
      <c r="C88" s="228"/>
      <c r="D88" s="229" t="s">
        <v>176</v>
      </c>
      <c r="E88" s="218">
        <v>30</v>
      </c>
      <c r="F88" s="221">
        <v>0.13</v>
      </c>
      <c r="G88" s="220" t="s">
        <v>256</v>
      </c>
      <c r="H88" s="220" t="s">
        <v>245</v>
      </c>
      <c r="I88" s="220" t="s">
        <v>257</v>
      </c>
      <c r="J88" s="218">
        <v>2</v>
      </c>
      <c r="K88" s="218">
        <v>2</v>
      </c>
      <c r="L88" s="220" t="s">
        <v>136</v>
      </c>
      <c r="M88" s="220" t="s">
        <v>137</v>
      </c>
      <c r="N88" s="222" t="s">
        <v>258</v>
      </c>
      <c r="O88" s="220" t="s">
        <v>139</v>
      </c>
      <c r="P88" s="220" t="s">
        <v>181</v>
      </c>
      <c r="Q88" s="222" t="s">
        <v>39</v>
      </c>
      <c r="R88" s="223">
        <v>12672</v>
      </c>
      <c r="S88" s="223">
        <v>2540</v>
      </c>
      <c r="T88" s="221">
        <v>0.2</v>
      </c>
      <c r="U88" s="222" t="s">
        <v>39</v>
      </c>
      <c r="V88" s="218">
        <v>626</v>
      </c>
      <c r="W88" s="225">
        <v>125</v>
      </c>
      <c r="X88" s="225">
        <v>104</v>
      </c>
      <c r="Y88" s="225">
        <v>0.2</v>
      </c>
      <c r="Z88" s="222" t="s">
        <v>39</v>
      </c>
      <c r="AA88" s="226">
        <v>0.01</v>
      </c>
      <c r="AB88" s="223">
        <v>12672</v>
      </c>
      <c r="AC88" s="223">
        <v>2669</v>
      </c>
      <c r="AD88" s="225">
        <v>0.21</v>
      </c>
      <c r="AE88" s="222" t="s">
        <v>39</v>
      </c>
      <c r="AF88" s="218">
        <v>626</v>
      </c>
      <c r="AG88" s="218">
        <v>131</v>
      </c>
      <c r="AH88" s="218">
        <v>109</v>
      </c>
      <c r="AI88" s="225">
        <v>0.21</v>
      </c>
      <c r="AJ88" s="222" t="s">
        <v>39</v>
      </c>
    </row>
    <row r="89" spans="1:36" ht="31.35" customHeight="1" x14ac:dyDescent="0.3">
      <c r="A89" s="218">
        <v>900</v>
      </c>
      <c r="B89" s="218">
        <v>409</v>
      </c>
      <c r="C89" s="228"/>
      <c r="D89" s="220" t="s">
        <v>57</v>
      </c>
      <c r="E89" s="218">
        <v>35</v>
      </c>
      <c r="F89" s="221">
        <v>0.4</v>
      </c>
      <c r="G89" s="220" t="s">
        <v>259</v>
      </c>
      <c r="H89" s="220" t="s">
        <v>256</v>
      </c>
      <c r="I89" s="220" t="s">
        <v>260</v>
      </c>
      <c r="J89" s="218">
        <v>2</v>
      </c>
      <c r="K89" s="218">
        <v>2</v>
      </c>
      <c r="L89" s="220" t="s">
        <v>136</v>
      </c>
      <c r="M89" s="220" t="s">
        <v>148</v>
      </c>
      <c r="N89" s="222" t="s">
        <v>138</v>
      </c>
      <c r="O89" s="220" t="s">
        <v>139</v>
      </c>
      <c r="P89" s="220" t="s">
        <v>181</v>
      </c>
      <c r="Q89" s="222" t="s">
        <v>39</v>
      </c>
      <c r="R89" s="223">
        <v>21168</v>
      </c>
      <c r="S89" s="223">
        <v>2973</v>
      </c>
      <c r="T89" s="221">
        <v>0.14000000000000001</v>
      </c>
      <c r="U89" s="222" t="s">
        <v>38</v>
      </c>
      <c r="V89" s="224">
        <v>1049</v>
      </c>
      <c r="W89" s="218">
        <v>148</v>
      </c>
      <c r="X89" s="218">
        <v>142</v>
      </c>
      <c r="Y89" s="225">
        <v>0.14000000000000001</v>
      </c>
      <c r="Z89" s="222" t="s">
        <v>38</v>
      </c>
      <c r="AA89" s="226">
        <v>1.2500000000000001E-2</v>
      </c>
      <c r="AB89" s="223">
        <v>21168</v>
      </c>
      <c r="AC89" s="223">
        <v>3164</v>
      </c>
      <c r="AD89" s="225">
        <v>0.15</v>
      </c>
      <c r="AE89" s="222" t="s">
        <v>38</v>
      </c>
      <c r="AF89" s="224">
        <v>1049</v>
      </c>
      <c r="AG89" s="218">
        <v>157</v>
      </c>
      <c r="AH89" s="218">
        <v>151</v>
      </c>
      <c r="AI89" s="225">
        <v>0.15</v>
      </c>
      <c r="AJ89" s="222" t="s">
        <v>38</v>
      </c>
    </row>
    <row r="90" spans="1:36" ht="31.35" customHeight="1" x14ac:dyDescent="0.3">
      <c r="A90" s="218">
        <v>910</v>
      </c>
      <c r="B90" s="218">
        <v>407</v>
      </c>
      <c r="C90" s="228"/>
      <c r="D90" s="220" t="s">
        <v>57</v>
      </c>
      <c r="E90" s="218">
        <v>35</v>
      </c>
      <c r="F90" s="221">
        <v>1.58</v>
      </c>
      <c r="G90" s="220" t="s">
        <v>261</v>
      </c>
      <c r="H90" s="220" t="s">
        <v>260</v>
      </c>
      <c r="I90" s="220" t="s">
        <v>262</v>
      </c>
      <c r="J90" s="218">
        <v>2</v>
      </c>
      <c r="K90" s="218">
        <v>2</v>
      </c>
      <c r="L90" s="220" t="s">
        <v>136</v>
      </c>
      <c r="M90" s="220" t="s">
        <v>137</v>
      </c>
      <c r="N90" s="222" t="s">
        <v>138</v>
      </c>
      <c r="O90" s="220" t="s">
        <v>139</v>
      </c>
      <c r="P90" s="220" t="s">
        <v>181</v>
      </c>
      <c r="Q90" s="222" t="s">
        <v>39</v>
      </c>
      <c r="R90" s="223">
        <v>16128</v>
      </c>
      <c r="S90" s="223">
        <v>1539</v>
      </c>
      <c r="T90" s="221">
        <v>0.1</v>
      </c>
      <c r="U90" s="222" t="s">
        <v>38</v>
      </c>
      <c r="V90" s="218">
        <v>799</v>
      </c>
      <c r="W90" s="218">
        <v>78</v>
      </c>
      <c r="X90" s="218">
        <v>63</v>
      </c>
      <c r="Y90" s="225">
        <v>0.1</v>
      </c>
      <c r="Z90" s="222" t="s">
        <v>38</v>
      </c>
      <c r="AA90" s="226">
        <v>1.7500000000000002E-2</v>
      </c>
      <c r="AB90" s="223">
        <v>16128</v>
      </c>
      <c r="AC90" s="223">
        <v>1678</v>
      </c>
      <c r="AD90" s="225">
        <v>0.1</v>
      </c>
      <c r="AE90" s="222" t="s">
        <v>38</v>
      </c>
      <c r="AF90" s="218">
        <v>799</v>
      </c>
      <c r="AG90" s="218">
        <v>85</v>
      </c>
      <c r="AH90" s="218">
        <v>69</v>
      </c>
      <c r="AI90" s="225">
        <v>0.11</v>
      </c>
      <c r="AJ90" s="222" t="s">
        <v>38</v>
      </c>
    </row>
    <row r="91" spans="1:36" ht="31.35" customHeight="1" x14ac:dyDescent="0.3">
      <c r="A91" s="218">
        <v>920</v>
      </c>
      <c r="B91" s="218">
        <v>404</v>
      </c>
      <c r="C91" s="228"/>
      <c r="D91" s="229" t="s">
        <v>176</v>
      </c>
      <c r="E91" s="218">
        <v>35</v>
      </c>
      <c r="F91" s="221">
        <v>0.53</v>
      </c>
      <c r="G91" s="220" t="s">
        <v>263</v>
      </c>
      <c r="H91" s="220" t="s">
        <v>262</v>
      </c>
      <c r="I91" s="220" t="s">
        <v>163</v>
      </c>
      <c r="J91" s="218">
        <v>2</v>
      </c>
      <c r="K91" s="218">
        <v>2</v>
      </c>
      <c r="L91" s="220" t="s">
        <v>136</v>
      </c>
      <c r="M91" s="220" t="s">
        <v>137</v>
      </c>
      <c r="N91" s="222" t="s">
        <v>138</v>
      </c>
      <c r="O91" s="220" t="s">
        <v>139</v>
      </c>
      <c r="P91" s="220" t="s">
        <v>144</v>
      </c>
      <c r="Q91" s="222" t="s">
        <v>39</v>
      </c>
      <c r="R91" s="223">
        <v>16128</v>
      </c>
      <c r="S91" s="223">
        <v>1323</v>
      </c>
      <c r="T91" s="221">
        <v>0.08</v>
      </c>
      <c r="U91" s="222" t="s">
        <v>38</v>
      </c>
      <c r="V91" s="218">
        <v>799</v>
      </c>
      <c r="W91" s="218">
        <v>74</v>
      </c>
      <c r="X91" s="218">
        <v>53</v>
      </c>
      <c r="Y91" s="225">
        <v>0.09</v>
      </c>
      <c r="Z91" s="222" t="s">
        <v>38</v>
      </c>
      <c r="AA91" s="226">
        <v>0.01</v>
      </c>
      <c r="AB91" s="223">
        <v>16128</v>
      </c>
      <c r="AC91" s="223">
        <v>1390</v>
      </c>
      <c r="AD91" s="225">
        <v>0.09</v>
      </c>
      <c r="AE91" s="222" t="s">
        <v>38</v>
      </c>
      <c r="AF91" s="218">
        <v>799</v>
      </c>
      <c r="AG91" s="218">
        <v>78</v>
      </c>
      <c r="AH91" s="218">
        <v>56</v>
      </c>
      <c r="AI91" s="225">
        <v>0.1</v>
      </c>
      <c r="AJ91" s="222" t="s">
        <v>38</v>
      </c>
    </row>
    <row r="92" spans="1:36" ht="31.35" customHeight="1" x14ac:dyDescent="0.3">
      <c r="A92" s="218">
        <v>930</v>
      </c>
      <c r="B92" s="218">
        <v>404</v>
      </c>
      <c r="C92" s="228"/>
      <c r="D92" s="220" t="s">
        <v>57</v>
      </c>
      <c r="E92" s="218">
        <v>35</v>
      </c>
      <c r="F92" s="221">
        <v>2.19</v>
      </c>
      <c r="G92" s="220" t="s">
        <v>263</v>
      </c>
      <c r="H92" s="220" t="s">
        <v>163</v>
      </c>
      <c r="I92" s="220" t="s">
        <v>264</v>
      </c>
      <c r="J92" s="218">
        <v>2</v>
      </c>
      <c r="K92" s="218">
        <v>2</v>
      </c>
      <c r="L92" s="220" t="s">
        <v>136</v>
      </c>
      <c r="M92" s="220" t="s">
        <v>137</v>
      </c>
      <c r="N92" s="222" t="s">
        <v>138</v>
      </c>
      <c r="O92" s="220" t="s">
        <v>139</v>
      </c>
      <c r="P92" s="220" t="s">
        <v>144</v>
      </c>
      <c r="Q92" s="222" t="s">
        <v>39</v>
      </c>
      <c r="R92" s="223">
        <v>20160</v>
      </c>
      <c r="S92" s="223">
        <v>1323</v>
      </c>
      <c r="T92" s="221">
        <v>7.0000000000000007E-2</v>
      </c>
      <c r="U92" s="222" t="s">
        <v>38</v>
      </c>
      <c r="V92" s="218">
        <v>999</v>
      </c>
      <c r="W92" s="218">
        <v>74</v>
      </c>
      <c r="X92" s="218">
        <v>53</v>
      </c>
      <c r="Y92" s="225">
        <v>7.0000000000000007E-2</v>
      </c>
      <c r="Z92" s="222" t="s">
        <v>38</v>
      </c>
      <c r="AA92" s="226">
        <v>0.01</v>
      </c>
      <c r="AB92" s="223">
        <v>20160</v>
      </c>
      <c r="AC92" s="223">
        <v>1390</v>
      </c>
      <c r="AD92" s="225">
        <v>7.0000000000000007E-2</v>
      </c>
      <c r="AE92" s="222" t="s">
        <v>38</v>
      </c>
      <c r="AF92" s="218">
        <v>999</v>
      </c>
      <c r="AG92" s="218">
        <v>78</v>
      </c>
      <c r="AH92" s="218">
        <v>56</v>
      </c>
      <c r="AI92" s="225">
        <v>0.08</v>
      </c>
      <c r="AJ92" s="222" t="s">
        <v>38</v>
      </c>
    </row>
    <row r="93" spans="1:36" ht="31.35" customHeight="1" x14ac:dyDescent="0.3">
      <c r="A93" s="218">
        <v>940</v>
      </c>
      <c r="B93" s="218">
        <v>419</v>
      </c>
      <c r="C93" s="228"/>
      <c r="D93" s="220" t="s">
        <v>57</v>
      </c>
      <c r="E93" s="218">
        <v>25</v>
      </c>
      <c r="F93" s="221">
        <v>0.15</v>
      </c>
      <c r="G93" s="220" t="s">
        <v>263</v>
      </c>
      <c r="H93" s="220" t="s">
        <v>264</v>
      </c>
      <c r="I93" s="220" t="s">
        <v>265</v>
      </c>
      <c r="J93" s="218">
        <v>2</v>
      </c>
      <c r="K93" s="218">
        <v>2</v>
      </c>
      <c r="L93" s="220" t="s">
        <v>136</v>
      </c>
      <c r="M93" s="220" t="s">
        <v>137</v>
      </c>
      <c r="N93" s="222" t="s">
        <v>138</v>
      </c>
      <c r="O93" s="220" t="s">
        <v>139</v>
      </c>
      <c r="P93" s="220" t="s">
        <v>175</v>
      </c>
      <c r="Q93" s="222" t="s">
        <v>39</v>
      </c>
      <c r="R93" s="223">
        <v>16128</v>
      </c>
      <c r="S93" s="218">
        <v>503</v>
      </c>
      <c r="T93" s="221">
        <v>0.03</v>
      </c>
      <c r="U93" s="222" t="s">
        <v>38</v>
      </c>
      <c r="V93" s="218">
        <v>799</v>
      </c>
      <c r="W93" s="218">
        <v>25</v>
      </c>
      <c r="X93" s="218">
        <v>24</v>
      </c>
      <c r="Y93" s="225">
        <v>0.03</v>
      </c>
      <c r="Z93" s="222" t="s">
        <v>38</v>
      </c>
      <c r="AA93" s="226">
        <v>1.7500000000000002E-2</v>
      </c>
      <c r="AB93" s="223">
        <v>16128</v>
      </c>
      <c r="AC93" s="218">
        <v>549</v>
      </c>
      <c r="AD93" s="225">
        <v>0.03</v>
      </c>
      <c r="AE93" s="222" t="s">
        <v>38</v>
      </c>
      <c r="AF93" s="218">
        <v>799</v>
      </c>
      <c r="AG93" s="218">
        <v>27</v>
      </c>
      <c r="AH93" s="218">
        <v>26</v>
      </c>
      <c r="AI93" s="225">
        <v>0.03</v>
      </c>
      <c r="AJ93" s="222" t="s">
        <v>38</v>
      </c>
    </row>
    <row r="94" spans="1:36" ht="31.35" customHeight="1" x14ac:dyDescent="0.3">
      <c r="A94" s="218">
        <v>950</v>
      </c>
      <c r="B94" s="218">
        <v>245</v>
      </c>
      <c r="C94" s="228"/>
      <c r="D94" s="220" t="s">
        <v>57</v>
      </c>
      <c r="E94" s="218">
        <v>45</v>
      </c>
      <c r="F94" s="221">
        <v>2.73</v>
      </c>
      <c r="G94" s="220" t="s">
        <v>266</v>
      </c>
      <c r="H94" s="220" t="s">
        <v>147</v>
      </c>
      <c r="I94" s="220" t="s">
        <v>232</v>
      </c>
      <c r="J94" s="218">
        <v>2</v>
      </c>
      <c r="K94" s="218">
        <v>2</v>
      </c>
      <c r="L94" s="220" t="s">
        <v>157</v>
      </c>
      <c r="M94" s="220" t="s">
        <v>137</v>
      </c>
      <c r="N94" s="222" t="s">
        <v>158</v>
      </c>
      <c r="O94" s="220" t="s">
        <v>139</v>
      </c>
      <c r="P94" s="220" t="s">
        <v>144</v>
      </c>
      <c r="Q94" s="222" t="s">
        <v>38</v>
      </c>
      <c r="R94" s="223">
        <v>8200</v>
      </c>
      <c r="S94" s="223">
        <v>4027</v>
      </c>
      <c r="T94" s="221">
        <v>0.49</v>
      </c>
      <c r="U94" s="222" t="s">
        <v>37</v>
      </c>
      <c r="V94" s="218">
        <v>430</v>
      </c>
      <c r="W94" s="218">
        <v>177</v>
      </c>
      <c r="X94" s="218">
        <v>140</v>
      </c>
      <c r="Y94" s="225">
        <v>0.41</v>
      </c>
      <c r="Z94" s="222" t="s">
        <v>37</v>
      </c>
      <c r="AA94" s="226">
        <v>0.04</v>
      </c>
      <c r="AB94" s="223">
        <v>8200</v>
      </c>
      <c r="AC94" s="223">
        <v>4899</v>
      </c>
      <c r="AD94" s="225">
        <v>0.6</v>
      </c>
      <c r="AE94" s="222" t="s">
        <v>38</v>
      </c>
      <c r="AF94" s="218">
        <v>430</v>
      </c>
      <c r="AG94" s="218">
        <v>215</v>
      </c>
      <c r="AH94" s="218">
        <v>171</v>
      </c>
      <c r="AI94" s="225">
        <v>0.5</v>
      </c>
      <c r="AJ94" s="222" t="s">
        <v>37</v>
      </c>
    </row>
    <row r="95" spans="1:36" ht="31.35" customHeight="1" x14ac:dyDescent="0.3">
      <c r="A95" s="218">
        <v>960</v>
      </c>
      <c r="B95" s="218">
        <v>243</v>
      </c>
      <c r="C95" s="228"/>
      <c r="D95" s="220" t="s">
        <v>57</v>
      </c>
      <c r="E95" s="218">
        <v>25</v>
      </c>
      <c r="F95" s="221">
        <v>4.49</v>
      </c>
      <c r="G95" s="220" t="s">
        <v>266</v>
      </c>
      <c r="H95" s="220" t="s">
        <v>232</v>
      </c>
      <c r="I95" s="220" t="s">
        <v>267</v>
      </c>
      <c r="J95" s="218">
        <v>2</v>
      </c>
      <c r="K95" s="218">
        <v>2</v>
      </c>
      <c r="L95" s="220" t="s">
        <v>157</v>
      </c>
      <c r="M95" s="220" t="s">
        <v>137</v>
      </c>
      <c r="N95" s="222" t="s">
        <v>158</v>
      </c>
      <c r="O95" s="220" t="s">
        <v>139</v>
      </c>
      <c r="P95" s="220" t="s">
        <v>144</v>
      </c>
      <c r="Q95" s="222" t="s">
        <v>38</v>
      </c>
      <c r="R95" s="223">
        <v>8200</v>
      </c>
      <c r="S95" s="223">
        <v>2079</v>
      </c>
      <c r="T95" s="221">
        <v>0.25</v>
      </c>
      <c r="U95" s="222" t="s">
        <v>37</v>
      </c>
      <c r="V95" s="218">
        <v>430</v>
      </c>
      <c r="W95" s="218">
        <v>99</v>
      </c>
      <c r="X95" s="218">
        <v>105</v>
      </c>
      <c r="Y95" s="225">
        <v>0.24</v>
      </c>
      <c r="Z95" s="222" t="s">
        <v>37</v>
      </c>
      <c r="AA95" s="226">
        <v>1.7500000000000002E-2</v>
      </c>
      <c r="AB95" s="223">
        <v>8200</v>
      </c>
      <c r="AC95" s="223">
        <v>2267</v>
      </c>
      <c r="AD95" s="225">
        <v>0.28000000000000003</v>
      </c>
      <c r="AE95" s="222" t="s">
        <v>37</v>
      </c>
      <c r="AF95" s="218">
        <v>430</v>
      </c>
      <c r="AG95" s="218">
        <v>108</v>
      </c>
      <c r="AH95" s="218">
        <v>115</v>
      </c>
      <c r="AI95" s="225">
        <v>0.27</v>
      </c>
      <c r="AJ95" s="222" t="s">
        <v>37</v>
      </c>
    </row>
    <row r="96" spans="1:36" ht="31.35" customHeight="1" x14ac:dyDescent="0.3">
      <c r="A96" s="218">
        <v>970</v>
      </c>
      <c r="B96" s="218">
        <v>227</v>
      </c>
      <c r="C96" s="228"/>
      <c r="D96" s="220" t="s">
        <v>57</v>
      </c>
      <c r="E96" s="218">
        <v>45</v>
      </c>
      <c r="F96" s="221">
        <v>3.46</v>
      </c>
      <c r="G96" s="220" t="s">
        <v>266</v>
      </c>
      <c r="H96" s="220" t="s">
        <v>267</v>
      </c>
      <c r="I96" s="220" t="s">
        <v>268</v>
      </c>
      <c r="J96" s="218">
        <v>2</v>
      </c>
      <c r="K96" s="218">
        <v>2</v>
      </c>
      <c r="L96" s="220" t="s">
        <v>136</v>
      </c>
      <c r="M96" s="220" t="s">
        <v>137</v>
      </c>
      <c r="N96" s="222" t="s">
        <v>138</v>
      </c>
      <c r="O96" s="220" t="s">
        <v>139</v>
      </c>
      <c r="P96" s="220" t="s">
        <v>269</v>
      </c>
      <c r="Q96" s="222" t="s">
        <v>39</v>
      </c>
      <c r="R96" s="223">
        <v>16128</v>
      </c>
      <c r="S96" s="223">
        <v>3181</v>
      </c>
      <c r="T96" s="221">
        <v>0.2</v>
      </c>
      <c r="U96" s="222" t="s">
        <v>38</v>
      </c>
      <c r="V96" s="218">
        <v>799</v>
      </c>
      <c r="W96" s="218">
        <v>205</v>
      </c>
      <c r="X96" s="218">
        <v>122</v>
      </c>
      <c r="Y96" s="225">
        <v>0.26</v>
      </c>
      <c r="Z96" s="222" t="s">
        <v>38</v>
      </c>
      <c r="AA96" s="226">
        <v>5.2499999999999998E-2</v>
      </c>
      <c r="AB96" s="223">
        <v>16128</v>
      </c>
      <c r="AC96" s="223">
        <v>4108</v>
      </c>
      <c r="AD96" s="225">
        <v>0.25</v>
      </c>
      <c r="AE96" s="222" t="s">
        <v>38</v>
      </c>
      <c r="AF96" s="218">
        <v>799</v>
      </c>
      <c r="AG96" s="218">
        <v>265</v>
      </c>
      <c r="AH96" s="218">
        <v>157</v>
      </c>
      <c r="AI96" s="225">
        <v>0.33</v>
      </c>
      <c r="AJ96" s="222" t="s">
        <v>38</v>
      </c>
    </row>
    <row r="97" spans="1:36" ht="31.35" customHeight="1" x14ac:dyDescent="0.3">
      <c r="A97" s="218">
        <v>980</v>
      </c>
      <c r="B97" s="218">
        <v>204</v>
      </c>
      <c r="C97" s="228"/>
      <c r="D97" s="220" t="s">
        <v>57</v>
      </c>
      <c r="E97" s="218">
        <v>35</v>
      </c>
      <c r="F97" s="221">
        <v>2.61</v>
      </c>
      <c r="G97" s="220" t="s">
        <v>266</v>
      </c>
      <c r="H97" s="220" t="s">
        <v>268</v>
      </c>
      <c r="I97" s="220" t="s">
        <v>270</v>
      </c>
      <c r="J97" s="218">
        <v>2</v>
      </c>
      <c r="K97" s="218">
        <v>2</v>
      </c>
      <c r="L97" s="220" t="s">
        <v>136</v>
      </c>
      <c r="M97" s="220" t="s">
        <v>137</v>
      </c>
      <c r="N97" s="222" t="s">
        <v>138</v>
      </c>
      <c r="O97" s="220" t="s">
        <v>139</v>
      </c>
      <c r="P97" s="220" t="s">
        <v>269</v>
      </c>
      <c r="Q97" s="222" t="s">
        <v>39</v>
      </c>
      <c r="R97" s="223">
        <v>20160</v>
      </c>
      <c r="S97" s="223">
        <v>7237</v>
      </c>
      <c r="T97" s="221">
        <v>0.36</v>
      </c>
      <c r="U97" s="222" t="s">
        <v>38</v>
      </c>
      <c r="V97" s="218">
        <v>999</v>
      </c>
      <c r="W97" s="218">
        <v>399</v>
      </c>
      <c r="X97" s="218">
        <v>298</v>
      </c>
      <c r="Y97" s="225">
        <v>0.4</v>
      </c>
      <c r="Z97" s="222" t="s">
        <v>38</v>
      </c>
      <c r="AA97" s="226">
        <v>0.01</v>
      </c>
      <c r="AB97" s="223">
        <v>20160</v>
      </c>
      <c r="AC97" s="223">
        <v>7606</v>
      </c>
      <c r="AD97" s="225">
        <v>0.38</v>
      </c>
      <c r="AE97" s="222" t="s">
        <v>38</v>
      </c>
      <c r="AF97" s="218">
        <v>999</v>
      </c>
      <c r="AG97" s="218">
        <v>419</v>
      </c>
      <c r="AH97" s="218">
        <v>313</v>
      </c>
      <c r="AI97" s="225">
        <v>0.42</v>
      </c>
      <c r="AJ97" s="222" t="s">
        <v>38</v>
      </c>
    </row>
    <row r="98" spans="1:36" ht="31.35" customHeight="1" x14ac:dyDescent="0.3">
      <c r="A98" s="218">
        <v>990</v>
      </c>
      <c r="B98" s="218">
        <v>43</v>
      </c>
      <c r="C98" s="228"/>
      <c r="D98" s="220" t="s">
        <v>57</v>
      </c>
      <c r="E98" s="218">
        <v>45</v>
      </c>
      <c r="F98" s="221">
        <v>0.95</v>
      </c>
      <c r="G98" s="220" t="s">
        <v>266</v>
      </c>
      <c r="H98" s="220" t="s">
        <v>271</v>
      </c>
      <c r="I98" s="220" t="s">
        <v>206</v>
      </c>
      <c r="J98" s="218">
        <v>2</v>
      </c>
      <c r="K98" s="218">
        <v>2</v>
      </c>
      <c r="L98" s="220" t="s">
        <v>136</v>
      </c>
      <c r="M98" s="220" t="s">
        <v>137</v>
      </c>
      <c r="N98" s="222" t="s">
        <v>149</v>
      </c>
      <c r="O98" s="220" t="s">
        <v>139</v>
      </c>
      <c r="P98" s="220" t="s">
        <v>144</v>
      </c>
      <c r="Q98" s="222" t="s">
        <v>39</v>
      </c>
      <c r="R98" s="223">
        <v>20507</v>
      </c>
      <c r="S98" s="223">
        <v>7502</v>
      </c>
      <c r="T98" s="221">
        <v>0.37</v>
      </c>
      <c r="U98" s="222" t="s">
        <v>38</v>
      </c>
      <c r="V98" s="224">
        <v>1011</v>
      </c>
      <c r="W98" s="218">
        <v>443</v>
      </c>
      <c r="X98" s="218">
        <v>362</v>
      </c>
      <c r="Y98" s="225">
        <v>0.44</v>
      </c>
      <c r="Z98" s="222" t="s">
        <v>38</v>
      </c>
      <c r="AA98" s="226">
        <v>0.01</v>
      </c>
      <c r="AB98" s="223">
        <v>20507</v>
      </c>
      <c r="AC98" s="223">
        <v>7885</v>
      </c>
      <c r="AD98" s="225">
        <v>0.38</v>
      </c>
      <c r="AE98" s="222" t="s">
        <v>38</v>
      </c>
      <c r="AF98" s="224">
        <v>1011</v>
      </c>
      <c r="AG98" s="218">
        <v>465</v>
      </c>
      <c r="AH98" s="218">
        <v>380</v>
      </c>
      <c r="AI98" s="225">
        <v>0.46</v>
      </c>
      <c r="AJ98" s="222" t="s">
        <v>38</v>
      </c>
    </row>
    <row r="99" spans="1:36" ht="31.35" customHeight="1" x14ac:dyDescent="0.3">
      <c r="A99" s="219">
        <v>1000</v>
      </c>
      <c r="B99" s="218">
        <v>603</v>
      </c>
      <c r="C99" s="219">
        <v>110416</v>
      </c>
      <c r="D99" s="220" t="s">
        <v>57</v>
      </c>
      <c r="E99" s="218">
        <v>35</v>
      </c>
      <c r="F99" s="221">
        <v>0.68</v>
      </c>
      <c r="G99" s="220" t="s">
        <v>272</v>
      </c>
      <c r="H99" s="220" t="s">
        <v>273</v>
      </c>
      <c r="I99" s="220" t="s">
        <v>183</v>
      </c>
      <c r="J99" s="218">
        <v>2</v>
      </c>
      <c r="K99" s="218">
        <v>2</v>
      </c>
      <c r="L99" s="220" t="s">
        <v>136</v>
      </c>
      <c r="M99" s="220" t="s">
        <v>137</v>
      </c>
      <c r="N99" s="222" t="s">
        <v>258</v>
      </c>
      <c r="O99" s="220" t="s">
        <v>139</v>
      </c>
      <c r="P99" s="220" t="s">
        <v>175</v>
      </c>
      <c r="Q99" s="222" t="s">
        <v>39</v>
      </c>
      <c r="R99" s="223">
        <v>12672</v>
      </c>
      <c r="S99" s="223">
        <v>8097</v>
      </c>
      <c r="T99" s="221">
        <v>0.64</v>
      </c>
      <c r="U99" s="222" t="s">
        <v>39</v>
      </c>
      <c r="V99" s="218">
        <v>626</v>
      </c>
      <c r="W99" s="218">
        <v>337</v>
      </c>
      <c r="X99" s="218">
        <v>343</v>
      </c>
      <c r="Y99" s="225">
        <v>0.55000000000000004</v>
      </c>
      <c r="Z99" s="222" t="s">
        <v>39</v>
      </c>
      <c r="AA99" s="226">
        <v>0.05</v>
      </c>
      <c r="AB99" s="223">
        <v>12672</v>
      </c>
      <c r="AC99" s="223">
        <v>10334</v>
      </c>
      <c r="AD99" s="225">
        <v>0.82</v>
      </c>
      <c r="AE99" s="222" t="s">
        <v>39</v>
      </c>
      <c r="AF99" s="218">
        <v>626</v>
      </c>
      <c r="AG99" s="218">
        <v>430</v>
      </c>
      <c r="AH99" s="218">
        <v>437</v>
      </c>
      <c r="AI99" s="225">
        <v>0.7</v>
      </c>
      <c r="AJ99" s="222" t="s">
        <v>39</v>
      </c>
    </row>
    <row r="100" spans="1:36" ht="31.35" customHeight="1" x14ac:dyDescent="0.3">
      <c r="A100" s="219">
        <v>1010</v>
      </c>
      <c r="B100" s="218">
        <v>475</v>
      </c>
      <c r="C100" s="228"/>
      <c r="D100" s="220" t="s">
        <v>57</v>
      </c>
      <c r="E100" s="218">
        <v>35</v>
      </c>
      <c r="F100" s="221">
        <v>0.44</v>
      </c>
      <c r="G100" s="220" t="s">
        <v>274</v>
      </c>
      <c r="H100" s="220" t="s">
        <v>243</v>
      </c>
      <c r="I100" s="220" t="s">
        <v>143</v>
      </c>
      <c r="J100" s="218">
        <v>2</v>
      </c>
      <c r="K100" s="218">
        <v>2</v>
      </c>
      <c r="L100" s="220" t="s">
        <v>136</v>
      </c>
      <c r="M100" s="220" t="s">
        <v>148</v>
      </c>
      <c r="N100" s="222" t="s">
        <v>149</v>
      </c>
      <c r="O100" s="220" t="s">
        <v>139</v>
      </c>
      <c r="P100" s="220" t="s">
        <v>199</v>
      </c>
      <c r="Q100" s="222" t="s">
        <v>39</v>
      </c>
      <c r="R100" s="223">
        <v>20507</v>
      </c>
      <c r="S100" s="223">
        <v>6394</v>
      </c>
      <c r="T100" s="221">
        <v>0.31</v>
      </c>
      <c r="U100" s="222" t="s">
        <v>38</v>
      </c>
      <c r="V100" s="224">
        <v>1011</v>
      </c>
      <c r="W100" s="218">
        <v>266</v>
      </c>
      <c r="X100" s="218">
        <v>253</v>
      </c>
      <c r="Y100" s="225">
        <v>0.26</v>
      </c>
      <c r="Z100" s="222" t="s">
        <v>38</v>
      </c>
      <c r="AA100" s="226">
        <v>0.03</v>
      </c>
      <c r="AB100" s="223">
        <v>20507</v>
      </c>
      <c r="AC100" s="223">
        <v>7412</v>
      </c>
      <c r="AD100" s="225">
        <v>0.36</v>
      </c>
      <c r="AE100" s="222" t="s">
        <v>38</v>
      </c>
      <c r="AF100" s="224">
        <v>1011</v>
      </c>
      <c r="AG100" s="218">
        <v>308</v>
      </c>
      <c r="AH100" s="218">
        <v>293</v>
      </c>
      <c r="AI100" s="225">
        <v>0.3</v>
      </c>
      <c r="AJ100" s="222" t="s">
        <v>38</v>
      </c>
    </row>
    <row r="101" spans="1:36" ht="31.35" customHeight="1" x14ac:dyDescent="0.3">
      <c r="A101" s="219">
        <v>1020</v>
      </c>
      <c r="B101" s="218">
        <v>522</v>
      </c>
      <c r="C101" s="219">
        <v>117033</v>
      </c>
      <c r="D101" s="220" t="s">
        <v>57</v>
      </c>
      <c r="E101" s="218">
        <v>45</v>
      </c>
      <c r="F101" s="221">
        <v>1.02</v>
      </c>
      <c r="G101" s="220" t="s">
        <v>275</v>
      </c>
      <c r="H101" s="220" t="s">
        <v>276</v>
      </c>
      <c r="I101" s="220" t="s">
        <v>277</v>
      </c>
      <c r="J101" s="218">
        <v>4</v>
      </c>
      <c r="K101" s="218">
        <v>4</v>
      </c>
      <c r="L101" s="220" t="s">
        <v>136</v>
      </c>
      <c r="M101" s="220" t="s">
        <v>148</v>
      </c>
      <c r="N101" s="222" t="s">
        <v>138</v>
      </c>
      <c r="O101" s="220" t="s">
        <v>139</v>
      </c>
      <c r="P101" s="220" t="s">
        <v>144</v>
      </c>
      <c r="Q101" s="222" t="s">
        <v>39</v>
      </c>
      <c r="R101" s="223">
        <v>33570</v>
      </c>
      <c r="S101" s="223">
        <v>20944</v>
      </c>
      <c r="T101" s="221">
        <v>0.62</v>
      </c>
      <c r="U101" s="222" t="s">
        <v>38</v>
      </c>
      <c r="V101" s="224">
        <v>1665</v>
      </c>
      <c r="W101" s="218">
        <v>910</v>
      </c>
      <c r="X101" s="218">
        <v>910</v>
      </c>
      <c r="Y101" s="225">
        <v>0.55000000000000004</v>
      </c>
      <c r="Z101" s="222" t="s">
        <v>38</v>
      </c>
      <c r="AA101" s="226">
        <v>0.01</v>
      </c>
      <c r="AB101" s="223">
        <v>33570</v>
      </c>
      <c r="AC101" s="223">
        <v>22012</v>
      </c>
      <c r="AD101" s="225">
        <v>0.66</v>
      </c>
      <c r="AE101" s="222" t="s">
        <v>38</v>
      </c>
      <c r="AF101" s="224">
        <v>1665</v>
      </c>
      <c r="AG101" s="218">
        <v>957</v>
      </c>
      <c r="AH101" s="218">
        <v>957</v>
      </c>
      <c r="AI101" s="225">
        <v>0.56999999999999995</v>
      </c>
      <c r="AJ101" s="222" t="s">
        <v>38</v>
      </c>
    </row>
    <row r="102" spans="1:36" ht="31.35" customHeight="1" x14ac:dyDescent="0.3">
      <c r="A102" s="219">
        <v>1030</v>
      </c>
      <c r="B102" s="218">
        <v>523</v>
      </c>
      <c r="C102" s="219">
        <v>117034</v>
      </c>
      <c r="D102" s="220" t="s">
        <v>57</v>
      </c>
      <c r="E102" s="218">
        <v>45</v>
      </c>
      <c r="F102" s="221">
        <v>0.88</v>
      </c>
      <c r="G102" s="220" t="s">
        <v>275</v>
      </c>
      <c r="H102" s="220" t="s">
        <v>277</v>
      </c>
      <c r="I102" s="220" t="s">
        <v>143</v>
      </c>
      <c r="J102" s="218">
        <v>4</v>
      </c>
      <c r="K102" s="218">
        <v>4</v>
      </c>
      <c r="L102" s="220" t="s">
        <v>136</v>
      </c>
      <c r="M102" s="220" t="s">
        <v>148</v>
      </c>
      <c r="N102" s="222" t="s">
        <v>138</v>
      </c>
      <c r="O102" s="220" t="s">
        <v>139</v>
      </c>
      <c r="P102" s="220" t="s">
        <v>153</v>
      </c>
      <c r="Q102" s="222" t="s">
        <v>39</v>
      </c>
      <c r="R102" s="223">
        <v>33570</v>
      </c>
      <c r="S102" s="223">
        <v>15208</v>
      </c>
      <c r="T102" s="221">
        <v>0.45</v>
      </c>
      <c r="U102" s="222" t="s">
        <v>38</v>
      </c>
      <c r="V102" s="224">
        <v>1665</v>
      </c>
      <c r="W102" s="218">
        <v>648</v>
      </c>
      <c r="X102" s="218">
        <v>578</v>
      </c>
      <c r="Y102" s="225">
        <v>0.39</v>
      </c>
      <c r="Z102" s="222" t="s">
        <v>38</v>
      </c>
      <c r="AA102" s="226">
        <v>0.01</v>
      </c>
      <c r="AB102" s="223">
        <v>33570</v>
      </c>
      <c r="AC102" s="223">
        <v>15984</v>
      </c>
      <c r="AD102" s="225">
        <v>0.48</v>
      </c>
      <c r="AE102" s="222" t="s">
        <v>38</v>
      </c>
      <c r="AF102" s="224">
        <v>1665</v>
      </c>
      <c r="AG102" s="218">
        <v>681</v>
      </c>
      <c r="AH102" s="218">
        <v>608</v>
      </c>
      <c r="AI102" s="225">
        <v>0.41</v>
      </c>
      <c r="AJ102" s="222" t="s">
        <v>38</v>
      </c>
    </row>
    <row r="103" spans="1:36" ht="31.35" customHeight="1" x14ac:dyDescent="0.3">
      <c r="A103" s="219">
        <v>1040</v>
      </c>
      <c r="B103" s="218">
        <v>527</v>
      </c>
      <c r="C103" s="228"/>
      <c r="D103" s="220" t="s">
        <v>57</v>
      </c>
      <c r="E103" s="218">
        <v>25</v>
      </c>
      <c r="F103" s="221">
        <v>2.4500000000000002</v>
      </c>
      <c r="G103" s="220" t="s">
        <v>278</v>
      </c>
      <c r="H103" s="220" t="s">
        <v>279</v>
      </c>
      <c r="I103" s="220" t="s">
        <v>280</v>
      </c>
      <c r="J103" s="218">
        <v>2</v>
      </c>
      <c r="K103" s="218">
        <v>2</v>
      </c>
      <c r="L103" s="220" t="s">
        <v>136</v>
      </c>
      <c r="M103" s="220" t="s">
        <v>137</v>
      </c>
      <c r="N103" s="222" t="s">
        <v>158</v>
      </c>
      <c r="O103" s="220" t="s">
        <v>139</v>
      </c>
      <c r="P103" s="220" t="s">
        <v>153</v>
      </c>
      <c r="Q103" s="222" t="s">
        <v>39</v>
      </c>
      <c r="R103" s="223">
        <v>14000</v>
      </c>
      <c r="S103" s="223">
        <v>3062</v>
      </c>
      <c r="T103" s="221">
        <v>0.22</v>
      </c>
      <c r="U103" s="222" t="s">
        <v>37</v>
      </c>
      <c r="V103" s="218">
        <v>730</v>
      </c>
      <c r="W103" s="218">
        <v>164</v>
      </c>
      <c r="X103" s="218">
        <v>99</v>
      </c>
      <c r="Y103" s="225">
        <v>0.22</v>
      </c>
      <c r="Z103" s="222" t="s">
        <v>37</v>
      </c>
      <c r="AA103" s="226">
        <v>1.2500000000000001E-2</v>
      </c>
      <c r="AB103" s="223">
        <v>14000</v>
      </c>
      <c r="AC103" s="223">
        <v>3258</v>
      </c>
      <c r="AD103" s="225">
        <v>0.23</v>
      </c>
      <c r="AE103" s="222" t="s">
        <v>37</v>
      </c>
      <c r="AF103" s="218">
        <v>730</v>
      </c>
      <c r="AG103" s="218">
        <v>174</v>
      </c>
      <c r="AH103" s="218">
        <v>105</v>
      </c>
      <c r="AI103" s="225">
        <v>0.24</v>
      </c>
      <c r="AJ103" s="222" t="s">
        <v>37</v>
      </c>
    </row>
    <row r="104" spans="1:36" ht="31.35" customHeight="1" x14ac:dyDescent="0.3">
      <c r="A104" s="219">
        <v>1050</v>
      </c>
      <c r="B104" s="218">
        <v>527</v>
      </c>
      <c r="C104" s="228"/>
      <c r="D104" s="229" t="s">
        <v>176</v>
      </c>
      <c r="E104" s="218">
        <v>25</v>
      </c>
      <c r="F104" s="221">
        <v>1.67</v>
      </c>
      <c r="G104" s="220" t="s">
        <v>278</v>
      </c>
      <c r="H104" s="220" t="s">
        <v>280</v>
      </c>
      <c r="I104" s="220" t="s">
        <v>281</v>
      </c>
      <c r="J104" s="218">
        <v>2</v>
      </c>
      <c r="K104" s="218">
        <v>2</v>
      </c>
      <c r="L104" s="220" t="s">
        <v>136</v>
      </c>
      <c r="M104" s="220" t="s">
        <v>137</v>
      </c>
      <c r="N104" s="222" t="s">
        <v>138</v>
      </c>
      <c r="O104" s="220" t="s">
        <v>139</v>
      </c>
      <c r="P104" s="220" t="s">
        <v>144</v>
      </c>
      <c r="Q104" s="222" t="s">
        <v>39</v>
      </c>
      <c r="R104" s="223">
        <v>20160</v>
      </c>
      <c r="S104" s="223">
        <v>3062</v>
      </c>
      <c r="T104" s="221">
        <v>0.15</v>
      </c>
      <c r="U104" s="222" t="s">
        <v>38</v>
      </c>
      <c r="V104" s="218">
        <v>999</v>
      </c>
      <c r="W104" s="218">
        <v>164</v>
      </c>
      <c r="X104" s="218">
        <v>99</v>
      </c>
      <c r="Y104" s="225">
        <v>0.16</v>
      </c>
      <c r="Z104" s="222" t="s">
        <v>38</v>
      </c>
      <c r="AA104" s="226">
        <v>1.2500000000000001E-2</v>
      </c>
      <c r="AB104" s="223">
        <v>20160</v>
      </c>
      <c r="AC104" s="223">
        <v>3258</v>
      </c>
      <c r="AD104" s="225">
        <v>0.16</v>
      </c>
      <c r="AE104" s="222" t="s">
        <v>38</v>
      </c>
      <c r="AF104" s="218">
        <v>999</v>
      </c>
      <c r="AG104" s="218">
        <v>174</v>
      </c>
      <c r="AH104" s="218">
        <v>105</v>
      </c>
      <c r="AI104" s="225">
        <v>0.17</v>
      </c>
      <c r="AJ104" s="222" t="s">
        <v>38</v>
      </c>
    </row>
    <row r="105" spans="1:36" ht="31.35" customHeight="1" x14ac:dyDescent="0.3">
      <c r="A105" s="219">
        <v>1060</v>
      </c>
      <c r="B105" s="218">
        <v>492</v>
      </c>
      <c r="C105" s="219">
        <v>117031</v>
      </c>
      <c r="D105" s="220" t="s">
        <v>57</v>
      </c>
      <c r="E105" s="218">
        <v>45</v>
      </c>
      <c r="F105" s="221">
        <v>1.01</v>
      </c>
      <c r="G105" s="220" t="s">
        <v>195</v>
      </c>
      <c r="H105" s="220" t="s">
        <v>282</v>
      </c>
      <c r="I105" s="220" t="s">
        <v>283</v>
      </c>
      <c r="J105" s="218">
        <v>4</v>
      </c>
      <c r="K105" s="218">
        <v>4</v>
      </c>
      <c r="L105" s="220" t="s">
        <v>136</v>
      </c>
      <c r="M105" s="220" t="s">
        <v>148</v>
      </c>
      <c r="N105" s="222" t="s">
        <v>149</v>
      </c>
      <c r="O105" s="220" t="s">
        <v>139</v>
      </c>
      <c r="P105" s="220" t="s">
        <v>196</v>
      </c>
      <c r="Q105" s="222" t="s">
        <v>39</v>
      </c>
      <c r="R105" s="223">
        <v>27670</v>
      </c>
      <c r="S105" s="223">
        <v>18902</v>
      </c>
      <c r="T105" s="221">
        <v>0.68</v>
      </c>
      <c r="U105" s="222" t="s">
        <v>38</v>
      </c>
      <c r="V105" s="224">
        <v>1368</v>
      </c>
      <c r="W105" s="218">
        <v>469</v>
      </c>
      <c r="X105" s="218">
        <v>468</v>
      </c>
      <c r="Y105" s="225">
        <v>0.34</v>
      </c>
      <c r="Z105" s="222" t="s">
        <v>38</v>
      </c>
      <c r="AA105" s="226">
        <v>0.01</v>
      </c>
      <c r="AB105" s="223">
        <v>27670</v>
      </c>
      <c r="AC105" s="223">
        <v>19866</v>
      </c>
      <c r="AD105" s="225">
        <v>0.72</v>
      </c>
      <c r="AE105" s="222" t="s">
        <v>38</v>
      </c>
      <c r="AF105" s="224">
        <v>1368</v>
      </c>
      <c r="AG105" s="218">
        <v>493</v>
      </c>
      <c r="AH105" s="218">
        <v>492</v>
      </c>
      <c r="AI105" s="225">
        <v>0.36</v>
      </c>
      <c r="AJ105" s="222" t="s">
        <v>38</v>
      </c>
    </row>
    <row r="106" spans="1:36" ht="31.35" customHeight="1" x14ac:dyDescent="0.3">
      <c r="A106" s="219">
        <v>1065</v>
      </c>
      <c r="B106" s="218">
        <v>492</v>
      </c>
      <c r="C106" s="219">
        <v>117031</v>
      </c>
      <c r="D106" s="229" t="s">
        <v>176</v>
      </c>
      <c r="E106" s="218">
        <v>45</v>
      </c>
      <c r="F106" s="221">
        <v>1.38</v>
      </c>
      <c r="G106" s="220" t="s">
        <v>195</v>
      </c>
      <c r="H106" s="220" t="s">
        <v>283</v>
      </c>
      <c r="I106" s="220" t="s">
        <v>284</v>
      </c>
      <c r="J106" s="218">
        <v>2</v>
      </c>
      <c r="K106" s="218">
        <v>4</v>
      </c>
      <c r="L106" s="220" t="s">
        <v>136</v>
      </c>
      <c r="M106" s="220" t="s">
        <v>137</v>
      </c>
      <c r="N106" s="222" t="s">
        <v>138</v>
      </c>
      <c r="O106" s="220" t="s">
        <v>139</v>
      </c>
      <c r="P106" s="220" t="s">
        <v>196</v>
      </c>
      <c r="Q106" s="222" t="s">
        <v>39</v>
      </c>
      <c r="R106" s="223">
        <v>16128</v>
      </c>
      <c r="S106" s="223">
        <v>18902</v>
      </c>
      <c r="T106" s="221">
        <v>1.17</v>
      </c>
      <c r="U106" s="222" t="s">
        <v>285</v>
      </c>
      <c r="V106" s="218">
        <v>799</v>
      </c>
      <c r="W106" s="218">
        <v>469</v>
      </c>
      <c r="X106" s="218">
        <v>468</v>
      </c>
      <c r="Y106" s="225">
        <v>0.59</v>
      </c>
      <c r="Z106" s="222" t="s">
        <v>38</v>
      </c>
      <c r="AA106" s="226">
        <v>0.01</v>
      </c>
      <c r="AB106" s="223">
        <v>26856</v>
      </c>
      <c r="AC106" s="223">
        <v>19866</v>
      </c>
      <c r="AD106" s="225">
        <v>0.74</v>
      </c>
      <c r="AE106" s="222" t="s">
        <v>38</v>
      </c>
      <c r="AF106" s="224">
        <v>1332</v>
      </c>
      <c r="AG106" s="218">
        <v>493</v>
      </c>
      <c r="AH106" s="218">
        <v>492</v>
      </c>
      <c r="AI106" s="225">
        <v>0.37</v>
      </c>
      <c r="AJ106" s="222" t="s">
        <v>38</v>
      </c>
    </row>
    <row r="107" spans="1:36" ht="31.35" customHeight="1" x14ac:dyDescent="0.3">
      <c r="A107" s="219">
        <v>1070</v>
      </c>
      <c r="B107" s="218">
        <v>491</v>
      </c>
      <c r="C107" s="228"/>
      <c r="D107" s="220" t="s">
        <v>57</v>
      </c>
      <c r="E107" s="218">
        <v>35</v>
      </c>
      <c r="F107" s="221">
        <v>0.64</v>
      </c>
      <c r="G107" s="220" t="s">
        <v>195</v>
      </c>
      <c r="H107" s="220" t="s">
        <v>284</v>
      </c>
      <c r="I107" s="220" t="s">
        <v>143</v>
      </c>
      <c r="J107" s="218">
        <v>4</v>
      </c>
      <c r="K107" s="218">
        <v>4</v>
      </c>
      <c r="L107" s="220" t="s">
        <v>136</v>
      </c>
      <c r="M107" s="220" t="s">
        <v>148</v>
      </c>
      <c r="N107" s="222" t="s">
        <v>149</v>
      </c>
      <c r="O107" s="220" t="s">
        <v>139</v>
      </c>
      <c r="P107" s="220" t="s">
        <v>196</v>
      </c>
      <c r="Q107" s="222" t="s">
        <v>39</v>
      </c>
      <c r="R107" s="223">
        <v>32940</v>
      </c>
      <c r="S107" s="223">
        <v>13169</v>
      </c>
      <c r="T107" s="221">
        <v>0.4</v>
      </c>
      <c r="U107" s="222" t="s">
        <v>38</v>
      </c>
      <c r="V107" s="224">
        <v>1629</v>
      </c>
      <c r="W107" s="218">
        <v>320</v>
      </c>
      <c r="X107" s="218">
        <v>307</v>
      </c>
      <c r="Y107" s="225">
        <v>0.2</v>
      </c>
      <c r="Z107" s="222" t="s">
        <v>38</v>
      </c>
      <c r="AA107" s="226">
        <v>6.7500000000000004E-2</v>
      </c>
      <c r="AB107" s="223">
        <v>32940</v>
      </c>
      <c r="AC107" s="223">
        <v>18255</v>
      </c>
      <c r="AD107" s="225">
        <v>0.55000000000000004</v>
      </c>
      <c r="AE107" s="222" t="s">
        <v>38</v>
      </c>
      <c r="AF107" s="224">
        <v>1629</v>
      </c>
      <c r="AG107" s="218">
        <v>443</v>
      </c>
      <c r="AH107" s="218">
        <v>425</v>
      </c>
      <c r="AI107" s="225">
        <v>0.27</v>
      </c>
      <c r="AJ107" s="222" t="s">
        <v>38</v>
      </c>
    </row>
    <row r="108" spans="1:36" ht="31.35" customHeight="1" x14ac:dyDescent="0.3">
      <c r="A108" s="219">
        <v>1080</v>
      </c>
      <c r="B108" s="218">
        <v>474</v>
      </c>
      <c r="C108" s="228"/>
      <c r="D108" s="220" t="s">
        <v>57</v>
      </c>
      <c r="E108" s="218">
        <v>40</v>
      </c>
      <c r="F108" s="221">
        <v>1.94</v>
      </c>
      <c r="G108" s="220" t="s">
        <v>286</v>
      </c>
      <c r="H108" s="220" t="s">
        <v>143</v>
      </c>
      <c r="I108" s="220" t="s">
        <v>287</v>
      </c>
      <c r="J108" s="218">
        <v>2</v>
      </c>
      <c r="K108" s="218">
        <v>2</v>
      </c>
      <c r="L108" s="220" t="s">
        <v>136</v>
      </c>
      <c r="M108" s="220" t="s">
        <v>137</v>
      </c>
      <c r="N108" s="222" t="s">
        <v>138</v>
      </c>
      <c r="O108" s="220" t="s">
        <v>139</v>
      </c>
      <c r="P108" s="220" t="s">
        <v>196</v>
      </c>
      <c r="Q108" s="222" t="s">
        <v>39</v>
      </c>
      <c r="R108" s="223">
        <v>21168</v>
      </c>
      <c r="S108" s="223">
        <v>7214</v>
      </c>
      <c r="T108" s="221">
        <v>0.34</v>
      </c>
      <c r="U108" s="222" t="s">
        <v>38</v>
      </c>
      <c r="V108" s="224">
        <v>1049</v>
      </c>
      <c r="W108" s="218">
        <v>429</v>
      </c>
      <c r="X108" s="218">
        <v>210</v>
      </c>
      <c r="Y108" s="225">
        <v>0.41</v>
      </c>
      <c r="Z108" s="222" t="s">
        <v>38</v>
      </c>
      <c r="AA108" s="226">
        <v>2.75E-2</v>
      </c>
      <c r="AB108" s="223">
        <v>21168</v>
      </c>
      <c r="AC108" s="223">
        <v>8262</v>
      </c>
      <c r="AD108" s="225">
        <v>0.39</v>
      </c>
      <c r="AE108" s="222" t="s">
        <v>38</v>
      </c>
      <c r="AF108" s="224">
        <v>1049</v>
      </c>
      <c r="AG108" s="218">
        <v>491</v>
      </c>
      <c r="AH108" s="218">
        <v>240</v>
      </c>
      <c r="AI108" s="225">
        <v>0.47</v>
      </c>
      <c r="AJ108" s="222" t="s">
        <v>38</v>
      </c>
    </row>
    <row r="109" spans="1:36" ht="31.35" customHeight="1" x14ac:dyDescent="0.3">
      <c r="A109" s="219">
        <v>1090</v>
      </c>
      <c r="B109" s="218">
        <v>474</v>
      </c>
      <c r="C109" s="228"/>
      <c r="D109" s="229" t="s">
        <v>176</v>
      </c>
      <c r="E109" s="218">
        <v>40</v>
      </c>
      <c r="F109" s="221">
        <v>1.35</v>
      </c>
      <c r="G109" s="220" t="s">
        <v>286</v>
      </c>
      <c r="H109" s="220" t="s">
        <v>287</v>
      </c>
      <c r="I109" s="220" t="s">
        <v>288</v>
      </c>
      <c r="J109" s="218">
        <v>2</v>
      </c>
      <c r="K109" s="218">
        <v>2</v>
      </c>
      <c r="L109" s="220" t="s">
        <v>136</v>
      </c>
      <c r="M109" s="220" t="s">
        <v>137</v>
      </c>
      <c r="N109" s="222" t="s">
        <v>158</v>
      </c>
      <c r="O109" s="220" t="s">
        <v>139</v>
      </c>
      <c r="P109" s="220" t="s">
        <v>144</v>
      </c>
      <c r="Q109" s="222" t="s">
        <v>39</v>
      </c>
      <c r="R109" s="223">
        <v>14000</v>
      </c>
      <c r="S109" s="223">
        <v>7214</v>
      </c>
      <c r="T109" s="221">
        <v>0.52</v>
      </c>
      <c r="U109" s="222" t="s">
        <v>38</v>
      </c>
      <c r="V109" s="218">
        <v>730</v>
      </c>
      <c r="W109" s="218">
        <v>429</v>
      </c>
      <c r="X109" s="218">
        <v>210</v>
      </c>
      <c r="Y109" s="225">
        <v>0.59</v>
      </c>
      <c r="Z109" s="222" t="s">
        <v>38</v>
      </c>
      <c r="AA109" s="226">
        <v>2.75E-2</v>
      </c>
      <c r="AB109" s="223">
        <v>14000</v>
      </c>
      <c r="AC109" s="223">
        <v>8262</v>
      </c>
      <c r="AD109" s="225">
        <v>0.59</v>
      </c>
      <c r="AE109" s="222" t="s">
        <v>39</v>
      </c>
      <c r="AF109" s="218">
        <v>730</v>
      </c>
      <c r="AG109" s="218">
        <v>491</v>
      </c>
      <c r="AH109" s="218">
        <v>240</v>
      </c>
      <c r="AI109" s="225">
        <v>0.67</v>
      </c>
      <c r="AJ109" s="222" t="s">
        <v>39</v>
      </c>
    </row>
    <row r="110" spans="1:36" ht="31.35" customHeight="1" x14ac:dyDescent="0.3">
      <c r="A110" s="219">
        <v>1100</v>
      </c>
      <c r="B110" s="218">
        <v>497</v>
      </c>
      <c r="C110" s="228"/>
      <c r="D110" s="220" t="s">
        <v>57</v>
      </c>
      <c r="E110" s="218">
        <v>35</v>
      </c>
      <c r="F110" s="221">
        <v>1.75</v>
      </c>
      <c r="G110" s="220" t="s">
        <v>287</v>
      </c>
      <c r="H110" s="220" t="s">
        <v>289</v>
      </c>
      <c r="I110" s="220" t="s">
        <v>195</v>
      </c>
      <c r="J110" s="218">
        <v>2</v>
      </c>
      <c r="K110" s="218">
        <v>2</v>
      </c>
      <c r="L110" s="220" t="s">
        <v>136</v>
      </c>
      <c r="M110" s="220" t="s">
        <v>137</v>
      </c>
      <c r="N110" s="222" t="s">
        <v>138</v>
      </c>
      <c r="O110" s="220" t="s">
        <v>139</v>
      </c>
      <c r="P110" s="220" t="s">
        <v>144</v>
      </c>
      <c r="Q110" s="222" t="s">
        <v>39</v>
      </c>
      <c r="R110" s="223">
        <v>16128</v>
      </c>
      <c r="S110" s="223">
        <v>4853</v>
      </c>
      <c r="T110" s="221">
        <v>0.3</v>
      </c>
      <c r="U110" s="222" t="s">
        <v>38</v>
      </c>
      <c r="V110" s="218">
        <v>799</v>
      </c>
      <c r="W110" s="218">
        <v>165</v>
      </c>
      <c r="X110" s="218">
        <v>283</v>
      </c>
      <c r="Y110" s="225">
        <v>0.35</v>
      </c>
      <c r="Z110" s="222" t="s">
        <v>38</v>
      </c>
      <c r="AA110" s="226">
        <v>0.02</v>
      </c>
      <c r="AB110" s="223">
        <v>16128</v>
      </c>
      <c r="AC110" s="223">
        <v>5358</v>
      </c>
      <c r="AD110" s="225">
        <v>0.33</v>
      </c>
      <c r="AE110" s="222" t="s">
        <v>38</v>
      </c>
      <c r="AF110" s="218">
        <v>799</v>
      </c>
      <c r="AG110" s="218">
        <v>182</v>
      </c>
      <c r="AH110" s="218">
        <v>312</v>
      </c>
      <c r="AI110" s="225">
        <v>0.39</v>
      </c>
      <c r="AJ110" s="222" t="s">
        <v>38</v>
      </c>
    </row>
    <row r="111" spans="1:36" ht="31.35" customHeight="1" x14ac:dyDescent="0.3">
      <c r="A111" s="219">
        <v>1110</v>
      </c>
      <c r="B111" s="218">
        <v>490</v>
      </c>
      <c r="C111" s="228"/>
      <c r="D111" s="220" t="s">
        <v>57</v>
      </c>
      <c r="E111" s="218">
        <v>35</v>
      </c>
      <c r="F111" s="221">
        <v>0.55000000000000004</v>
      </c>
      <c r="G111" s="220" t="s">
        <v>247</v>
      </c>
      <c r="H111" s="220" t="s">
        <v>195</v>
      </c>
      <c r="I111" s="220" t="s">
        <v>290</v>
      </c>
      <c r="J111" s="218">
        <v>2</v>
      </c>
      <c r="K111" s="218">
        <v>2</v>
      </c>
      <c r="L111" s="220" t="s">
        <v>136</v>
      </c>
      <c r="M111" s="220" t="s">
        <v>137</v>
      </c>
      <c r="N111" s="222" t="s">
        <v>138</v>
      </c>
      <c r="O111" s="220" t="s">
        <v>139</v>
      </c>
      <c r="P111" s="220" t="s">
        <v>196</v>
      </c>
      <c r="Q111" s="222" t="s">
        <v>39</v>
      </c>
      <c r="R111" s="223">
        <v>16128</v>
      </c>
      <c r="S111" s="223">
        <v>4562</v>
      </c>
      <c r="T111" s="221">
        <v>0.28000000000000003</v>
      </c>
      <c r="U111" s="222" t="s">
        <v>38</v>
      </c>
      <c r="V111" s="218">
        <v>799</v>
      </c>
      <c r="W111" s="218">
        <v>209</v>
      </c>
      <c r="X111" s="218">
        <v>217</v>
      </c>
      <c r="Y111" s="225">
        <v>0.27</v>
      </c>
      <c r="Z111" s="222" t="s">
        <v>38</v>
      </c>
      <c r="AA111" s="226">
        <v>5.7500000000000002E-2</v>
      </c>
      <c r="AB111" s="223">
        <v>16128</v>
      </c>
      <c r="AC111" s="223">
        <v>6033</v>
      </c>
      <c r="AD111" s="225">
        <v>0.37</v>
      </c>
      <c r="AE111" s="222" t="s">
        <v>38</v>
      </c>
      <c r="AF111" s="218">
        <v>799</v>
      </c>
      <c r="AG111" s="218">
        <v>276</v>
      </c>
      <c r="AH111" s="218">
        <v>287</v>
      </c>
      <c r="AI111" s="225">
        <v>0.36</v>
      </c>
      <c r="AJ111" s="222" t="s">
        <v>38</v>
      </c>
    </row>
    <row r="112" spans="1:36" ht="31.35" customHeight="1" x14ac:dyDescent="0.3">
      <c r="A112" s="219">
        <v>1120</v>
      </c>
      <c r="B112" s="218">
        <v>480</v>
      </c>
      <c r="C112" s="228"/>
      <c r="D112" s="220" t="s">
        <v>57</v>
      </c>
      <c r="E112" s="218">
        <v>35</v>
      </c>
      <c r="F112" s="221">
        <v>1.8</v>
      </c>
      <c r="G112" s="220" t="s">
        <v>247</v>
      </c>
      <c r="H112" s="220" t="s">
        <v>290</v>
      </c>
      <c r="I112" s="220" t="s">
        <v>291</v>
      </c>
      <c r="J112" s="218">
        <v>2</v>
      </c>
      <c r="K112" s="218">
        <v>2</v>
      </c>
      <c r="L112" s="220" t="s">
        <v>136</v>
      </c>
      <c r="M112" s="220" t="s">
        <v>137</v>
      </c>
      <c r="N112" s="222" t="s">
        <v>138</v>
      </c>
      <c r="O112" s="220" t="s">
        <v>139</v>
      </c>
      <c r="P112" s="220" t="s">
        <v>196</v>
      </c>
      <c r="Q112" s="222" t="s">
        <v>39</v>
      </c>
      <c r="R112" s="223">
        <v>20160</v>
      </c>
      <c r="S112" s="223">
        <v>7535</v>
      </c>
      <c r="T112" s="221">
        <v>0.37</v>
      </c>
      <c r="U112" s="222" t="s">
        <v>38</v>
      </c>
      <c r="V112" s="218">
        <v>999</v>
      </c>
      <c r="W112" s="218">
        <v>299</v>
      </c>
      <c r="X112" s="218">
        <v>393</v>
      </c>
      <c r="Y112" s="225">
        <v>0.39</v>
      </c>
      <c r="Z112" s="222" t="s">
        <v>38</v>
      </c>
      <c r="AA112" s="226">
        <v>5.5E-2</v>
      </c>
      <c r="AB112" s="223">
        <v>20160</v>
      </c>
      <c r="AC112" s="223">
        <v>9848</v>
      </c>
      <c r="AD112" s="225">
        <v>0.49</v>
      </c>
      <c r="AE112" s="222" t="s">
        <v>38</v>
      </c>
      <c r="AF112" s="218">
        <v>999</v>
      </c>
      <c r="AG112" s="218">
        <v>390</v>
      </c>
      <c r="AH112" s="218">
        <v>513</v>
      </c>
      <c r="AI112" s="225">
        <v>0.51</v>
      </c>
      <c r="AJ112" s="222" t="s">
        <v>38</v>
      </c>
    </row>
    <row r="113" spans="1:36" ht="31.35" customHeight="1" x14ac:dyDescent="0.3">
      <c r="A113" s="219">
        <v>1130</v>
      </c>
      <c r="B113" s="218">
        <v>436</v>
      </c>
      <c r="C113" s="228"/>
      <c r="D113" s="220" t="s">
        <v>57</v>
      </c>
      <c r="E113" s="218">
        <v>45</v>
      </c>
      <c r="F113" s="221">
        <v>1.1299999999999999</v>
      </c>
      <c r="G113" s="220" t="s">
        <v>247</v>
      </c>
      <c r="H113" s="220" t="s">
        <v>291</v>
      </c>
      <c r="I113" s="220" t="s">
        <v>134</v>
      </c>
      <c r="J113" s="218">
        <v>2</v>
      </c>
      <c r="K113" s="218">
        <v>2</v>
      </c>
      <c r="L113" s="220" t="s">
        <v>136</v>
      </c>
      <c r="M113" s="220" t="s">
        <v>137</v>
      </c>
      <c r="N113" s="222" t="s">
        <v>149</v>
      </c>
      <c r="O113" s="220" t="s">
        <v>139</v>
      </c>
      <c r="P113" s="220" t="s">
        <v>144</v>
      </c>
      <c r="Q113" s="222" t="s">
        <v>39</v>
      </c>
      <c r="R113" s="223">
        <v>15624</v>
      </c>
      <c r="S113" s="223">
        <v>8198</v>
      </c>
      <c r="T113" s="221">
        <v>0.52</v>
      </c>
      <c r="U113" s="222" t="s">
        <v>38</v>
      </c>
      <c r="V113" s="218">
        <v>770</v>
      </c>
      <c r="W113" s="218">
        <v>404</v>
      </c>
      <c r="X113" s="218">
        <v>319</v>
      </c>
      <c r="Y113" s="225">
        <v>0.52</v>
      </c>
      <c r="Z113" s="222" t="s">
        <v>38</v>
      </c>
      <c r="AA113" s="226">
        <v>0.01</v>
      </c>
      <c r="AB113" s="223">
        <v>15624</v>
      </c>
      <c r="AC113" s="223">
        <v>8616</v>
      </c>
      <c r="AD113" s="225">
        <v>0.55000000000000004</v>
      </c>
      <c r="AE113" s="222" t="s">
        <v>38</v>
      </c>
      <c r="AF113" s="218">
        <v>770</v>
      </c>
      <c r="AG113" s="218">
        <v>424</v>
      </c>
      <c r="AH113" s="218">
        <v>335</v>
      </c>
      <c r="AI113" s="225">
        <v>0.55000000000000004</v>
      </c>
      <c r="AJ113" s="222" t="s">
        <v>38</v>
      </c>
    </row>
    <row r="114" spans="1:36" ht="31.35" customHeight="1" x14ac:dyDescent="0.3">
      <c r="A114" s="219">
        <v>1145</v>
      </c>
      <c r="B114" s="218">
        <v>612</v>
      </c>
      <c r="C114" s="228"/>
      <c r="D114" s="220" t="s">
        <v>57</v>
      </c>
      <c r="E114" s="218">
        <v>55</v>
      </c>
      <c r="F114" s="221">
        <v>3.65</v>
      </c>
      <c r="G114" s="220" t="s">
        <v>292</v>
      </c>
      <c r="H114" s="220" t="s">
        <v>134</v>
      </c>
      <c r="I114" s="220" t="s">
        <v>215</v>
      </c>
      <c r="J114" s="218">
        <v>2</v>
      </c>
      <c r="K114" s="218">
        <v>2</v>
      </c>
      <c r="L114" s="220" t="s">
        <v>157</v>
      </c>
      <c r="M114" s="220" t="s">
        <v>137</v>
      </c>
      <c r="N114" s="222" t="s">
        <v>158</v>
      </c>
      <c r="O114" s="220" t="s">
        <v>139</v>
      </c>
      <c r="P114" s="220" t="s">
        <v>144</v>
      </c>
      <c r="Q114" s="222" t="s">
        <v>38</v>
      </c>
      <c r="R114" s="223">
        <v>8200</v>
      </c>
      <c r="S114" s="223">
        <v>11474</v>
      </c>
      <c r="T114" s="221">
        <v>1.4</v>
      </c>
      <c r="U114" s="222" t="s">
        <v>39</v>
      </c>
      <c r="V114" s="218">
        <v>430</v>
      </c>
      <c r="W114" s="218">
        <v>715</v>
      </c>
      <c r="X114" s="218">
        <v>387</v>
      </c>
      <c r="Y114" s="225">
        <v>1.66</v>
      </c>
      <c r="Z114" s="222" t="s">
        <v>39</v>
      </c>
      <c r="AA114" s="226">
        <v>3.2500000000000001E-2</v>
      </c>
      <c r="AB114" s="223">
        <v>8200</v>
      </c>
      <c r="AC114" s="223">
        <v>13464</v>
      </c>
      <c r="AD114" s="225">
        <v>1.64</v>
      </c>
      <c r="AE114" s="222" t="s">
        <v>39</v>
      </c>
      <c r="AF114" s="218">
        <v>430</v>
      </c>
      <c r="AG114" s="218">
        <v>839</v>
      </c>
      <c r="AH114" s="218">
        <v>454</v>
      </c>
      <c r="AI114" s="225">
        <v>1.95</v>
      </c>
      <c r="AJ114" s="222" t="s">
        <v>40</v>
      </c>
    </row>
    <row r="115" spans="1:36" ht="31.35" customHeight="1" x14ac:dyDescent="0.3">
      <c r="A115" s="219">
        <v>1150</v>
      </c>
      <c r="B115" s="218">
        <v>267</v>
      </c>
      <c r="C115" s="228"/>
      <c r="D115" s="220" t="s">
        <v>57</v>
      </c>
      <c r="E115" s="218">
        <v>55</v>
      </c>
      <c r="F115" s="221">
        <v>0.94</v>
      </c>
      <c r="G115" s="220" t="s">
        <v>293</v>
      </c>
      <c r="H115" s="220" t="s">
        <v>282</v>
      </c>
      <c r="I115" s="220" t="s">
        <v>294</v>
      </c>
      <c r="J115" s="218">
        <v>2</v>
      </c>
      <c r="K115" s="218">
        <v>4</v>
      </c>
      <c r="L115" s="220" t="s">
        <v>157</v>
      </c>
      <c r="M115" s="220" t="s">
        <v>137</v>
      </c>
      <c r="N115" s="222" t="s">
        <v>158</v>
      </c>
      <c r="O115" s="220" t="s">
        <v>139</v>
      </c>
      <c r="P115" s="220" t="s">
        <v>144</v>
      </c>
      <c r="Q115" s="222" t="s">
        <v>39</v>
      </c>
      <c r="R115" s="223">
        <v>14000</v>
      </c>
      <c r="S115" s="223">
        <v>6508</v>
      </c>
      <c r="T115" s="221">
        <v>0.46</v>
      </c>
      <c r="U115" s="222" t="s">
        <v>38</v>
      </c>
      <c r="V115" s="218">
        <v>730</v>
      </c>
      <c r="W115" s="218">
        <v>295</v>
      </c>
      <c r="X115" s="218">
        <v>188</v>
      </c>
      <c r="Y115" s="225">
        <v>0.4</v>
      </c>
      <c r="Z115" s="222" t="s">
        <v>38</v>
      </c>
      <c r="AA115" s="226">
        <v>1.4999999999999999E-2</v>
      </c>
      <c r="AB115" s="223">
        <v>55700</v>
      </c>
      <c r="AC115" s="223">
        <v>7011</v>
      </c>
      <c r="AD115" s="225">
        <v>0.13</v>
      </c>
      <c r="AE115" s="222" t="s">
        <v>37</v>
      </c>
      <c r="AF115" s="224">
        <v>2910</v>
      </c>
      <c r="AG115" s="218">
        <v>318</v>
      </c>
      <c r="AH115" s="218">
        <v>202</v>
      </c>
      <c r="AI115" s="225">
        <v>0.11</v>
      </c>
      <c r="AJ115" s="222" t="s">
        <v>37</v>
      </c>
    </row>
    <row r="116" spans="1:36" ht="31.35" customHeight="1" x14ac:dyDescent="0.3">
      <c r="A116" s="219">
        <v>1155</v>
      </c>
      <c r="B116" s="218">
        <v>266</v>
      </c>
      <c r="C116" s="228"/>
      <c r="D116" s="220" t="s">
        <v>57</v>
      </c>
      <c r="E116" s="218">
        <v>55</v>
      </c>
      <c r="F116" s="221">
        <v>2.39</v>
      </c>
      <c r="G116" s="220" t="s">
        <v>293</v>
      </c>
      <c r="H116" s="220" t="s">
        <v>294</v>
      </c>
      <c r="I116" s="220" t="s">
        <v>295</v>
      </c>
      <c r="J116" s="218">
        <v>2</v>
      </c>
      <c r="K116" s="218">
        <v>2</v>
      </c>
      <c r="L116" s="220" t="s">
        <v>157</v>
      </c>
      <c r="M116" s="220" t="s">
        <v>137</v>
      </c>
      <c r="N116" s="222" t="s">
        <v>158</v>
      </c>
      <c r="O116" s="220" t="s">
        <v>139</v>
      </c>
      <c r="P116" s="220" t="s">
        <v>144</v>
      </c>
      <c r="Q116" s="222" t="s">
        <v>39</v>
      </c>
      <c r="R116" s="223">
        <v>14000</v>
      </c>
      <c r="S116" s="223">
        <v>9506</v>
      </c>
      <c r="T116" s="221">
        <v>0.68</v>
      </c>
      <c r="U116" s="222" t="s">
        <v>39</v>
      </c>
      <c r="V116" s="218">
        <v>730</v>
      </c>
      <c r="W116" s="218">
        <v>423</v>
      </c>
      <c r="X116" s="218">
        <v>287</v>
      </c>
      <c r="Y116" s="225">
        <v>0.57999999999999996</v>
      </c>
      <c r="Z116" s="222" t="s">
        <v>38</v>
      </c>
      <c r="AA116" s="226">
        <v>0.06</v>
      </c>
      <c r="AB116" s="223">
        <v>14000</v>
      </c>
      <c r="AC116" s="223">
        <v>12721</v>
      </c>
      <c r="AD116" s="225">
        <v>0.91</v>
      </c>
      <c r="AE116" s="222" t="s">
        <v>39</v>
      </c>
      <c r="AF116" s="218">
        <v>730</v>
      </c>
      <c r="AG116" s="218">
        <v>566</v>
      </c>
      <c r="AH116" s="218">
        <v>384</v>
      </c>
      <c r="AI116" s="225">
        <v>0.78</v>
      </c>
      <c r="AJ116" s="222" t="s">
        <v>39</v>
      </c>
    </row>
    <row r="117" spans="1:36" ht="31.35" customHeight="1" x14ac:dyDescent="0.3">
      <c r="A117" s="219">
        <v>1160</v>
      </c>
      <c r="B117" s="218">
        <v>266</v>
      </c>
      <c r="C117" s="228"/>
      <c r="D117" s="229" t="s">
        <v>176</v>
      </c>
      <c r="E117" s="218">
        <v>55</v>
      </c>
      <c r="F117" s="221">
        <v>0.54</v>
      </c>
      <c r="G117" s="220" t="s">
        <v>293</v>
      </c>
      <c r="H117" s="220" t="s">
        <v>295</v>
      </c>
      <c r="I117" s="220" t="s">
        <v>156</v>
      </c>
      <c r="J117" s="218">
        <v>2</v>
      </c>
      <c r="K117" s="218">
        <v>2</v>
      </c>
      <c r="L117" s="220" t="s">
        <v>136</v>
      </c>
      <c r="M117" s="220" t="s">
        <v>137</v>
      </c>
      <c r="N117" s="222" t="s">
        <v>138</v>
      </c>
      <c r="O117" s="220" t="s">
        <v>139</v>
      </c>
      <c r="P117" s="220" t="s">
        <v>144</v>
      </c>
      <c r="Q117" s="222" t="s">
        <v>39</v>
      </c>
      <c r="R117" s="223">
        <v>16128</v>
      </c>
      <c r="S117" s="223">
        <v>9506</v>
      </c>
      <c r="T117" s="221">
        <v>0.59</v>
      </c>
      <c r="U117" s="222" t="s">
        <v>38</v>
      </c>
      <c r="V117" s="218">
        <v>799</v>
      </c>
      <c r="W117" s="218">
        <v>423</v>
      </c>
      <c r="X117" s="218">
        <v>287</v>
      </c>
      <c r="Y117" s="225">
        <v>0.53</v>
      </c>
      <c r="Z117" s="222" t="s">
        <v>38</v>
      </c>
      <c r="AA117" s="226">
        <v>0.06</v>
      </c>
      <c r="AB117" s="223">
        <v>16128</v>
      </c>
      <c r="AC117" s="223">
        <v>12721</v>
      </c>
      <c r="AD117" s="225">
        <v>0.79</v>
      </c>
      <c r="AE117" s="222" t="s">
        <v>38</v>
      </c>
      <c r="AF117" s="218">
        <v>799</v>
      </c>
      <c r="AG117" s="218">
        <v>566</v>
      </c>
      <c r="AH117" s="218">
        <v>384</v>
      </c>
      <c r="AI117" s="225">
        <v>0.71</v>
      </c>
      <c r="AJ117" s="222" t="s">
        <v>38</v>
      </c>
    </row>
    <row r="118" spans="1:36" ht="31.35" customHeight="1" x14ac:dyDescent="0.3">
      <c r="A118" s="219">
        <v>1170</v>
      </c>
      <c r="B118" s="218">
        <v>499</v>
      </c>
      <c r="C118" s="228"/>
      <c r="D118" s="220" t="s">
        <v>57</v>
      </c>
      <c r="E118" s="218">
        <v>35</v>
      </c>
      <c r="F118" s="221">
        <v>2.99</v>
      </c>
      <c r="G118" s="220" t="s">
        <v>221</v>
      </c>
      <c r="H118" s="220" t="s">
        <v>186</v>
      </c>
      <c r="I118" s="220" t="s">
        <v>296</v>
      </c>
      <c r="J118" s="218">
        <v>2</v>
      </c>
      <c r="K118" s="218">
        <v>2</v>
      </c>
      <c r="L118" s="220" t="s">
        <v>136</v>
      </c>
      <c r="M118" s="220" t="s">
        <v>137</v>
      </c>
      <c r="N118" s="222" t="s">
        <v>138</v>
      </c>
      <c r="O118" s="220" t="s">
        <v>139</v>
      </c>
      <c r="P118" s="220" t="s">
        <v>144</v>
      </c>
      <c r="Q118" s="222" t="s">
        <v>39</v>
      </c>
      <c r="R118" s="223">
        <v>21168</v>
      </c>
      <c r="S118" s="223">
        <v>7058</v>
      </c>
      <c r="T118" s="221">
        <v>0.33</v>
      </c>
      <c r="U118" s="222" t="s">
        <v>38</v>
      </c>
      <c r="V118" s="224">
        <v>1049</v>
      </c>
      <c r="W118" s="218">
        <v>342</v>
      </c>
      <c r="X118" s="218">
        <v>200</v>
      </c>
      <c r="Y118" s="225">
        <v>0.33</v>
      </c>
      <c r="Z118" s="222" t="s">
        <v>38</v>
      </c>
      <c r="AA118" s="226">
        <v>0.01</v>
      </c>
      <c r="AB118" s="223">
        <v>21168</v>
      </c>
      <c r="AC118" s="223">
        <v>7418</v>
      </c>
      <c r="AD118" s="225">
        <v>0.35</v>
      </c>
      <c r="AE118" s="222" t="s">
        <v>38</v>
      </c>
      <c r="AF118" s="224">
        <v>1049</v>
      </c>
      <c r="AG118" s="218">
        <v>359</v>
      </c>
      <c r="AH118" s="218">
        <v>211</v>
      </c>
      <c r="AI118" s="225">
        <v>0.34</v>
      </c>
      <c r="AJ118" s="222" t="s">
        <v>38</v>
      </c>
    </row>
    <row r="119" spans="1:36" ht="31.35" customHeight="1" x14ac:dyDescent="0.3">
      <c r="A119" s="219">
        <v>1180</v>
      </c>
      <c r="B119" s="218">
        <v>443</v>
      </c>
      <c r="C119" s="228"/>
      <c r="D119" s="220" t="s">
        <v>57</v>
      </c>
      <c r="E119" s="218">
        <v>40</v>
      </c>
      <c r="F119" s="221">
        <v>1.03</v>
      </c>
      <c r="G119" s="220" t="s">
        <v>221</v>
      </c>
      <c r="H119" s="220" t="s">
        <v>296</v>
      </c>
      <c r="I119" s="220" t="s">
        <v>183</v>
      </c>
      <c r="J119" s="218">
        <v>4</v>
      </c>
      <c r="K119" s="218">
        <v>4</v>
      </c>
      <c r="L119" s="220" t="s">
        <v>136</v>
      </c>
      <c r="M119" s="220" t="s">
        <v>148</v>
      </c>
      <c r="N119" s="222" t="s">
        <v>149</v>
      </c>
      <c r="O119" s="220" t="s">
        <v>139</v>
      </c>
      <c r="P119" s="220" t="s">
        <v>144</v>
      </c>
      <c r="Q119" s="222" t="s">
        <v>39</v>
      </c>
      <c r="R119" s="223">
        <v>32940</v>
      </c>
      <c r="S119" s="223">
        <v>13407</v>
      </c>
      <c r="T119" s="221">
        <v>0.41</v>
      </c>
      <c r="U119" s="222" t="s">
        <v>38</v>
      </c>
      <c r="V119" s="224">
        <v>1629</v>
      </c>
      <c r="W119" s="218">
        <v>737</v>
      </c>
      <c r="X119" s="218">
        <v>428</v>
      </c>
      <c r="Y119" s="225">
        <v>0.45</v>
      </c>
      <c r="Z119" s="222" t="s">
        <v>38</v>
      </c>
      <c r="AA119" s="226">
        <v>0.01</v>
      </c>
      <c r="AB119" s="223">
        <v>32940</v>
      </c>
      <c r="AC119" s="223">
        <v>14091</v>
      </c>
      <c r="AD119" s="225">
        <v>0.43</v>
      </c>
      <c r="AE119" s="222" t="s">
        <v>38</v>
      </c>
      <c r="AF119" s="224">
        <v>1629</v>
      </c>
      <c r="AG119" s="218">
        <v>775</v>
      </c>
      <c r="AH119" s="218">
        <v>449</v>
      </c>
      <c r="AI119" s="225">
        <v>0.48</v>
      </c>
      <c r="AJ119" s="222" t="s">
        <v>38</v>
      </c>
    </row>
    <row r="120" spans="1:36" ht="31.35" customHeight="1" x14ac:dyDescent="0.3">
      <c r="A120" s="219">
        <v>1190</v>
      </c>
      <c r="B120" s="218">
        <v>4</v>
      </c>
      <c r="C120" s="228"/>
      <c r="D120" s="220" t="s">
        <v>57</v>
      </c>
      <c r="E120" s="218">
        <v>55</v>
      </c>
      <c r="F120" s="221">
        <v>5.21</v>
      </c>
      <c r="G120" s="220" t="s">
        <v>297</v>
      </c>
      <c r="H120" s="220" t="s">
        <v>172</v>
      </c>
      <c r="I120" s="220" t="s">
        <v>298</v>
      </c>
      <c r="J120" s="218">
        <v>2</v>
      </c>
      <c r="K120" s="218">
        <v>2</v>
      </c>
      <c r="L120" s="220" t="s">
        <v>157</v>
      </c>
      <c r="M120" s="220" t="s">
        <v>137</v>
      </c>
      <c r="N120" s="222" t="s">
        <v>158</v>
      </c>
      <c r="O120" s="220" t="s">
        <v>139</v>
      </c>
      <c r="P120" s="220" t="s">
        <v>144</v>
      </c>
      <c r="Q120" s="222" t="s">
        <v>38</v>
      </c>
      <c r="R120" s="223">
        <v>8200</v>
      </c>
      <c r="S120" s="223">
        <v>5806</v>
      </c>
      <c r="T120" s="221">
        <v>0.71</v>
      </c>
      <c r="U120" s="222" t="s">
        <v>38</v>
      </c>
      <c r="V120" s="218">
        <v>430</v>
      </c>
      <c r="W120" s="218">
        <v>208</v>
      </c>
      <c r="X120" s="218">
        <v>219</v>
      </c>
      <c r="Y120" s="225">
        <v>0.51</v>
      </c>
      <c r="Z120" s="222" t="s">
        <v>37</v>
      </c>
      <c r="AA120" s="226">
        <v>7.0000000000000007E-2</v>
      </c>
      <c r="AB120" s="223">
        <v>8200</v>
      </c>
      <c r="AC120" s="223">
        <v>8143</v>
      </c>
      <c r="AD120" s="225">
        <v>0.99</v>
      </c>
      <c r="AE120" s="222" t="s">
        <v>38</v>
      </c>
      <c r="AF120" s="218">
        <v>430</v>
      </c>
      <c r="AG120" s="218">
        <v>291</v>
      </c>
      <c r="AH120" s="218">
        <v>307</v>
      </c>
      <c r="AI120" s="225">
        <v>0.71</v>
      </c>
      <c r="AJ120" s="222" t="s">
        <v>38</v>
      </c>
    </row>
    <row r="121" spans="1:36" ht="31.35" customHeight="1" x14ac:dyDescent="0.3">
      <c r="A121" s="219">
        <v>1200</v>
      </c>
      <c r="B121" s="218">
        <v>3</v>
      </c>
      <c r="C121" s="228"/>
      <c r="D121" s="220" t="s">
        <v>57</v>
      </c>
      <c r="E121" s="218">
        <v>55</v>
      </c>
      <c r="F121" s="221">
        <v>3.35</v>
      </c>
      <c r="G121" s="220" t="s">
        <v>297</v>
      </c>
      <c r="H121" s="220" t="s">
        <v>298</v>
      </c>
      <c r="I121" s="220" t="s">
        <v>143</v>
      </c>
      <c r="J121" s="218">
        <v>2</v>
      </c>
      <c r="K121" s="218">
        <v>2</v>
      </c>
      <c r="L121" s="220" t="s">
        <v>157</v>
      </c>
      <c r="M121" s="220" t="s">
        <v>137</v>
      </c>
      <c r="N121" s="222" t="s">
        <v>158</v>
      </c>
      <c r="O121" s="220" t="s">
        <v>139</v>
      </c>
      <c r="P121" s="220" t="s">
        <v>144</v>
      </c>
      <c r="Q121" s="222" t="s">
        <v>38</v>
      </c>
      <c r="R121" s="223">
        <v>8200</v>
      </c>
      <c r="S121" s="223">
        <v>5490</v>
      </c>
      <c r="T121" s="221">
        <v>0.67</v>
      </c>
      <c r="U121" s="222" t="s">
        <v>38</v>
      </c>
      <c r="V121" s="218">
        <v>430</v>
      </c>
      <c r="W121" s="218">
        <v>222</v>
      </c>
      <c r="X121" s="218">
        <v>194</v>
      </c>
      <c r="Y121" s="225">
        <v>0.52</v>
      </c>
      <c r="Z121" s="222" t="s">
        <v>37</v>
      </c>
      <c r="AA121" s="226">
        <v>0.01</v>
      </c>
      <c r="AB121" s="223">
        <v>8200</v>
      </c>
      <c r="AC121" s="223">
        <v>5770</v>
      </c>
      <c r="AD121" s="225">
        <v>0.7</v>
      </c>
      <c r="AE121" s="222" t="s">
        <v>38</v>
      </c>
      <c r="AF121" s="218">
        <v>430</v>
      </c>
      <c r="AG121" s="218">
        <v>233</v>
      </c>
      <c r="AH121" s="218">
        <v>204</v>
      </c>
      <c r="AI121" s="225">
        <v>0.54</v>
      </c>
      <c r="AJ121" s="222" t="s">
        <v>37</v>
      </c>
    </row>
    <row r="122" spans="1:36" ht="31.35" customHeight="1" x14ac:dyDescent="0.3">
      <c r="A122" s="219">
        <v>1210</v>
      </c>
      <c r="B122" s="218">
        <v>222</v>
      </c>
      <c r="C122" s="228"/>
      <c r="D122" s="220" t="s">
        <v>57</v>
      </c>
      <c r="E122" s="218">
        <v>45</v>
      </c>
      <c r="F122" s="221">
        <v>5.99</v>
      </c>
      <c r="G122" s="220" t="s">
        <v>299</v>
      </c>
      <c r="H122" s="220" t="s">
        <v>147</v>
      </c>
      <c r="I122" s="220" t="s">
        <v>300</v>
      </c>
      <c r="J122" s="218">
        <v>2</v>
      </c>
      <c r="K122" s="218">
        <v>2</v>
      </c>
      <c r="L122" s="220" t="s">
        <v>136</v>
      </c>
      <c r="M122" s="220" t="s">
        <v>137</v>
      </c>
      <c r="N122" s="222" t="s">
        <v>138</v>
      </c>
      <c r="O122" s="220" t="s">
        <v>139</v>
      </c>
      <c r="P122" s="220" t="s">
        <v>301</v>
      </c>
      <c r="Q122" s="222" t="s">
        <v>39</v>
      </c>
      <c r="R122" s="223">
        <v>20160</v>
      </c>
      <c r="S122" s="223">
        <v>2268</v>
      </c>
      <c r="T122" s="221">
        <v>0.11</v>
      </c>
      <c r="U122" s="222" t="s">
        <v>38</v>
      </c>
      <c r="V122" s="218">
        <v>999</v>
      </c>
      <c r="W122" s="218">
        <v>100</v>
      </c>
      <c r="X122" s="218">
        <v>83</v>
      </c>
      <c r="Y122" s="225">
        <v>0.1</v>
      </c>
      <c r="Z122" s="222" t="s">
        <v>38</v>
      </c>
      <c r="AA122" s="226">
        <v>7.7499999999999999E-2</v>
      </c>
      <c r="AB122" s="223">
        <v>20160</v>
      </c>
      <c r="AC122" s="223">
        <v>3294</v>
      </c>
      <c r="AD122" s="225">
        <v>0.16</v>
      </c>
      <c r="AE122" s="222" t="s">
        <v>38</v>
      </c>
      <c r="AF122" s="218">
        <v>999</v>
      </c>
      <c r="AG122" s="218">
        <v>145</v>
      </c>
      <c r="AH122" s="218">
        <v>121</v>
      </c>
      <c r="AI122" s="225">
        <v>0.15</v>
      </c>
      <c r="AJ122" s="222" t="s">
        <v>38</v>
      </c>
    </row>
    <row r="123" spans="1:36" ht="31.35" customHeight="1" x14ac:dyDescent="0.3">
      <c r="A123" s="219">
        <v>1220</v>
      </c>
      <c r="B123" s="218">
        <v>259</v>
      </c>
      <c r="C123" s="228"/>
      <c r="D123" s="220" t="s">
        <v>57</v>
      </c>
      <c r="E123" s="218">
        <v>55</v>
      </c>
      <c r="F123" s="221">
        <v>3.17</v>
      </c>
      <c r="G123" s="220" t="s">
        <v>204</v>
      </c>
      <c r="H123" s="220" t="s">
        <v>282</v>
      </c>
      <c r="I123" s="220" t="s">
        <v>302</v>
      </c>
      <c r="J123" s="218">
        <v>2</v>
      </c>
      <c r="K123" s="218">
        <v>2</v>
      </c>
      <c r="L123" s="220" t="s">
        <v>157</v>
      </c>
      <c r="M123" s="220" t="s">
        <v>137</v>
      </c>
      <c r="N123" s="222" t="s">
        <v>158</v>
      </c>
      <c r="O123" s="220" t="s">
        <v>139</v>
      </c>
      <c r="P123" s="220" t="s">
        <v>199</v>
      </c>
      <c r="Q123" s="222" t="s">
        <v>38</v>
      </c>
      <c r="R123" s="223">
        <v>8200</v>
      </c>
      <c r="S123" s="223">
        <v>4858</v>
      </c>
      <c r="T123" s="221">
        <v>0.59</v>
      </c>
      <c r="U123" s="222" t="s">
        <v>38</v>
      </c>
      <c r="V123" s="218">
        <v>430</v>
      </c>
      <c r="W123" s="218">
        <v>163</v>
      </c>
      <c r="X123" s="218">
        <v>251</v>
      </c>
      <c r="Y123" s="225">
        <v>0.57999999999999996</v>
      </c>
      <c r="Z123" s="222" t="s">
        <v>38</v>
      </c>
      <c r="AA123" s="226">
        <v>0.06</v>
      </c>
      <c r="AB123" s="223">
        <v>8200</v>
      </c>
      <c r="AC123" s="223">
        <v>6501</v>
      </c>
      <c r="AD123" s="225">
        <v>0.79</v>
      </c>
      <c r="AE123" s="222" t="s">
        <v>38</v>
      </c>
      <c r="AF123" s="218">
        <v>430</v>
      </c>
      <c r="AG123" s="218">
        <v>218</v>
      </c>
      <c r="AH123" s="218">
        <v>336</v>
      </c>
      <c r="AI123" s="225">
        <v>0.78</v>
      </c>
      <c r="AJ123" s="222" t="s">
        <v>38</v>
      </c>
    </row>
    <row r="124" spans="1:36" ht="31.35" customHeight="1" x14ac:dyDescent="0.3">
      <c r="A124" s="219">
        <v>1225</v>
      </c>
      <c r="B124" s="218">
        <v>248</v>
      </c>
      <c r="C124" s="228"/>
      <c r="D124" s="220" t="s">
        <v>57</v>
      </c>
      <c r="E124" s="218">
        <v>55</v>
      </c>
      <c r="F124" s="221">
        <v>2.41</v>
      </c>
      <c r="G124" s="220" t="s">
        <v>204</v>
      </c>
      <c r="H124" s="220" t="s">
        <v>302</v>
      </c>
      <c r="I124" s="220" t="s">
        <v>156</v>
      </c>
      <c r="J124" s="218">
        <v>2</v>
      </c>
      <c r="K124" s="218">
        <v>2</v>
      </c>
      <c r="L124" s="220" t="s">
        <v>157</v>
      </c>
      <c r="M124" s="220" t="s">
        <v>137</v>
      </c>
      <c r="N124" s="222" t="s">
        <v>158</v>
      </c>
      <c r="O124" s="220" t="s">
        <v>139</v>
      </c>
      <c r="P124" s="220" t="s">
        <v>199</v>
      </c>
      <c r="Q124" s="222" t="s">
        <v>38</v>
      </c>
      <c r="R124" s="223">
        <v>8200</v>
      </c>
      <c r="S124" s="223">
        <v>3183</v>
      </c>
      <c r="T124" s="221">
        <v>0.39</v>
      </c>
      <c r="U124" s="222" t="s">
        <v>37</v>
      </c>
      <c r="V124" s="218">
        <v>430</v>
      </c>
      <c r="W124" s="218">
        <v>97</v>
      </c>
      <c r="X124" s="218">
        <v>157</v>
      </c>
      <c r="Y124" s="225">
        <v>0.36</v>
      </c>
      <c r="Z124" s="222" t="s">
        <v>37</v>
      </c>
      <c r="AA124" s="226">
        <v>4.7500000000000001E-2</v>
      </c>
      <c r="AB124" s="223">
        <v>8200</v>
      </c>
      <c r="AC124" s="223">
        <v>4014</v>
      </c>
      <c r="AD124" s="225">
        <v>0.49</v>
      </c>
      <c r="AE124" s="222" t="s">
        <v>37</v>
      </c>
      <c r="AF124" s="218">
        <v>430</v>
      </c>
      <c r="AG124" s="218">
        <v>122</v>
      </c>
      <c r="AH124" s="218">
        <v>198</v>
      </c>
      <c r="AI124" s="225">
        <v>0.46</v>
      </c>
      <c r="AJ124" s="222" t="s">
        <v>37</v>
      </c>
    </row>
    <row r="125" spans="1:36" ht="31.35" customHeight="1" x14ac:dyDescent="0.3">
      <c r="A125" s="219">
        <v>1230</v>
      </c>
      <c r="B125" s="218">
        <v>263</v>
      </c>
      <c r="C125" s="228"/>
      <c r="D125" s="220" t="s">
        <v>57</v>
      </c>
      <c r="E125" s="218">
        <v>45</v>
      </c>
      <c r="F125" s="221">
        <v>0.46</v>
      </c>
      <c r="G125" s="220" t="s">
        <v>204</v>
      </c>
      <c r="H125" s="220" t="s">
        <v>156</v>
      </c>
      <c r="I125" s="220" t="s">
        <v>303</v>
      </c>
      <c r="J125" s="218">
        <v>2</v>
      </c>
      <c r="K125" s="218">
        <v>2</v>
      </c>
      <c r="L125" s="220" t="s">
        <v>136</v>
      </c>
      <c r="M125" s="220" t="s">
        <v>137</v>
      </c>
      <c r="N125" s="222" t="s">
        <v>149</v>
      </c>
      <c r="O125" s="220" t="s">
        <v>139</v>
      </c>
      <c r="P125" s="220" t="s">
        <v>144</v>
      </c>
      <c r="Q125" s="222" t="s">
        <v>39</v>
      </c>
      <c r="R125" s="223">
        <v>19530</v>
      </c>
      <c r="S125" s="223">
        <v>8978</v>
      </c>
      <c r="T125" s="221">
        <v>0.46</v>
      </c>
      <c r="U125" s="222" t="s">
        <v>38</v>
      </c>
      <c r="V125" s="218">
        <v>963</v>
      </c>
      <c r="W125" s="218">
        <v>319</v>
      </c>
      <c r="X125" s="218">
        <v>354</v>
      </c>
      <c r="Y125" s="225">
        <v>0.37</v>
      </c>
      <c r="Z125" s="222" t="s">
        <v>38</v>
      </c>
      <c r="AA125" s="226">
        <v>3.5000000000000003E-2</v>
      </c>
      <c r="AB125" s="223">
        <v>19530</v>
      </c>
      <c r="AC125" s="223">
        <v>10663</v>
      </c>
      <c r="AD125" s="225">
        <v>0.55000000000000004</v>
      </c>
      <c r="AE125" s="222" t="s">
        <v>38</v>
      </c>
      <c r="AF125" s="218">
        <v>963</v>
      </c>
      <c r="AG125" s="218">
        <v>379</v>
      </c>
      <c r="AH125" s="218">
        <v>420</v>
      </c>
      <c r="AI125" s="225">
        <v>0.44</v>
      </c>
      <c r="AJ125" s="222" t="s">
        <v>38</v>
      </c>
    </row>
    <row r="126" spans="1:36" ht="31.35" customHeight="1" x14ac:dyDescent="0.3">
      <c r="A126" s="219">
        <v>1235</v>
      </c>
      <c r="B126" s="218">
        <v>262</v>
      </c>
      <c r="C126" s="228"/>
      <c r="D126" s="220" t="s">
        <v>57</v>
      </c>
      <c r="E126" s="218">
        <v>45</v>
      </c>
      <c r="F126" s="221">
        <v>0.68</v>
      </c>
      <c r="G126" s="220" t="s">
        <v>204</v>
      </c>
      <c r="H126" s="220" t="s">
        <v>303</v>
      </c>
      <c r="I126" s="220" t="s">
        <v>143</v>
      </c>
      <c r="J126" s="218">
        <v>2</v>
      </c>
      <c r="K126" s="218">
        <v>2</v>
      </c>
      <c r="L126" s="220" t="s">
        <v>136</v>
      </c>
      <c r="M126" s="220" t="s">
        <v>137</v>
      </c>
      <c r="N126" s="222" t="s">
        <v>158</v>
      </c>
      <c r="O126" s="220" t="s">
        <v>139</v>
      </c>
      <c r="P126" s="220" t="s">
        <v>144</v>
      </c>
      <c r="Q126" s="222" t="s">
        <v>39</v>
      </c>
      <c r="R126" s="223">
        <v>14000</v>
      </c>
      <c r="S126" s="223">
        <v>10792</v>
      </c>
      <c r="T126" s="221">
        <v>0.77</v>
      </c>
      <c r="U126" s="222" t="s">
        <v>39</v>
      </c>
      <c r="V126" s="218">
        <v>730</v>
      </c>
      <c r="W126" s="218">
        <v>421</v>
      </c>
      <c r="X126" s="218">
        <v>430</v>
      </c>
      <c r="Y126" s="225">
        <v>0.59</v>
      </c>
      <c r="Z126" s="222" t="s">
        <v>38</v>
      </c>
      <c r="AA126" s="226">
        <v>0.01</v>
      </c>
      <c r="AB126" s="223">
        <v>14000</v>
      </c>
      <c r="AC126" s="223">
        <v>11343</v>
      </c>
      <c r="AD126" s="225">
        <v>0.81</v>
      </c>
      <c r="AE126" s="222" t="s">
        <v>39</v>
      </c>
      <c r="AF126" s="218">
        <v>730</v>
      </c>
      <c r="AG126" s="218">
        <v>442</v>
      </c>
      <c r="AH126" s="218">
        <v>452</v>
      </c>
      <c r="AI126" s="225">
        <v>0.62</v>
      </c>
      <c r="AJ126" s="222" t="s">
        <v>39</v>
      </c>
    </row>
    <row r="127" spans="1:36" ht="31.35" customHeight="1" x14ac:dyDescent="0.3">
      <c r="A127" s="219">
        <v>1240</v>
      </c>
      <c r="B127" s="218">
        <v>264</v>
      </c>
      <c r="C127" s="228"/>
      <c r="D127" s="220" t="s">
        <v>57</v>
      </c>
      <c r="E127" s="218">
        <v>40</v>
      </c>
      <c r="F127" s="221">
        <v>4.8899999999999997</v>
      </c>
      <c r="G127" s="220" t="s">
        <v>204</v>
      </c>
      <c r="H127" s="220" t="s">
        <v>143</v>
      </c>
      <c r="I127" s="220" t="s">
        <v>304</v>
      </c>
      <c r="J127" s="218">
        <v>2</v>
      </c>
      <c r="K127" s="218">
        <v>2</v>
      </c>
      <c r="L127" s="220" t="s">
        <v>136</v>
      </c>
      <c r="M127" s="220" t="s">
        <v>137</v>
      </c>
      <c r="N127" s="222" t="s">
        <v>138</v>
      </c>
      <c r="O127" s="220" t="s">
        <v>139</v>
      </c>
      <c r="P127" s="220" t="s">
        <v>144</v>
      </c>
      <c r="Q127" s="222" t="s">
        <v>39</v>
      </c>
      <c r="R127" s="223">
        <v>20160</v>
      </c>
      <c r="S127" s="223">
        <v>10745</v>
      </c>
      <c r="T127" s="221">
        <v>0.53</v>
      </c>
      <c r="U127" s="222" t="s">
        <v>38</v>
      </c>
      <c r="V127" s="218">
        <v>999</v>
      </c>
      <c r="W127" s="218">
        <v>409</v>
      </c>
      <c r="X127" s="218">
        <v>439</v>
      </c>
      <c r="Y127" s="225">
        <v>0.44</v>
      </c>
      <c r="Z127" s="222" t="s">
        <v>38</v>
      </c>
      <c r="AA127" s="226">
        <v>1.2500000000000001E-2</v>
      </c>
      <c r="AB127" s="223">
        <v>20160</v>
      </c>
      <c r="AC127" s="223">
        <v>11434</v>
      </c>
      <c r="AD127" s="225">
        <v>0.56999999999999995</v>
      </c>
      <c r="AE127" s="222" t="s">
        <v>38</v>
      </c>
      <c r="AF127" s="218">
        <v>999</v>
      </c>
      <c r="AG127" s="218">
        <v>435</v>
      </c>
      <c r="AH127" s="218">
        <v>467</v>
      </c>
      <c r="AI127" s="225">
        <v>0.47</v>
      </c>
      <c r="AJ127" s="222" t="s">
        <v>38</v>
      </c>
    </row>
    <row r="128" spans="1:36" ht="31.35" customHeight="1" x14ac:dyDescent="0.3">
      <c r="A128" s="219">
        <v>1250</v>
      </c>
      <c r="B128" s="218">
        <v>255</v>
      </c>
      <c r="C128" s="228"/>
      <c r="D128" s="220" t="s">
        <v>57</v>
      </c>
      <c r="E128" s="218">
        <v>40</v>
      </c>
      <c r="F128" s="221">
        <v>2.04</v>
      </c>
      <c r="G128" s="220" t="s">
        <v>204</v>
      </c>
      <c r="H128" s="220" t="s">
        <v>304</v>
      </c>
      <c r="I128" s="220" t="s">
        <v>147</v>
      </c>
      <c r="J128" s="218">
        <v>2</v>
      </c>
      <c r="K128" s="218">
        <v>2</v>
      </c>
      <c r="L128" s="220" t="s">
        <v>136</v>
      </c>
      <c r="M128" s="220" t="s">
        <v>137</v>
      </c>
      <c r="N128" s="222" t="s">
        <v>158</v>
      </c>
      <c r="O128" s="220" t="s">
        <v>139</v>
      </c>
      <c r="P128" s="220" t="s">
        <v>305</v>
      </c>
      <c r="Q128" s="222" t="s">
        <v>39</v>
      </c>
      <c r="R128" s="223">
        <v>14000</v>
      </c>
      <c r="S128" s="223">
        <v>10291</v>
      </c>
      <c r="T128" s="221">
        <v>0.74</v>
      </c>
      <c r="U128" s="222" t="s">
        <v>39</v>
      </c>
      <c r="V128" s="218">
        <v>730</v>
      </c>
      <c r="W128" s="218">
        <v>390</v>
      </c>
      <c r="X128" s="218">
        <v>367</v>
      </c>
      <c r="Y128" s="225">
        <v>0.53</v>
      </c>
      <c r="Z128" s="222" t="s">
        <v>38</v>
      </c>
      <c r="AA128" s="226">
        <v>3.5000000000000003E-2</v>
      </c>
      <c r="AB128" s="223">
        <v>14000</v>
      </c>
      <c r="AC128" s="223">
        <v>12222</v>
      </c>
      <c r="AD128" s="225">
        <v>0.87</v>
      </c>
      <c r="AE128" s="222" t="s">
        <v>39</v>
      </c>
      <c r="AF128" s="218">
        <v>730</v>
      </c>
      <c r="AG128" s="218">
        <v>463</v>
      </c>
      <c r="AH128" s="218">
        <v>436</v>
      </c>
      <c r="AI128" s="225">
        <v>0.63</v>
      </c>
      <c r="AJ128" s="222" t="s">
        <v>39</v>
      </c>
    </row>
    <row r="129" spans="1:36" ht="31.35" customHeight="1" x14ac:dyDescent="0.3">
      <c r="A129" s="219">
        <v>1260</v>
      </c>
      <c r="B129" s="218">
        <v>253</v>
      </c>
      <c r="C129" s="228"/>
      <c r="D129" s="220" t="s">
        <v>57</v>
      </c>
      <c r="E129" s="218">
        <v>40</v>
      </c>
      <c r="F129" s="221">
        <v>1.1399999999999999</v>
      </c>
      <c r="G129" s="220" t="s">
        <v>204</v>
      </c>
      <c r="H129" s="220" t="s">
        <v>232</v>
      </c>
      <c r="I129" s="220" t="s">
        <v>306</v>
      </c>
      <c r="J129" s="218">
        <v>2</v>
      </c>
      <c r="K129" s="218">
        <v>2</v>
      </c>
      <c r="L129" s="220" t="s">
        <v>136</v>
      </c>
      <c r="M129" s="220" t="s">
        <v>137</v>
      </c>
      <c r="N129" s="222" t="s">
        <v>307</v>
      </c>
      <c r="O129" s="220" t="s">
        <v>139</v>
      </c>
      <c r="P129" s="220" t="s">
        <v>308</v>
      </c>
      <c r="Q129" s="222" t="s">
        <v>39</v>
      </c>
      <c r="R129" s="223">
        <v>17010</v>
      </c>
      <c r="S129" s="223">
        <v>6716</v>
      </c>
      <c r="T129" s="221">
        <v>0.39</v>
      </c>
      <c r="U129" s="222" t="s">
        <v>38</v>
      </c>
      <c r="V129" s="218">
        <v>888</v>
      </c>
      <c r="W129" s="218">
        <v>282</v>
      </c>
      <c r="X129" s="218">
        <v>266</v>
      </c>
      <c r="Y129" s="225">
        <v>0.32</v>
      </c>
      <c r="Z129" s="222" t="s">
        <v>38</v>
      </c>
      <c r="AA129" s="226">
        <v>2.5000000000000001E-2</v>
      </c>
      <c r="AB129" s="223">
        <v>17010</v>
      </c>
      <c r="AC129" s="223">
        <v>7599</v>
      </c>
      <c r="AD129" s="225">
        <v>0.45</v>
      </c>
      <c r="AE129" s="222" t="s">
        <v>38</v>
      </c>
      <c r="AF129" s="218">
        <v>888</v>
      </c>
      <c r="AG129" s="218">
        <v>320</v>
      </c>
      <c r="AH129" s="218">
        <v>301</v>
      </c>
      <c r="AI129" s="225">
        <v>0.36</v>
      </c>
      <c r="AJ129" s="222" t="s">
        <v>38</v>
      </c>
    </row>
    <row r="130" spans="1:36" ht="31.35" customHeight="1" x14ac:dyDescent="0.3">
      <c r="A130" s="219">
        <v>1270</v>
      </c>
      <c r="B130" s="218">
        <v>253</v>
      </c>
      <c r="C130" s="228"/>
      <c r="D130" s="229" t="s">
        <v>176</v>
      </c>
      <c r="E130" s="218">
        <v>40</v>
      </c>
      <c r="F130" s="221">
        <v>3.17</v>
      </c>
      <c r="G130" s="220" t="s">
        <v>204</v>
      </c>
      <c r="H130" s="220" t="s">
        <v>306</v>
      </c>
      <c r="I130" s="220" t="s">
        <v>234</v>
      </c>
      <c r="J130" s="218">
        <v>2</v>
      </c>
      <c r="K130" s="218">
        <v>2</v>
      </c>
      <c r="L130" s="220" t="s">
        <v>157</v>
      </c>
      <c r="M130" s="220" t="s">
        <v>137</v>
      </c>
      <c r="N130" s="222" t="s">
        <v>158</v>
      </c>
      <c r="O130" s="220" t="s">
        <v>139</v>
      </c>
      <c r="P130" s="220" t="s">
        <v>144</v>
      </c>
      <c r="Q130" s="222" t="s">
        <v>38</v>
      </c>
      <c r="R130" s="223">
        <v>8200</v>
      </c>
      <c r="S130" s="223">
        <v>6716</v>
      </c>
      <c r="T130" s="221">
        <v>0.82</v>
      </c>
      <c r="U130" s="222" t="s">
        <v>38</v>
      </c>
      <c r="V130" s="218">
        <v>430</v>
      </c>
      <c r="W130" s="218">
        <v>282</v>
      </c>
      <c r="X130" s="218">
        <v>266</v>
      </c>
      <c r="Y130" s="225">
        <v>0.66</v>
      </c>
      <c r="Z130" s="222" t="s">
        <v>38</v>
      </c>
      <c r="AA130" s="226">
        <v>2.5000000000000001E-2</v>
      </c>
      <c r="AB130" s="223">
        <v>8200</v>
      </c>
      <c r="AC130" s="223">
        <v>7599</v>
      </c>
      <c r="AD130" s="225">
        <v>0.93</v>
      </c>
      <c r="AE130" s="222" t="s">
        <v>38</v>
      </c>
      <c r="AF130" s="218">
        <v>430</v>
      </c>
      <c r="AG130" s="218">
        <v>320</v>
      </c>
      <c r="AH130" s="218">
        <v>301</v>
      </c>
      <c r="AI130" s="225">
        <v>0.74</v>
      </c>
      <c r="AJ130" s="222" t="s">
        <v>38</v>
      </c>
    </row>
    <row r="131" spans="1:36" ht="31.35" customHeight="1" x14ac:dyDescent="0.3">
      <c r="A131" s="219">
        <v>1280</v>
      </c>
      <c r="B131" s="218">
        <v>217</v>
      </c>
      <c r="C131" s="228"/>
      <c r="D131" s="220" t="s">
        <v>57</v>
      </c>
      <c r="E131" s="218">
        <v>30</v>
      </c>
      <c r="F131" s="221">
        <v>0.71</v>
      </c>
      <c r="G131" s="220" t="s">
        <v>309</v>
      </c>
      <c r="H131" s="220" t="s">
        <v>156</v>
      </c>
      <c r="I131" s="220" t="s">
        <v>206</v>
      </c>
      <c r="J131" s="218">
        <v>2</v>
      </c>
      <c r="K131" s="218">
        <v>2</v>
      </c>
      <c r="L131" s="220" t="s">
        <v>136</v>
      </c>
      <c r="M131" s="220" t="s">
        <v>137</v>
      </c>
      <c r="N131" s="222" t="s">
        <v>138</v>
      </c>
      <c r="O131" s="220" t="s">
        <v>139</v>
      </c>
      <c r="P131" s="220" t="s">
        <v>207</v>
      </c>
      <c r="Q131" s="222" t="s">
        <v>39</v>
      </c>
      <c r="R131" s="223">
        <v>16128</v>
      </c>
      <c r="S131" s="223">
        <v>1609</v>
      </c>
      <c r="T131" s="221">
        <v>0.1</v>
      </c>
      <c r="U131" s="222" t="s">
        <v>38</v>
      </c>
      <c r="V131" s="218">
        <v>799</v>
      </c>
      <c r="W131" s="218">
        <v>59</v>
      </c>
      <c r="X131" s="218">
        <v>85</v>
      </c>
      <c r="Y131" s="225">
        <v>0.11</v>
      </c>
      <c r="Z131" s="222" t="s">
        <v>38</v>
      </c>
      <c r="AA131" s="226">
        <v>0.03</v>
      </c>
      <c r="AB131" s="223">
        <v>16128</v>
      </c>
      <c r="AC131" s="223">
        <v>1865</v>
      </c>
      <c r="AD131" s="225">
        <v>0.12</v>
      </c>
      <c r="AE131" s="222" t="s">
        <v>38</v>
      </c>
      <c r="AF131" s="218">
        <v>799</v>
      </c>
      <c r="AG131" s="218">
        <v>69</v>
      </c>
      <c r="AH131" s="218">
        <v>98</v>
      </c>
      <c r="AI131" s="225">
        <v>0.12</v>
      </c>
      <c r="AJ131" s="222" t="s">
        <v>38</v>
      </c>
    </row>
    <row r="132" spans="1:36" ht="31.35" customHeight="1" x14ac:dyDescent="0.3">
      <c r="A132" s="219">
        <v>1290</v>
      </c>
      <c r="B132" s="218">
        <v>210</v>
      </c>
      <c r="C132" s="228"/>
      <c r="D132" s="220" t="s">
        <v>57</v>
      </c>
      <c r="E132" s="218">
        <v>45</v>
      </c>
      <c r="F132" s="221">
        <v>1.74</v>
      </c>
      <c r="G132" s="220" t="s">
        <v>169</v>
      </c>
      <c r="H132" s="220" t="s">
        <v>143</v>
      </c>
      <c r="I132" s="220" t="s">
        <v>310</v>
      </c>
      <c r="J132" s="218">
        <v>2</v>
      </c>
      <c r="K132" s="218">
        <v>2</v>
      </c>
      <c r="L132" s="220" t="s">
        <v>136</v>
      </c>
      <c r="M132" s="220" t="s">
        <v>137</v>
      </c>
      <c r="N132" s="222" t="s">
        <v>149</v>
      </c>
      <c r="O132" s="220" t="s">
        <v>139</v>
      </c>
      <c r="P132" s="220" t="s">
        <v>311</v>
      </c>
      <c r="Q132" s="222" t="s">
        <v>39</v>
      </c>
      <c r="R132" s="223">
        <v>20507</v>
      </c>
      <c r="S132" s="223">
        <v>8035</v>
      </c>
      <c r="T132" s="221">
        <v>0.39</v>
      </c>
      <c r="U132" s="222" t="s">
        <v>38</v>
      </c>
      <c r="V132" s="224">
        <v>1011</v>
      </c>
      <c r="W132" s="218">
        <v>350</v>
      </c>
      <c r="X132" s="218">
        <v>259</v>
      </c>
      <c r="Y132" s="225">
        <v>0.35</v>
      </c>
      <c r="Z132" s="222" t="s">
        <v>38</v>
      </c>
      <c r="AA132" s="226">
        <v>0.01</v>
      </c>
      <c r="AB132" s="223">
        <v>20507</v>
      </c>
      <c r="AC132" s="223">
        <v>8445</v>
      </c>
      <c r="AD132" s="225">
        <v>0.41</v>
      </c>
      <c r="AE132" s="222" t="s">
        <v>38</v>
      </c>
      <c r="AF132" s="224">
        <v>1011</v>
      </c>
      <c r="AG132" s="218">
        <v>368</v>
      </c>
      <c r="AH132" s="218">
        <v>272</v>
      </c>
      <c r="AI132" s="225">
        <v>0.36</v>
      </c>
      <c r="AJ132" s="222" t="s">
        <v>38</v>
      </c>
    </row>
    <row r="133" spans="1:36" ht="31.35" customHeight="1" x14ac:dyDescent="0.3">
      <c r="A133" s="219">
        <v>1300</v>
      </c>
      <c r="B133" s="218">
        <v>202</v>
      </c>
      <c r="C133" s="228"/>
      <c r="D133" s="220" t="s">
        <v>57</v>
      </c>
      <c r="E133" s="218">
        <v>45</v>
      </c>
      <c r="F133" s="221">
        <v>2.4700000000000002</v>
      </c>
      <c r="G133" s="220" t="s">
        <v>169</v>
      </c>
      <c r="H133" s="220" t="s">
        <v>310</v>
      </c>
      <c r="I133" s="220" t="s">
        <v>266</v>
      </c>
      <c r="J133" s="218">
        <v>2</v>
      </c>
      <c r="K133" s="218">
        <v>2</v>
      </c>
      <c r="L133" s="220" t="s">
        <v>136</v>
      </c>
      <c r="M133" s="220" t="s">
        <v>137</v>
      </c>
      <c r="N133" s="222" t="s">
        <v>138</v>
      </c>
      <c r="O133" s="220" t="s">
        <v>139</v>
      </c>
      <c r="P133" s="220" t="s">
        <v>144</v>
      </c>
      <c r="Q133" s="222" t="s">
        <v>39</v>
      </c>
      <c r="R133" s="223">
        <v>20160</v>
      </c>
      <c r="S133" s="223">
        <v>8076</v>
      </c>
      <c r="T133" s="221">
        <v>0.4</v>
      </c>
      <c r="U133" s="222" t="s">
        <v>38</v>
      </c>
      <c r="V133" s="218">
        <v>999</v>
      </c>
      <c r="W133" s="218">
        <v>245</v>
      </c>
      <c r="X133" s="218">
        <v>517</v>
      </c>
      <c r="Y133" s="225">
        <v>0.52</v>
      </c>
      <c r="Z133" s="222" t="s">
        <v>38</v>
      </c>
      <c r="AA133" s="226">
        <v>3.2500000000000001E-2</v>
      </c>
      <c r="AB133" s="223">
        <v>20160</v>
      </c>
      <c r="AC133" s="223">
        <v>9476</v>
      </c>
      <c r="AD133" s="225">
        <v>0.47</v>
      </c>
      <c r="AE133" s="222" t="s">
        <v>38</v>
      </c>
      <c r="AF133" s="218">
        <v>999</v>
      </c>
      <c r="AG133" s="218">
        <v>287</v>
      </c>
      <c r="AH133" s="218">
        <v>606</v>
      </c>
      <c r="AI133" s="225">
        <v>0.61</v>
      </c>
      <c r="AJ133" s="222" t="s">
        <v>38</v>
      </c>
    </row>
    <row r="134" spans="1:36" ht="31.35" customHeight="1" x14ac:dyDescent="0.3">
      <c r="A134" s="219">
        <v>1310</v>
      </c>
      <c r="B134" s="218">
        <v>42</v>
      </c>
      <c r="C134" s="228"/>
      <c r="D134" s="220" t="s">
        <v>57</v>
      </c>
      <c r="E134" s="218">
        <v>45</v>
      </c>
      <c r="F134" s="221">
        <v>1.92</v>
      </c>
      <c r="G134" s="220" t="s">
        <v>169</v>
      </c>
      <c r="H134" s="220" t="s">
        <v>266</v>
      </c>
      <c r="I134" s="220" t="s">
        <v>217</v>
      </c>
      <c r="J134" s="218">
        <v>2</v>
      </c>
      <c r="K134" s="218">
        <v>2</v>
      </c>
      <c r="L134" s="220" t="s">
        <v>136</v>
      </c>
      <c r="M134" s="220" t="s">
        <v>137</v>
      </c>
      <c r="N134" s="222" t="s">
        <v>138</v>
      </c>
      <c r="O134" s="220" t="s">
        <v>139</v>
      </c>
      <c r="P134" s="220" t="s">
        <v>144</v>
      </c>
      <c r="Q134" s="222" t="s">
        <v>39</v>
      </c>
      <c r="R134" s="223">
        <v>21168</v>
      </c>
      <c r="S134" s="223">
        <v>6131</v>
      </c>
      <c r="T134" s="221">
        <v>0.28999999999999998</v>
      </c>
      <c r="U134" s="222" t="s">
        <v>38</v>
      </c>
      <c r="V134" s="224">
        <v>1049</v>
      </c>
      <c r="W134" s="218">
        <v>205</v>
      </c>
      <c r="X134" s="218">
        <v>460</v>
      </c>
      <c r="Y134" s="225">
        <v>0.44</v>
      </c>
      <c r="Z134" s="222" t="s">
        <v>38</v>
      </c>
      <c r="AA134" s="226">
        <v>0.01</v>
      </c>
      <c r="AB134" s="223">
        <v>21168</v>
      </c>
      <c r="AC134" s="223">
        <v>6444</v>
      </c>
      <c r="AD134" s="225">
        <v>0.3</v>
      </c>
      <c r="AE134" s="222" t="s">
        <v>38</v>
      </c>
      <c r="AF134" s="224">
        <v>1049</v>
      </c>
      <c r="AG134" s="218">
        <v>215</v>
      </c>
      <c r="AH134" s="218">
        <v>483</v>
      </c>
      <c r="AI134" s="225">
        <v>0.46</v>
      </c>
      <c r="AJ134" s="222" t="s">
        <v>38</v>
      </c>
    </row>
    <row r="135" spans="1:36" ht="31.35" customHeight="1" x14ac:dyDescent="0.3">
      <c r="A135" s="219">
        <v>1320</v>
      </c>
      <c r="B135" s="218">
        <v>417</v>
      </c>
      <c r="C135" s="228"/>
      <c r="D135" s="220" t="s">
        <v>57</v>
      </c>
      <c r="E135" s="218">
        <v>35</v>
      </c>
      <c r="F135" s="221">
        <v>1.08</v>
      </c>
      <c r="G135" s="220" t="s">
        <v>180</v>
      </c>
      <c r="H135" s="220" t="s">
        <v>147</v>
      </c>
      <c r="I135" s="220" t="s">
        <v>260</v>
      </c>
      <c r="J135" s="218">
        <v>2</v>
      </c>
      <c r="K135" s="218">
        <v>2</v>
      </c>
      <c r="L135" s="220" t="s">
        <v>136</v>
      </c>
      <c r="M135" s="220" t="s">
        <v>148</v>
      </c>
      <c r="N135" s="222" t="s">
        <v>258</v>
      </c>
      <c r="O135" s="220" t="s">
        <v>139</v>
      </c>
      <c r="P135" s="220" t="s">
        <v>181</v>
      </c>
      <c r="Q135" s="222" t="s">
        <v>39</v>
      </c>
      <c r="R135" s="223">
        <v>5988</v>
      </c>
      <c r="S135" s="223">
        <v>9532</v>
      </c>
      <c r="T135" s="221">
        <v>1.59</v>
      </c>
      <c r="U135" s="222" t="s">
        <v>285</v>
      </c>
      <c r="V135" s="218">
        <v>987</v>
      </c>
      <c r="W135" s="218">
        <v>523</v>
      </c>
      <c r="X135" s="218">
        <v>344</v>
      </c>
      <c r="Y135" s="225">
        <v>0.53</v>
      </c>
      <c r="Z135" s="222" t="s">
        <v>39</v>
      </c>
      <c r="AA135" s="226">
        <v>1.4999999999999999E-2</v>
      </c>
      <c r="AB135" s="223">
        <v>9979</v>
      </c>
      <c r="AC135" s="223">
        <v>10269</v>
      </c>
      <c r="AD135" s="225">
        <v>1.03</v>
      </c>
      <c r="AE135" s="222" t="s">
        <v>40</v>
      </c>
      <c r="AF135" s="218">
        <v>987</v>
      </c>
      <c r="AG135" s="218">
        <v>563</v>
      </c>
      <c r="AH135" s="218">
        <v>370</v>
      </c>
      <c r="AI135" s="225">
        <v>0.56999999999999995</v>
      </c>
      <c r="AJ135" s="222" t="s">
        <v>39</v>
      </c>
    </row>
    <row r="136" spans="1:36" ht="31.35" customHeight="1" x14ac:dyDescent="0.3">
      <c r="A136" s="219">
        <v>1325</v>
      </c>
      <c r="B136" s="218">
        <v>417</v>
      </c>
      <c r="C136" s="228"/>
      <c r="D136" s="220" t="s">
        <v>57</v>
      </c>
      <c r="E136" s="218">
        <v>35</v>
      </c>
      <c r="F136" s="221">
        <v>1.08</v>
      </c>
      <c r="G136" s="220" t="s">
        <v>180</v>
      </c>
      <c r="H136" s="220" t="s">
        <v>260</v>
      </c>
      <c r="I136" s="220" t="s">
        <v>147</v>
      </c>
      <c r="J136" s="218">
        <v>2</v>
      </c>
      <c r="K136" s="218">
        <v>2</v>
      </c>
      <c r="L136" s="220" t="s">
        <v>136</v>
      </c>
      <c r="M136" s="220" t="s">
        <v>148</v>
      </c>
      <c r="N136" s="222" t="s">
        <v>258</v>
      </c>
      <c r="O136" s="220" t="s">
        <v>139</v>
      </c>
      <c r="P136" s="220" t="s">
        <v>181</v>
      </c>
      <c r="Q136" s="222" t="s">
        <v>39</v>
      </c>
      <c r="R136" s="223">
        <v>5988</v>
      </c>
      <c r="S136" s="223">
        <v>9532</v>
      </c>
      <c r="T136" s="221">
        <v>1.59</v>
      </c>
      <c r="U136" s="222" t="s">
        <v>285</v>
      </c>
      <c r="V136" s="218">
        <v>987</v>
      </c>
      <c r="W136" s="218">
        <v>523</v>
      </c>
      <c r="X136" s="218">
        <v>344</v>
      </c>
      <c r="Y136" s="225">
        <v>0.53</v>
      </c>
      <c r="Z136" s="222" t="s">
        <v>39</v>
      </c>
      <c r="AA136" s="226">
        <v>1.4999999999999999E-2</v>
      </c>
      <c r="AB136" s="223">
        <v>9979</v>
      </c>
      <c r="AC136" s="223">
        <v>10269</v>
      </c>
      <c r="AD136" s="225">
        <v>1.03</v>
      </c>
      <c r="AE136" s="222" t="s">
        <v>40</v>
      </c>
      <c r="AF136" s="218">
        <v>987</v>
      </c>
      <c r="AG136" s="218">
        <v>563</v>
      </c>
      <c r="AH136" s="218">
        <v>370</v>
      </c>
      <c r="AI136" s="225">
        <v>0.56999999999999995</v>
      </c>
      <c r="AJ136" s="222" t="s">
        <v>39</v>
      </c>
    </row>
    <row r="137" spans="1:36" ht="31.35" customHeight="1" x14ac:dyDescent="0.3">
      <c r="A137" s="219">
        <v>1330</v>
      </c>
      <c r="B137" s="218">
        <v>413</v>
      </c>
      <c r="C137" s="219">
        <v>115084</v>
      </c>
      <c r="D137" s="220" t="s">
        <v>57</v>
      </c>
      <c r="E137" s="218">
        <v>45</v>
      </c>
      <c r="F137" s="221">
        <v>1.94</v>
      </c>
      <c r="G137" s="220" t="s">
        <v>312</v>
      </c>
      <c r="H137" s="220" t="s">
        <v>260</v>
      </c>
      <c r="I137" s="220" t="s">
        <v>163</v>
      </c>
      <c r="J137" s="218">
        <v>2</v>
      </c>
      <c r="K137" s="218">
        <v>2</v>
      </c>
      <c r="L137" s="220" t="s">
        <v>136</v>
      </c>
      <c r="M137" s="220" t="s">
        <v>137</v>
      </c>
      <c r="N137" s="222" t="s">
        <v>258</v>
      </c>
      <c r="O137" s="220" t="s">
        <v>139</v>
      </c>
      <c r="P137" s="220" t="s">
        <v>181</v>
      </c>
      <c r="Q137" s="222" t="s">
        <v>39</v>
      </c>
      <c r="R137" s="223">
        <v>16632</v>
      </c>
      <c r="S137" s="223">
        <v>10108</v>
      </c>
      <c r="T137" s="221">
        <v>0.61</v>
      </c>
      <c r="U137" s="222" t="s">
        <v>39</v>
      </c>
      <c r="V137" s="218">
        <v>822</v>
      </c>
      <c r="W137" s="218">
        <v>502</v>
      </c>
      <c r="X137" s="218">
        <v>410</v>
      </c>
      <c r="Y137" s="225">
        <v>0.61</v>
      </c>
      <c r="Z137" s="222" t="s">
        <v>39</v>
      </c>
      <c r="AA137" s="226">
        <v>1.2500000000000001E-2</v>
      </c>
      <c r="AB137" s="223">
        <v>16632</v>
      </c>
      <c r="AC137" s="223">
        <v>10756</v>
      </c>
      <c r="AD137" s="225">
        <v>0.65</v>
      </c>
      <c r="AE137" s="222" t="s">
        <v>39</v>
      </c>
      <c r="AF137" s="218">
        <v>822</v>
      </c>
      <c r="AG137" s="218">
        <v>534</v>
      </c>
      <c r="AH137" s="218">
        <v>436</v>
      </c>
      <c r="AI137" s="225">
        <v>0.65</v>
      </c>
      <c r="AJ137" s="222" t="s">
        <v>39</v>
      </c>
    </row>
    <row r="138" spans="1:36" ht="31.35" customHeight="1" x14ac:dyDescent="0.3">
      <c r="A138" s="219">
        <v>1340</v>
      </c>
      <c r="B138" s="218">
        <v>420</v>
      </c>
      <c r="C138" s="228"/>
      <c r="D138" s="220" t="s">
        <v>57</v>
      </c>
      <c r="E138" s="218">
        <v>35</v>
      </c>
      <c r="F138" s="221">
        <v>0.79</v>
      </c>
      <c r="G138" s="220" t="s">
        <v>313</v>
      </c>
      <c r="H138" s="220" t="s">
        <v>163</v>
      </c>
      <c r="I138" s="220" t="s">
        <v>314</v>
      </c>
      <c r="J138" s="218">
        <v>2</v>
      </c>
      <c r="K138" s="218">
        <v>2</v>
      </c>
      <c r="L138" s="220" t="s">
        <v>136</v>
      </c>
      <c r="M138" s="220" t="s">
        <v>137</v>
      </c>
      <c r="N138" s="222" t="s">
        <v>149</v>
      </c>
      <c r="O138" s="220" t="s">
        <v>139</v>
      </c>
      <c r="P138" s="220" t="s">
        <v>175</v>
      </c>
      <c r="Q138" s="222" t="s">
        <v>39</v>
      </c>
      <c r="R138" s="223">
        <v>15624</v>
      </c>
      <c r="S138" s="223">
        <v>9508</v>
      </c>
      <c r="T138" s="221">
        <v>0.61</v>
      </c>
      <c r="U138" s="222" t="s">
        <v>38</v>
      </c>
      <c r="V138" s="218">
        <v>770</v>
      </c>
      <c r="W138" s="218">
        <v>382</v>
      </c>
      <c r="X138" s="218">
        <v>409</v>
      </c>
      <c r="Y138" s="225">
        <v>0.53</v>
      </c>
      <c r="Z138" s="222" t="s">
        <v>38</v>
      </c>
      <c r="AA138" s="226">
        <v>3.7499999999999999E-2</v>
      </c>
      <c r="AB138" s="223">
        <v>15624</v>
      </c>
      <c r="AC138" s="223">
        <v>11430</v>
      </c>
      <c r="AD138" s="225">
        <v>0.73</v>
      </c>
      <c r="AE138" s="222" t="s">
        <v>39</v>
      </c>
      <c r="AF138" s="218">
        <v>770</v>
      </c>
      <c r="AG138" s="218">
        <v>459</v>
      </c>
      <c r="AH138" s="218">
        <v>491</v>
      </c>
      <c r="AI138" s="225">
        <v>0.64</v>
      </c>
      <c r="AJ138" s="222" t="s">
        <v>38</v>
      </c>
    </row>
    <row r="139" spans="1:36" ht="31.35" customHeight="1" x14ac:dyDescent="0.3">
      <c r="A139" s="219">
        <v>1350</v>
      </c>
      <c r="B139" s="218">
        <v>421</v>
      </c>
      <c r="C139" s="228"/>
      <c r="D139" s="220" t="s">
        <v>57</v>
      </c>
      <c r="E139" s="218">
        <v>35</v>
      </c>
      <c r="F139" s="221">
        <v>1.06</v>
      </c>
      <c r="G139" s="220" t="s">
        <v>313</v>
      </c>
      <c r="H139" s="220" t="s">
        <v>315</v>
      </c>
      <c r="I139" s="220" t="s">
        <v>316</v>
      </c>
      <c r="J139" s="218">
        <v>2</v>
      </c>
      <c r="K139" s="218">
        <v>2</v>
      </c>
      <c r="L139" s="220" t="s">
        <v>136</v>
      </c>
      <c r="M139" s="220" t="s">
        <v>148</v>
      </c>
      <c r="N139" s="222" t="s">
        <v>149</v>
      </c>
      <c r="O139" s="220" t="s">
        <v>139</v>
      </c>
      <c r="P139" s="220" t="s">
        <v>175</v>
      </c>
      <c r="Q139" s="222" t="s">
        <v>39</v>
      </c>
      <c r="R139" s="223">
        <v>21532</v>
      </c>
      <c r="S139" s="223">
        <v>15440</v>
      </c>
      <c r="T139" s="221">
        <v>0.72</v>
      </c>
      <c r="U139" s="222" t="s">
        <v>39</v>
      </c>
      <c r="V139" s="224">
        <v>1062</v>
      </c>
      <c r="W139" s="218">
        <v>643</v>
      </c>
      <c r="X139" s="218">
        <v>620</v>
      </c>
      <c r="Y139" s="225">
        <v>0.61</v>
      </c>
      <c r="Z139" s="222" t="s">
        <v>38</v>
      </c>
      <c r="AA139" s="226">
        <v>0.01</v>
      </c>
      <c r="AB139" s="223">
        <v>21532</v>
      </c>
      <c r="AC139" s="223">
        <v>16228</v>
      </c>
      <c r="AD139" s="225">
        <v>0.75</v>
      </c>
      <c r="AE139" s="222" t="s">
        <v>39</v>
      </c>
      <c r="AF139" s="224">
        <v>1062</v>
      </c>
      <c r="AG139" s="218">
        <v>676</v>
      </c>
      <c r="AH139" s="218">
        <v>652</v>
      </c>
      <c r="AI139" s="225">
        <v>0.64</v>
      </c>
      <c r="AJ139" s="222" t="s">
        <v>38</v>
      </c>
    </row>
    <row r="140" spans="1:36" ht="31.35" customHeight="1" x14ac:dyDescent="0.3">
      <c r="A140" s="219">
        <v>1360</v>
      </c>
      <c r="B140" s="218">
        <v>415</v>
      </c>
      <c r="C140" s="228"/>
      <c r="D140" s="220" t="s">
        <v>57</v>
      </c>
      <c r="E140" s="218">
        <v>35</v>
      </c>
      <c r="F140" s="221">
        <v>0.79</v>
      </c>
      <c r="G140" s="220" t="s">
        <v>313</v>
      </c>
      <c r="H140" s="220" t="s">
        <v>316</v>
      </c>
      <c r="I140" s="220" t="s">
        <v>317</v>
      </c>
      <c r="J140" s="218">
        <v>2</v>
      </c>
      <c r="K140" s="218">
        <v>2</v>
      </c>
      <c r="L140" s="220" t="s">
        <v>136</v>
      </c>
      <c r="M140" s="220" t="s">
        <v>137</v>
      </c>
      <c r="N140" s="222" t="s">
        <v>138</v>
      </c>
      <c r="O140" s="220" t="s">
        <v>139</v>
      </c>
      <c r="P140" s="220" t="s">
        <v>175</v>
      </c>
      <c r="Q140" s="222" t="s">
        <v>39</v>
      </c>
      <c r="R140" s="223">
        <v>16128</v>
      </c>
      <c r="S140" s="223">
        <v>13808</v>
      </c>
      <c r="T140" s="221">
        <v>0.86</v>
      </c>
      <c r="U140" s="222" t="s">
        <v>38</v>
      </c>
      <c r="V140" s="218">
        <v>799</v>
      </c>
      <c r="W140" s="218">
        <v>575</v>
      </c>
      <c r="X140" s="218">
        <v>560</v>
      </c>
      <c r="Y140" s="225">
        <v>0.72</v>
      </c>
      <c r="Z140" s="222" t="s">
        <v>38</v>
      </c>
      <c r="AA140" s="226">
        <v>3.7499999999999999E-2</v>
      </c>
      <c r="AB140" s="223">
        <v>16128</v>
      </c>
      <c r="AC140" s="223">
        <v>16599</v>
      </c>
      <c r="AD140" s="225">
        <v>1.03</v>
      </c>
      <c r="AE140" s="222" t="s">
        <v>285</v>
      </c>
      <c r="AF140" s="218">
        <v>799</v>
      </c>
      <c r="AG140" s="218">
        <v>692</v>
      </c>
      <c r="AH140" s="218">
        <v>674</v>
      </c>
      <c r="AI140" s="225">
        <v>0.87</v>
      </c>
      <c r="AJ140" s="222" t="s">
        <v>38</v>
      </c>
    </row>
    <row r="141" spans="1:36" ht="31.35" customHeight="1" x14ac:dyDescent="0.3">
      <c r="A141" s="219">
        <v>1370</v>
      </c>
      <c r="B141" s="218">
        <v>415</v>
      </c>
      <c r="C141" s="228"/>
      <c r="D141" s="229" t="s">
        <v>176</v>
      </c>
      <c r="E141" s="218">
        <v>25</v>
      </c>
      <c r="F141" s="221">
        <v>0.63</v>
      </c>
      <c r="G141" s="220" t="s">
        <v>318</v>
      </c>
      <c r="H141" s="220" t="s">
        <v>319</v>
      </c>
      <c r="I141" s="220" t="s">
        <v>320</v>
      </c>
      <c r="J141" s="218">
        <v>2</v>
      </c>
      <c r="K141" s="218">
        <v>2</v>
      </c>
      <c r="L141" s="220" t="s">
        <v>136</v>
      </c>
      <c r="M141" s="220" t="s">
        <v>137</v>
      </c>
      <c r="N141" s="222" t="s">
        <v>258</v>
      </c>
      <c r="O141" s="220" t="s">
        <v>139</v>
      </c>
      <c r="P141" s="220" t="s">
        <v>175</v>
      </c>
      <c r="Q141" s="222" t="s">
        <v>39</v>
      </c>
      <c r="R141" s="223">
        <v>12672</v>
      </c>
      <c r="S141" s="223">
        <v>13808</v>
      </c>
      <c r="T141" s="221">
        <v>1.0900000000000001</v>
      </c>
      <c r="U141" s="222" t="s">
        <v>40</v>
      </c>
      <c r="V141" s="218">
        <v>626</v>
      </c>
      <c r="W141" s="218">
        <v>575</v>
      </c>
      <c r="X141" s="218">
        <v>560</v>
      </c>
      <c r="Y141" s="225">
        <v>0.92</v>
      </c>
      <c r="Z141" s="222" t="s">
        <v>39</v>
      </c>
      <c r="AA141" s="226">
        <v>3.7499999999999999E-2</v>
      </c>
      <c r="AB141" s="223">
        <v>12672</v>
      </c>
      <c r="AC141" s="223">
        <v>16599</v>
      </c>
      <c r="AD141" s="225">
        <v>1.31</v>
      </c>
      <c r="AE141" s="222" t="s">
        <v>40</v>
      </c>
      <c r="AF141" s="218">
        <v>626</v>
      </c>
      <c r="AG141" s="218">
        <v>692</v>
      </c>
      <c r="AH141" s="218">
        <v>674</v>
      </c>
      <c r="AI141" s="225">
        <v>1.1000000000000001</v>
      </c>
      <c r="AJ141" s="222" t="s">
        <v>40</v>
      </c>
    </row>
    <row r="142" spans="1:36" ht="31.35" customHeight="1" x14ac:dyDescent="0.3">
      <c r="A142" s="219">
        <v>1380</v>
      </c>
      <c r="B142" s="218">
        <v>605</v>
      </c>
      <c r="C142" s="228"/>
      <c r="D142" s="229" t="s">
        <v>176</v>
      </c>
      <c r="E142" s="218">
        <v>30</v>
      </c>
      <c r="F142" s="221">
        <v>0.26</v>
      </c>
      <c r="G142" s="220" t="s">
        <v>321</v>
      </c>
      <c r="H142" s="220" t="s">
        <v>317</v>
      </c>
      <c r="I142" s="220" t="s">
        <v>215</v>
      </c>
      <c r="J142" s="218">
        <v>2</v>
      </c>
      <c r="K142" s="218">
        <v>2</v>
      </c>
      <c r="L142" s="220" t="s">
        <v>136</v>
      </c>
      <c r="M142" s="220" t="s">
        <v>137</v>
      </c>
      <c r="N142" s="222" t="s">
        <v>138</v>
      </c>
      <c r="O142" s="220" t="s">
        <v>139</v>
      </c>
      <c r="P142" s="220" t="s">
        <v>175</v>
      </c>
      <c r="Q142" s="222" t="s">
        <v>39</v>
      </c>
      <c r="R142" s="223">
        <v>20160</v>
      </c>
      <c r="S142" s="223">
        <v>2419</v>
      </c>
      <c r="T142" s="221">
        <v>0.12</v>
      </c>
      <c r="U142" s="222" t="s">
        <v>38</v>
      </c>
      <c r="V142" s="218">
        <v>999</v>
      </c>
      <c r="W142" s="218">
        <v>126</v>
      </c>
      <c r="X142" s="218">
        <v>113</v>
      </c>
      <c r="Y142" s="225">
        <v>0.13</v>
      </c>
      <c r="Z142" s="222" t="s">
        <v>38</v>
      </c>
      <c r="AA142" s="226">
        <v>0.01</v>
      </c>
      <c r="AB142" s="223">
        <v>20160</v>
      </c>
      <c r="AC142" s="223">
        <v>2542</v>
      </c>
      <c r="AD142" s="225">
        <v>0.13</v>
      </c>
      <c r="AE142" s="222" t="s">
        <v>38</v>
      </c>
      <c r="AF142" s="218">
        <v>999</v>
      </c>
      <c r="AG142" s="218">
        <v>132</v>
      </c>
      <c r="AH142" s="218">
        <v>119</v>
      </c>
      <c r="AI142" s="225">
        <v>0.13</v>
      </c>
      <c r="AJ142" s="222" t="s">
        <v>38</v>
      </c>
    </row>
    <row r="143" spans="1:36" ht="31.35" customHeight="1" x14ac:dyDescent="0.3">
      <c r="A143" s="219">
        <v>1390</v>
      </c>
      <c r="B143" s="218">
        <v>602</v>
      </c>
      <c r="C143" s="219">
        <v>115004</v>
      </c>
      <c r="D143" s="220" t="s">
        <v>57</v>
      </c>
      <c r="E143" s="218">
        <v>35</v>
      </c>
      <c r="F143" s="221">
        <v>0.75</v>
      </c>
      <c r="G143" s="220" t="s">
        <v>180</v>
      </c>
      <c r="H143" s="220" t="s">
        <v>215</v>
      </c>
      <c r="I143" s="220" t="s">
        <v>217</v>
      </c>
      <c r="J143" s="218">
        <v>2</v>
      </c>
      <c r="K143" s="218">
        <v>2</v>
      </c>
      <c r="L143" s="220" t="s">
        <v>136</v>
      </c>
      <c r="M143" s="220" t="s">
        <v>137</v>
      </c>
      <c r="N143" s="222" t="s">
        <v>149</v>
      </c>
      <c r="O143" s="220" t="s">
        <v>139</v>
      </c>
      <c r="P143" s="220" t="s">
        <v>175</v>
      </c>
      <c r="Q143" s="222" t="s">
        <v>39</v>
      </c>
      <c r="R143" s="223">
        <v>15624</v>
      </c>
      <c r="S143" s="223">
        <v>5794</v>
      </c>
      <c r="T143" s="221">
        <v>0.37</v>
      </c>
      <c r="U143" s="222" t="s">
        <v>38</v>
      </c>
      <c r="V143" s="218">
        <v>770</v>
      </c>
      <c r="W143" s="218">
        <v>297</v>
      </c>
      <c r="X143" s="218">
        <v>194</v>
      </c>
      <c r="Y143" s="225">
        <v>0.39</v>
      </c>
      <c r="Z143" s="222" t="s">
        <v>38</v>
      </c>
      <c r="AA143" s="226">
        <v>0.02</v>
      </c>
      <c r="AB143" s="223">
        <v>15624</v>
      </c>
      <c r="AC143" s="223">
        <v>6397</v>
      </c>
      <c r="AD143" s="225">
        <v>0.41</v>
      </c>
      <c r="AE143" s="222" t="s">
        <v>38</v>
      </c>
      <c r="AF143" s="218">
        <v>770</v>
      </c>
      <c r="AG143" s="218">
        <v>328</v>
      </c>
      <c r="AH143" s="218">
        <v>214</v>
      </c>
      <c r="AI143" s="225">
        <v>0.43</v>
      </c>
      <c r="AJ143" s="222" t="s">
        <v>38</v>
      </c>
    </row>
    <row r="144" spans="1:36" ht="31.35" customHeight="1" x14ac:dyDescent="0.3">
      <c r="A144" s="219">
        <v>1400</v>
      </c>
      <c r="B144" s="218">
        <v>401</v>
      </c>
      <c r="C144" s="228"/>
      <c r="D144" s="220" t="s">
        <v>57</v>
      </c>
      <c r="E144" s="218">
        <v>45</v>
      </c>
      <c r="F144" s="221">
        <v>1.62</v>
      </c>
      <c r="G144" s="220" t="s">
        <v>232</v>
      </c>
      <c r="H144" s="220" t="s">
        <v>147</v>
      </c>
      <c r="I144" s="220" t="s">
        <v>231</v>
      </c>
      <c r="J144" s="218">
        <v>2</v>
      </c>
      <c r="K144" s="218">
        <v>2</v>
      </c>
      <c r="L144" s="220" t="s">
        <v>136</v>
      </c>
      <c r="M144" s="220" t="s">
        <v>137</v>
      </c>
      <c r="N144" s="222" t="s">
        <v>149</v>
      </c>
      <c r="O144" s="220" t="s">
        <v>139</v>
      </c>
      <c r="P144" s="220" t="s">
        <v>181</v>
      </c>
      <c r="Q144" s="222" t="s">
        <v>39</v>
      </c>
      <c r="R144" s="223">
        <v>20507</v>
      </c>
      <c r="S144" s="223">
        <v>9775</v>
      </c>
      <c r="T144" s="221">
        <v>0.48</v>
      </c>
      <c r="U144" s="222" t="s">
        <v>38</v>
      </c>
      <c r="V144" s="224">
        <v>1011</v>
      </c>
      <c r="W144" s="218">
        <v>622</v>
      </c>
      <c r="X144" s="218">
        <v>825</v>
      </c>
      <c r="Y144" s="225">
        <v>0.82</v>
      </c>
      <c r="Z144" s="222" t="s">
        <v>39</v>
      </c>
      <c r="AA144" s="226">
        <v>0.03</v>
      </c>
      <c r="AB144" s="223">
        <v>20507</v>
      </c>
      <c r="AC144" s="223">
        <v>11332</v>
      </c>
      <c r="AD144" s="225">
        <v>0.55000000000000004</v>
      </c>
      <c r="AE144" s="222" t="s">
        <v>38</v>
      </c>
      <c r="AF144" s="224">
        <v>1011</v>
      </c>
      <c r="AG144" s="218">
        <v>721</v>
      </c>
      <c r="AH144" s="218">
        <v>957</v>
      </c>
      <c r="AI144" s="225">
        <v>0.95</v>
      </c>
      <c r="AJ144" s="222" t="s">
        <v>39</v>
      </c>
    </row>
    <row r="145" spans="1:36" ht="31.35" customHeight="1" x14ac:dyDescent="0.3">
      <c r="A145" s="219">
        <v>1410</v>
      </c>
      <c r="B145" s="218">
        <v>257</v>
      </c>
      <c r="C145" s="228"/>
      <c r="D145" s="220" t="s">
        <v>57</v>
      </c>
      <c r="E145" s="218">
        <v>50</v>
      </c>
      <c r="F145" s="221">
        <v>3.93</v>
      </c>
      <c r="G145" s="220" t="s">
        <v>232</v>
      </c>
      <c r="H145" s="220" t="s">
        <v>231</v>
      </c>
      <c r="I145" s="220" t="s">
        <v>204</v>
      </c>
      <c r="J145" s="218">
        <v>2</v>
      </c>
      <c r="K145" s="218">
        <v>2</v>
      </c>
      <c r="L145" s="220" t="s">
        <v>136</v>
      </c>
      <c r="M145" s="220" t="s">
        <v>137</v>
      </c>
      <c r="N145" s="222" t="s">
        <v>149</v>
      </c>
      <c r="O145" s="220" t="s">
        <v>139</v>
      </c>
      <c r="P145" s="220" t="s">
        <v>322</v>
      </c>
      <c r="Q145" s="222" t="s">
        <v>39</v>
      </c>
      <c r="R145" s="223">
        <v>19530</v>
      </c>
      <c r="S145" s="223">
        <v>10688</v>
      </c>
      <c r="T145" s="221">
        <v>0.55000000000000004</v>
      </c>
      <c r="U145" s="222" t="s">
        <v>38</v>
      </c>
      <c r="V145" s="218">
        <v>963</v>
      </c>
      <c r="W145" s="218">
        <v>470</v>
      </c>
      <c r="X145" s="218">
        <v>548</v>
      </c>
      <c r="Y145" s="225">
        <v>0.56999999999999995</v>
      </c>
      <c r="Z145" s="222" t="s">
        <v>38</v>
      </c>
      <c r="AA145" s="226">
        <v>1.7500000000000002E-2</v>
      </c>
      <c r="AB145" s="223">
        <v>19530</v>
      </c>
      <c r="AC145" s="223">
        <v>11657</v>
      </c>
      <c r="AD145" s="225">
        <v>0.6</v>
      </c>
      <c r="AE145" s="222" t="s">
        <v>38</v>
      </c>
      <c r="AF145" s="218">
        <v>963</v>
      </c>
      <c r="AG145" s="218">
        <v>513</v>
      </c>
      <c r="AH145" s="218">
        <v>598</v>
      </c>
      <c r="AI145" s="225">
        <v>0.62</v>
      </c>
      <c r="AJ145" s="222" t="s">
        <v>38</v>
      </c>
    </row>
    <row r="146" spans="1:36" ht="31.35" customHeight="1" x14ac:dyDescent="0.3">
      <c r="A146" s="219">
        <v>1420</v>
      </c>
      <c r="B146" s="218">
        <v>252</v>
      </c>
      <c r="C146" s="228"/>
      <c r="D146" s="220" t="s">
        <v>57</v>
      </c>
      <c r="E146" s="218">
        <v>40</v>
      </c>
      <c r="F146" s="221">
        <v>0.63</v>
      </c>
      <c r="G146" s="220" t="s">
        <v>232</v>
      </c>
      <c r="H146" s="220" t="s">
        <v>204</v>
      </c>
      <c r="I146" s="220" t="s">
        <v>323</v>
      </c>
      <c r="J146" s="218">
        <v>2</v>
      </c>
      <c r="K146" s="218">
        <v>2</v>
      </c>
      <c r="L146" s="220" t="s">
        <v>136</v>
      </c>
      <c r="M146" s="220" t="s">
        <v>137</v>
      </c>
      <c r="N146" s="222" t="s">
        <v>307</v>
      </c>
      <c r="O146" s="220" t="s">
        <v>139</v>
      </c>
      <c r="P146" s="220" t="s">
        <v>308</v>
      </c>
      <c r="Q146" s="222" t="s">
        <v>39</v>
      </c>
      <c r="R146" s="223">
        <v>12960</v>
      </c>
      <c r="S146" s="223">
        <v>12316</v>
      </c>
      <c r="T146" s="221">
        <v>0.95</v>
      </c>
      <c r="U146" s="222" t="s">
        <v>39</v>
      </c>
      <c r="V146" s="218">
        <v>677</v>
      </c>
      <c r="W146" s="218">
        <v>519</v>
      </c>
      <c r="X146" s="218">
        <v>508</v>
      </c>
      <c r="Y146" s="225">
        <v>0.77</v>
      </c>
      <c r="Z146" s="222" t="s">
        <v>39</v>
      </c>
      <c r="AA146" s="226">
        <v>2.2499999999999999E-2</v>
      </c>
      <c r="AB146" s="223">
        <v>12960</v>
      </c>
      <c r="AC146" s="223">
        <v>13765</v>
      </c>
      <c r="AD146" s="225">
        <v>1.06</v>
      </c>
      <c r="AE146" s="222" t="s">
        <v>285</v>
      </c>
      <c r="AF146" s="218">
        <v>677</v>
      </c>
      <c r="AG146" s="218">
        <v>580</v>
      </c>
      <c r="AH146" s="218">
        <v>567</v>
      </c>
      <c r="AI146" s="225">
        <v>0.86</v>
      </c>
      <c r="AJ146" s="222" t="s">
        <v>39</v>
      </c>
    </row>
    <row r="147" spans="1:36" ht="31.35" customHeight="1" x14ac:dyDescent="0.3">
      <c r="A147" s="219">
        <v>1430</v>
      </c>
      <c r="B147" s="218">
        <v>252</v>
      </c>
      <c r="C147" s="228"/>
      <c r="D147" s="229" t="s">
        <v>176</v>
      </c>
      <c r="E147" s="218">
        <v>40</v>
      </c>
      <c r="F147" s="221">
        <v>2.4900000000000002</v>
      </c>
      <c r="G147" s="220" t="s">
        <v>232</v>
      </c>
      <c r="H147" s="220" t="s">
        <v>323</v>
      </c>
      <c r="I147" s="220" t="s">
        <v>266</v>
      </c>
      <c r="J147" s="218">
        <v>2</v>
      </c>
      <c r="K147" s="218">
        <v>2</v>
      </c>
      <c r="L147" s="220" t="s">
        <v>136</v>
      </c>
      <c r="M147" s="220" t="s">
        <v>137</v>
      </c>
      <c r="N147" s="222" t="s">
        <v>158</v>
      </c>
      <c r="O147" s="220" t="s">
        <v>139</v>
      </c>
      <c r="P147" s="220" t="s">
        <v>144</v>
      </c>
      <c r="Q147" s="222" t="s">
        <v>39</v>
      </c>
      <c r="R147" s="223">
        <v>14000</v>
      </c>
      <c r="S147" s="223">
        <v>12316</v>
      </c>
      <c r="T147" s="221">
        <v>0.88</v>
      </c>
      <c r="U147" s="222" t="s">
        <v>39</v>
      </c>
      <c r="V147" s="218">
        <v>730</v>
      </c>
      <c r="W147" s="218">
        <v>519</v>
      </c>
      <c r="X147" s="218">
        <v>508</v>
      </c>
      <c r="Y147" s="225">
        <v>0.71</v>
      </c>
      <c r="Z147" s="222" t="s">
        <v>39</v>
      </c>
      <c r="AA147" s="226">
        <v>2.2499999999999999E-2</v>
      </c>
      <c r="AB147" s="223">
        <v>14000</v>
      </c>
      <c r="AC147" s="223">
        <v>13765</v>
      </c>
      <c r="AD147" s="225">
        <v>0.98</v>
      </c>
      <c r="AE147" s="222" t="s">
        <v>39</v>
      </c>
      <c r="AF147" s="218">
        <v>730</v>
      </c>
      <c r="AG147" s="218">
        <v>580</v>
      </c>
      <c r="AH147" s="218">
        <v>567</v>
      </c>
      <c r="AI147" s="225">
        <v>0.79</v>
      </c>
      <c r="AJ147" s="222" t="s">
        <v>39</v>
      </c>
    </row>
    <row r="148" spans="1:36" ht="31.35" customHeight="1" x14ac:dyDescent="0.3">
      <c r="A148" s="219">
        <v>1440</v>
      </c>
      <c r="B148" s="218">
        <v>242</v>
      </c>
      <c r="C148" s="228"/>
      <c r="D148" s="220" t="s">
        <v>57</v>
      </c>
      <c r="E148" s="218">
        <v>35</v>
      </c>
      <c r="F148" s="221">
        <v>1.74</v>
      </c>
      <c r="G148" s="220" t="s">
        <v>232</v>
      </c>
      <c r="H148" s="220" t="s">
        <v>266</v>
      </c>
      <c r="I148" s="220" t="s">
        <v>324</v>
      </c>
      <c r="J148" s="218">
        <v>2</v>
      </c>
      <c r="K148" s="218">
        <v>2</v>
      </c>
      <c r="L148" s="220" t="s">
        <v>157</v>
      </c>
      <c r="M148" s="220" t="s">
        <v>137</v>
      </c>
      <c r="N148" s="222" t="s">
        <v>158</v>
      </c>
      <c r="O148" s="220" t="s">
        <v>139</v>
      </c>
      <c r="P148" s="220" t="s">
        <v>144</v>
      </c>
      <c r="Q148" s="222" t="s">
        <v>38</v>
      </c>
      <c r="R148" s="223">
        <v>8200</v>
      </c>
      <c r="S148" s="223">
        <v>7935</v>
      </c>
      <c r="T148" s="221">
        <v>0.97</v>
      </c>
      <c r="U148" s="222" t="s">
        <v>38</v>
      </c>
      <c r="V148" s="218">
        <v>430</v>
      </c>
      <c r="W148" s="218">
        <v>335</v>
      </c>
      <c r="X148" s="218">
        <v>331</v>
      </c>
      <c r="Y148" s="225">
        <v>0.78</v>
      </c>
      <c r="Z148" s="222" t="s">
        <v>38</v>
      </c>
      <c r="AA148" s="226">
        <v>1.4999999999999999E-2</v>
      </c>
      <c r="AB148" s="223">
        <v>8200</v>
      </c>
      <c r="AC148" s="223">
        <v>8548</v>
      </c>
      <c r="AD148" s="225">
        <v>1.04</v>
      </c>
      <c r="AE148" s="222" t="s">
        <v>39</v>
      </c>
      <c r="AF148" s="218">
        <v>430</v>
      </c>
      <c r="AG148" s="218">
        <v>361</v>
      </c>
      <c r="AH148" s="218">
        <v>357</v>
      </c>
      <c r="AI148" s="225">
        <v>0.84</v>
      </c>
      <c r="AJ148" s="222" t="s">
        <v>38</v>
      </c>
    </row>
    <row r="149" spans="1:36" ht="31.35" customHeight="1" x14ac:dyDescent="0.3">
      <c r="A149" s="219">
        <v>1450</v>
      </c>
      <c r="B149" s="218">
        <v>238</v>
      </c>
      <c r="C149" s="228"/>
      <c r="D149" s="220" t="s">
        <v>57</v>
      </c>
      <c r="E149" s="218">
        <v>40</v>
      </c>
      <c r="F149" s="221">
        <v>1.77</v>
      </c>
      <c r="G149" s="220" t="s">
        <v>232</v>
      </c>
      <c r="H149" s="220" t="s">
        <v>324</v>
      </c>
      <c r="I149" s="220" t="s">
        <v>325</v>
      </c>
      <c r="J149" s="218">
        <v>2</v>
      </c>
      <c r="K149" s="218">
        <v>2</v>
      </c>
      <c r="L149" s="220" t="s">
        <v>157</v>
      </c>
      <c r="M149" s="220" t="s">
        <v>137</v>
      </c>
      <c r="N149" s="222" t="s">
        <v>158</v>
      </c>
      <c r="O149" s="220" t="s">
        <v>139</v>
      </c>
      <c r="P149" s="220" t="s">
        <v>144</v>
      </c>
      <c r="Q149" s="222" t="s">
        <v>38</v>
      </c>
      <c r="R149" s="223">
        <v>8200</v>
      </c>
      <c r="S149" s="223">
        <v>8346</v>
      </c>
      <c r="T149" s="221">
        <v>1.02</v>
      </c>
      <c r="U149" s="222" t="s">
        <v>39</v>
      </c>
      <c r="V149" s="218">
        <v>430</v>
      </c>
      <c r="W149" s="218">
        <v>405</v>
      </c>
      <c r="X149" s="218">
        <v>367</v>
      </c>
      <c r="Y149" s="225">
        <v>0.94</v>
      </c>
      <c r="Z149" s="222" t="s">
        <v>38</v>
      </c>
      <c r="AA149" s="226">
        <v>0.01</v>
      </c>
      <c r="AB149" s="223">
        <v>8200</v>
      </c>
      <c r="AC149" s="223">
        <v>8772</v>
      </c>
      <c r="AD149" s="225">
        <v>1.07</v>
      </c>
      <c r="AE149" s="222" t="s">
        <v>39</v>
      </c>
      <c r="AF149" s="218">
        <v>430</v>
      </c>
      <c r="AG149" s="218">
        <v>425</v>
      </c>
      <c r="AH149" s="218">
        <v>385</v>
      </c>
      <c r="AI149" s="225">
        <v>0.99</v>
      </c>
      <c r="AJ149" s="222" t="s">
        <v>38</v>
      </c>
    </row>
    <row r="150" spans="1:36" ht="31.35" customHeight="1" x14ac:dyDescent="0.3">
      <c r="A150" s="219">
        <v>1460</v>
      </c>
      <c r="B150" s="218">
        <v>235</v>
      </c>
      <c r="C150" s="228"/>
      <c r="D150" s="220" t="s">
        <v>57</v>
      </c>
      <c r="E150" s="218">
        <v>45</v>
      </c>
      <c r="F150" s="221">
        <v>0.46</v>
      </c>
      <c r="G150" s="220" t="s">
        <v>326</v>
      </c>
      <c r="H150" s="220" t="s">
        <v>325</v>
      </c>
      <c r="I150" s="220" t="s">
        <v>143</v>
      </c>
      <c r="J150" s="218">
        <v>2</v>
      </c>
      <c r="K150" s="218">
        <v>2</v>
      </c>
      <c r="L150" s="220" t="s">
        <v>136</v>
      </c>
      <c r="M150" s="220" t="s">
        <v>137</v>
      </c>
      <c r="N150" s="222" t="s">
        <v>158</v>
      </c>
      <c r="O150" s="220" t="s">
        <v>139</v>
      </c>
      <c r="P150" s="220" t="s">
        <v>144</v>
      </c>
      <c r="Q150" s="222" t="s">
        <v>39</v>
      </c>
      <c r="R150" s="223">
        <v>14000</v>
      </c>
      <c r="S150" s="223">
        <v>6545</v>
      </c>
      <c r="T150" s="221">
        <v>0.47</v>
      </c>
      <c r="U150" s="222" t="s">
        <v>38</v>
      </c>
      <c r="V150" s="218">
        <v>730</v>
      </c>
      <c r="W150" s="218">
        <v>242</v>
      </c>
      <c r="X150" s="218">
        <v>361</v>
      </c>
      <c r="Y150" s="225">
        <v>0.49</v>
      </c>
      <c r="Z150" s="222" t="s">
        <v>38</v>
      </c>
      <c r="AA150" s="226">
        <v>0.01</v>
      </c>
      <c r="AB150" s="223">
        <v>14000</v>
      </c>
      <c r="AC150" s="223">
        <v>6879</v>
      </c>
      <c r="AD150" s="225">
        <v>0.49</v>
      </c>
      <c r="AE150" s="222" t="s">
        <v>38</v>
      </c>
      <c r="AF150" s="218">
        <v>730</v>
      </c>
      <c r="AG150" s="218">
        <v>254</v>
      </c>
      <c r="AH150" s="218">
        <v>379</v>
      </c>
      <c r="AI150" s="225">
        <v>0.52</v>
      </c>
      <c r="AJ150" s="222" t="s">
        <v>38</v>
      </c>
    </row>
    <row r="151" spans="1:36" ht="31.35" customHeight="1" x14ac:dyDescent="0.3">
      <c r="A151" s="219">
        <v>1470</v>
      </c>
      <c r="B151" s="218">
        <v>214</v>
      </c>
      <c r="C151" s="228"/>
      <c r="D151" s="220" t="s">
        <v>57</v>
      </c>
      <c r="E151" s="218">
        <v>30</v>
      </c>
      <c r="F151" s="221">
        <v>1.78</v>
      </c>
      <c r="G151" s="220" t="s">
        <v>327</v>
      </c>
      <c r="H151" s="220" t="s">
        <v>143</v>
      </c>
      <c r="I151" s="220" t="s">
        <v>328</v>
      </c>
      <c r="J151" s="218">
        <v>2</v>
      </c>
      <c r="K151" s="218">
        <v>2</v>
      </c>
      <c r="L151" s="220" t="s">
        <v>136</v>
      </c>
      <c r="M151" s="220" t="s">
        <v>137</v>
      </c>
      <c r="N151" s="222" t="s">
        <v>138</v>
      </c>
      <c r="O151" s="220" t="s">
        <v>139</v>
      </c>
      <c r="P151" s="220" t="s">
        <v>329</v>
      </c>
      <c r="Q151" s="222" t="s">
        <v>39</v>
      </c>
      <c r="R151" s="223">
        <v>21168</v>
      </c>
      <c r="S151" s="223">
        <v>2833</v>
      </c>
      <c r="T151" s="221">
        <v>0.13</v>
      </c>
      <c r="U151" s="222" t="s">
        <v>38</v>
      </c>
      <c r="V151" s="224">
        <v>1049</v>
      </c>
      <c r="W151" s="218">
        <v>129</v>
      </c>
      <c r="X151" s="218">
        <v>153</v>
      </c>
      <c r="Y151" s="225">
        <v>0.15</v>
      </c>
      <c r="Z151" s="222" t="s">
        <v>38</v>
      </c>
      <c r="AA151" s="226">
        <v>6.25E-2</v>
      </c>
      <c r="AB151" s="223">
        <v>21168</v>
      </c>
      <c r="AC151" s="223">
        <v>3836</v>
      </c>
      <c r="AD151" s="225">
        <v>0.18</v>
      </c>
      <c r="AE151" s="222" t="s">
        <v>38</v>
      </c>
      <c r="AF151" s="224">
        <v>1049</v>
      </c>
      <c r="AG151" s="218">
        <v>175</v>
      </c>
      <c r="AH151" s="218">
        <v>207</v>
      </c>
      <c r="AI151" s="225">
        <v>0.2</v>
      </c>
      <c r="AJ151" s="222" t="s">
        <v>38</v>
      </c>
    </row>
    <row r="152" spans="1:36" ht="31.35" customHeight="1" x14ac:dyDescent="0.3">
      <c r="A152" s="219">
        <v>1480</v>
      </c>
      <c r="B152" s="218">
        <v>214</v>
      </c>
      <c r="C152" s="228"/>
      <c r="D152" s="229" t="s">
        <v>176</v>
      </c>
      <c r="E152" s="218">
        <v>30</v>
      </c>
      <c r="F152" s="221">
        <v>1.05</v>
      </c>
      <c r="G152" s="220" t="s">
        <v>330</v>
      </c>
      <c r="H152" s="220" t="s">
        <v>328</v>
      </c>
      <c r="I152" s="220" t="s">
        <v>331</v>
      </c>
      <c r="J152" s="218">
        <v>2</v>
      </c>
      <c r="K152" s="218">
        <v>2</v>
      </c>
      <c r="L152" s="220" t="s">
        <v>136</v>
      </c>
      <c r="M152" s="220" t="s">
        <v>137</v>
      </c>
      <c r="N152" s="222" t="s">
        <v>138</v>
      </c>
      <c r="O152" s="220" t="s">
        <v>139</v>
      </c>
      <c r="P152" s="220" t="s">
        <v>170</v>
      </c>
      <c r="Q152" s="222" t="s">
        <v>39</v>
      </c>
      <c r="R152" s="223">
        <v>16128</v>
      </c>
      <c r="S152" s="223">
        <v>2833</v>
      </c>
      <c r="T152" s="221">
        <v>0.18</v>
      </c>
      <c r="U152" s="222" t="s">
        <v>38</v>
      </c>
      <c r="V152" s="218">
        <v>799</v>
      </c>
      <c r="W152" s="218">
        <v>129</v>
      </c>
      <c r="X152" s="218">
        <v>153</v>
      </c>
      <c r="Y152" s="225">
        <v>0.19</v>
      </c>
      <c r="Z152" s="222" t="s">
        <v>38</v>
      </c>
      <c r="AA152" s="226">
        <v>6.25E-2</v>
      </c>
      <c r="AB152" s="223">
        <v>16128</v>
      </c>
      <c r="AC152" s="223">
        <v>3836</v>
      </c>
      <c r="AD152" s="225">
        <v>0.24</v>
      </c>
      <c r="AE152" s="222" t="s">
        <v>38</v>
      </c>
      <c r="AF152" s="218">
        <v>799</v>
      </c>
      <c r="AG152" s="218">
        <v>175</v>
      </c>
      <c r="AH152" s="218">
        <v>207</v>
      </c>
      <c r="AI152" s="225">
        <v>0.26</v>
      </c>
      <c r="AJ152" s="222" t="s">
        <v>38</v>
      </c>
    </row>
    <row r="153" spans="1:36" ht="31.35" customHeight="1" x14ac:dyDescent="0.3">
      <c r="A153" s="219">
        <v>1490</v>
      </c>
      <c r="B153" s="219">
        <v>115065</v>
      </c>
      <c r="C153" s="219">
        <v>115065</v>
      </c>
      <c r="D153" s="220" t="s">
        <v>332</v>
      </c>
      <c r="E153" s="222" t="s">
        <v>90</v>
      </c>
      <c r="F153" s="221">
        <v>0.42</v>
      </c>
      <c r="G153" s="220" t="s">
        <v>333</v>
      </c>
      <c r="H153" s="220" t="s">
        <v>334</v>
      </c>
      <c r="I153" s="220" t="s">
        <v>267</v>
      </c>
      <c r="J153" s="218">
        <v>2</v>
      </c>
      <c r="K153" s="218">
        <v>2</v>
      </c>
      <c r="L153" s="220" t="s">
        <v>136</v>
      </c>
      <c r="M153" s="220" t="s">
        <v>137</v>
      </c>
      <c r="N153" s="222" t="s">
        <v>149</v>
      </c>
      <c r="O153" s="220" t="s">
        <v>139</v>
      </c>
      <c r="P153" s="220" t="s">
        <v>170</v>
      </c>
      <c r="Q153" s="222" t="s">
        <v>39</v>
      </c>
      <c r="R153" s="223">
        <v>15624</v>
      </c>
      <c r="S153" s="223">
        <v>3935</v>
      </c>
      <c r="T153" s="221">
        <v>0.25</v>
      </c>
      <c r="U153" s="222" t="s">
        <v>38</v>
      </c>
      <c r="V153" s="218">
        <v>770</v>
      </c>
      <c r="W153" s="218">
        <v>161</v>
      </c>
      <c r="X153" s="218">
        <v>193</v>
      </c>
      <c r="Y153" s="225">
        <v>0.25</v>
      </c>
      <c r="Z153" s="222" t="s">
        <v>38</v>
      </c>
      <c r="AA153" s="226">
        <v>0.1525</v>
      </c>
      <c r="AB153" s="223">
        <v>15624</v>
      </c>
      <c r="AC153" s="223">
        <v>8001</v>
      </c>
      <c r="AD153" s="225">
        <v>0.51</v>
      </c>
      <c r="AE153" s="222" t="s">
        <v>38</v>
      </c>
      <c r="AF153" s="218">
        <v>770</v>
      </c>
      <c r="AG153" s="218">
        <v>327</v>
      </c>
      <c r="AH153" s="218">
        <v>392</v>
      </c>
      <c r="AI153" s="225">
        <v>0.51</v>
      </c>
      <c r="AJ153" s="222" t="s">
        <v>38</v>
      </c>
    </row>
    <row r="154" spans="1:36" ht="31.35" customHeight="1" x14ac:dyDescent="0.3">
      <c r="A154" s="219">
        <v>1500</v>
      </c>
      <c r="B154" s="218">
        <v>203</v>
      </c>
      <c r="C154" s="228"/>
      <c r="D154" s="229" t="s">
        <v>176</v>
      </c>
      <c r="E154" s="218">
        <v>35</v>
      </c>
      <c r="F154" s="221">
        <v>0.23</v>
      </c>
      <c r="G154" s="220" t="s">
        <v>232</v>
      </c>
      <c r="H154" s="220" t="s">
        <v>267</v>
      </c>
      <c r="I154" s="220" t="s">
        <v>206</v>
      </c>
      <c r="J154" s="218">
        <v>2</v>
      </c>
      <c r="K154" s="218">
        <v>2</v>
      </c>
      <c r="L154" s="220" t="s">
        <v>136</v>
      </c>
      <c r="M154" s="220" t="s">
        <v>137</v>
      </c>
      <c r="N154" s="222" t="s">
        <v>149</v>
      </c>
      <c r="O154" s="220" t="s">
        <v>139</v>
      </c>
      <c r="P154" s="220" t="s">
        <v>170</v>
      </c>
      <c r="Q154" s="222" t="s">
        <v>39</v>
      </c>
      <c r="R154" s="223">
        <v>20507</v>
      </c>
      <c r="S154" s="223">
        <v>6189</v>
      </c>
      <c r="T154" s="221">
        <v>0.3</v>
      </c>
      <c r="U154" s="222" t="s">
        <v>38</v>
      </c>
      <c r="V154" s="224">
        <v>1011</v>
      </c>
      <c r="W154" s="218">
        <v>270</v>
      </c>
      <c r="X154" s="218">
        <v>292</v>
      </c>
      <c r="Y154" s="225">
        <v>0.28999999999999998</v>
      </c>
      <c r="Z154" s="222" t="s">
        <v>38</v>
      </c>
      <c r="AA154" s="226">
        <v>0.105</v>
      </c>
      <c r="AB154" s="223">
        <v>20507</v>
      </c>
      <c r="AC154" s="223">
        <v>10196</v>
      </c>
      <c r="AD154" s="225">
        <v>0.5</v>
      </c>
      <c r="AE154" s="222" t="s">
        <v>38</v>
      </c>
      <c r="AF154" s="224">
        <v>1011</v>
      </c>
      <c r="AG154" s="218">
        <v>444</v>
      </c>
      <c r="AH154" s="218">
        <v>481</v>
      </c>
      <c r="AI154" s="225">
        <v>0.48</v>
      </c>
      <c r="AJ154" s="222" t="s">
        <v>38</v>
      </c>
    </row>
    <row r="155" spans="1:36" ht="31.35" customHeight="1" x14ac:dyDescent="0.3">
      <c r="A155" s="219">
        <v>1510</v>
      </c>
      <c r="B155" s="218">
        <v>45</v>
      </c>
      <c r="C155" s="228"/>
      <c r="D155" s="220" t="s">
        <v>57</v>
      </c>
      <c r="E155" s="218">
        <v>25</v>
      </c>
      <c r="F155" s="221">
        <v>4.3099999999999996</v>
      </c>
      <c r="G155" s="220" t="s">
        <v>232</v>
      </c>
      <c r="H155" s="220" t="s">
        <v>206</v>
      </c>
      <c r="I155" s="220" t="s">
        <v>335</v>
      </c>
      <c r="J155" s="218">
        <v>2</v>
      </c>
      <c r="K155" s="218">
        <v>2</v>
      </c>
      <c r="L155" s="220" t="s">
        <v>136</v>
      </c>
      <c r="M155" s="220" t="s">
        <v>137</v>
      </c>
      <c r="N155" s="222" t="s">
        <v>149</v>
      </c>
      <c r="O155" s="220" t="s">
        <v>139</v>
      </c>
      <c r="P155" s="220" t="s">
        <v>170</v>
      </c>
      <c r="Q155" s="222" t="s">
        <v>39</v>
      </c>
      <c r="R155" s="223">
        <v>20507</v>
      </c>
      <c r="S155" s="223">
        <v>7637</v>
      </c>
      <c r="T155" s="221">
        <v>0.37</v>
      </c>
      <c r="U155" s="222" t="s">
        <v>38</v>
      </c>
      <c r="V155" s="224">
        <v>1011</v>
      </c>
      <c r="W155" s="218">
        <v>339</v>
      </c>
      <c r="X155" s="218">
        <v>372</v>
      </c>
      <c r="Y155" s="225">
        <v>0.37</v>
      </c>
      <c r="Z155" s="222" t="s">
        <v>38</v>
      </c>
      <c r="AA155" s="226">
        <v>0.03</v>
      </c>
      <c r="AB155" s="223">
        <v>20507</v>
      </c>
      <c r="AC155" s="223">
        <v>8853</v>
      </c>
      <c r="AD155" s="225">
        <v>0.43</v>
      </c>
      <c r="AE155" s="222" t="s">
        <v>38</v>
      </c>
      <c r="AF155" s="224">
        <v>1011</v>
      </c>
      <c r="AG155" s="218">
        <v>393</v>
      </c>
      <c r="AH155" s="218">
        <v>431</v>
      </c>
      <c r="AI155" s="225">
        <v>0.43</v>
      </c>
      <c r="AJ155" s="222" t="s">
        <v>38</v>
      </c>
    </row>
    <row r="156" spans="1:36" ht="31.35" customHeight="1" x14ac:dyDescent="0.3">
      <c r="A156" s="219">
        <v>1520</v>
      </c>
      <c r="B156" s="218">
        <v>10</v>
      </c>
      <c r="C156" s="228"/>
      <c r="D156" s="220" t="s">
        <v>57</v>
      </c>
      <c r="E156" s="218">
        <v>55</v>
      </c>
      <c r="F156" s="221">
        <v>1.56</v>
      </c>
      <c r="G156" s="220" t="s">
        <v>232</v>
      </c>
      <c r="H156" s="220" t="s">
        <v>335</v>
      </c>
      <c r="I156" s="220" t="s">
        <v>336</v>
      </c>
      <c r="J156" s="218">
        <v>2</v>
      </c>
      <c r="K156" s="218">
        <v>2</v>
      </c>
      <c r="L156" s="220" t="s">
        <v>136</v>
      </c>
      <c r="M156" s="220" t="s">
        <v>137</v>
      </c>
      <c r="N156" s="222" t="s">
        <v>158</v>
      </c>
      <c r="O156" s="220" t="s">
        <v>139</v>
      </c>
      <c r="P156" s="220" t="s">
        <v>144</v>
      </c>
      <c r="Q156" s="222" t="s">
        <v>39</v>
      </c>
      <c r="R156" s="223">
        <v>14000</v>
      </c>
      <c r="S156" s="223">
        <v>2704</v>
      </c>
      <c r="T156" s="221">
        <v>0.19</v>
      </c>
      <c r="U156" s="222" t="s">
        <v>37</v>
      </c>
      <c r="V156" s="218">
        <v>730</v>
      </c>
      <c r="W156" s="218">
        <v>164</v>
      </c>
      <c r="X156" s="218">
        <v>93</v>
      </c>
      <c r="Y156" s="225">
        <v>0.22</v>
      </c>
      <c r="Z156" s="222" t="s">
        <v>37</v>
      </c>
      <c r="AA156" s="226">
        <v>2.2499999999999999E-2</v>
      </c>
      <c r="AB156" s="223">
        <v>14000</v>
      </c>
      <c r="AC156" s="223">
        <v>3022</v>
      </c>
      <c r="AD156" s="225">
        <v>0.22</v>
      </c>
      <c r="AE156" s="222" t="s">
        <v>37</v>
      </c>
      <c r="AF156" s="218">
        <v>730</v>
      </c>
      <c r="AG156" s="218">
        <v>183</v>
      </c>
      <c r="AH156" s="218">
        <v>104</v>
      </c>
      <c r="AI156" s="225">
        <v>0.25</v>
      </c>
      <c r="AJ156" s="222" t="s">
        <v>37</v>
      </c>
    </row>
    <row r="157" spans="1:36" ht="31.35" customHeight="1" x14ac:dyDescent="0.3">
      <c r="A157" s="219">
        <v>1530</v>
      </c>
      <c r="B157" s="218">
        <v>6</v>
      </c>
      <c r="C157" s="228"/>
      <c r="D157" s="220" t="s">
        <v>57</v>
      </c>
      <c r="E157" s="218">
        <v>55</v>
      </c>
      <c r="F157" s="221">
        <v>5.87</v>
      </c>
      <c r="G157" s="220" t="s">
        <v>232</v>
      </c>
      <c r="H157" s="220" t="s">
        <v>336</v>
      </c>
      <c r="I157" s="220" t="s">
        <v>172</v>
      </c>
      <c r="J157" s="218">
        <v>2</v>
      </c>
      <c r="K157" s="218">
        <v>2</v>
      </c>
      <c r="L157" s="220" t="s">
        <v>157</v>
      </c>
      <c r="M157" s="220" t="s">
        <v>137</v>
      </c>
      <c r="N157" s="222" t="s">
        <v>158</v>
      </c>
      <c r="O157" s="220" t="s">
        <v>139</v>
      </c>
      <c r="P157" s="220" t="s">
        <v>144</v>
      </c>
      <c r="Q157" s="222" t="s">
        <v>38</v>
      </c>
      <c r="R157" s="223">
        <v>8200</v>
      </c>
      <c r="S157" s="223">
        <v>2860</v>
      </c>
      <c r="T157" s="221">
        <v>0.35</v>
      </c>
      <c r="U157" s="222" t="s">
        <v>37</v>
      </c>
      <c r="V157" s="218">
        <v>430</v>
      </c>
      <c r="W157" s="218">
        <v>143</v>
      </c>
      <c r="X157" s="218">
        <v>123</v>
      </c>
      <c r="Y157" s="225">
        <v>0.33</v>
      </c>
      <c r="Z157" s="222" t="s">
        <v>37</v>
      </c>
      <c r="AA157" s="226">
        <v>2.75E-2</v>
      </c>
      <c r="AB157" s="223">
        <v>8200</v>
      </c>
      <c r="AC157" s="223">
        <v>3275</v>
      </c>
      <c r="AD157" s="225">
        <v>0.4</v>
      </c>
      <c r="AE157" s="222" t="s">
        <v>37</v>
      </c>
      <c r="AF157" s="218">
        <v>430</v>
      </c>
      <c r="AG157" s="218">
        <v>164</v>
      </c>
      <c r="AH157" s="218">
        <v>141</v>
      </c>
      <c r="AI157" s="225">
        <v>0.38</v>
      </c>
      <c r="AJ157" s="222" t="s">
        <v>37</v>
      </c>
    </row>
    <row r="158" spans="1:36" ht="31.35" customHeight="1" x14ac:dyDescent="0.3">
      <c r="A158" s="219">
        <v>1540</v>
      </c>
      <c r="B158" s="218">
        <v>237</v>
      </c>
      <c r="C158" s="228"/>
      <c r="D158" s="220" t="s">
        <v>57</v>
      </c>
      <c r="E158" s="218">
        <v>55</v>
      </c>
      <c r="F158" s="221">
        <v>1.1599999999999999</v>
      </c>
      <c r="G158" s="220" t="s">
        <v>267</v>
      </c>
      <c r="H158" s="220" t="s">
        <v>337</v>
      </c>
      <c r="I158" s="220" t="s">
        <v>338</v>
      </c>
      <c r="J158" s="218">
        <v>2</v>
      </c>
      <c r="K158" s="218">
        <v>2</v>
      </c>
      <c r="L158" s="220" t="s">
        <v>136</v>
      </c>
      <c r="M158" s="220" t="s">
        <v>137</v>
      </c>
      <c r="N158" s="222" t="s">
        <v>158</v>
      </c>
      <c r="O158" s="220" t="s">
        <v>139</v>
      </c>
      <c r="P158" s="220" t="s">
        <v>144</v>
      </c>
      <c r="Q158" s="222" t="s">
        <v>39</v>
      </c>
      <c r="R158" s="223">
        <v>14000</v>
      </c>
      <c r="S158" s="223">
        <v>7613</v>
      </c>
      <c r="T158" s="221">
        <v>0.54</v>
      </c>
      <c r="U158" s="222" t="s">
        <v>38</v>
      </c>
      <c r="V158" s="218">
        <v>730</v>
      </c>
      <c r="W158" s="218">
        <v>362</v>
      </c>
      <c r="X158" s="218">
        <v>275</v>
      </c>
      <c r="Y158" s="225">
        <v>0.5</v>
      </c>
      <c r="Z158" s="222" t="s">
        <v>38</v>
      </c>
      <c r="AA158" s="226">
        <v>4.4999999999999998E-2</v>
      </c>
      <c r="AB158" s="223">
        <v>14000</v>
      </c>
      <c r="AC158" s="223">
        <v>9487</v>
      </c>
      <c r="AD158" s="225">
        <v>0.68</v>
      </c>
      <c r="AE158" s="222" t="s">
        <v>39</v>
      </c>
      <c r="AF158" s="218">
        <v>730</v>
      </c>
      <c r="AG158" s="218">
        <v>451</v>
      </c>
      <c r="AH158" s="218">
        <v>342</v>
      </c>
      <c r="AI158" s="225">
        <v>0.62</v>
      </c>
      <c r="AJ158" s="222" t="s">
        <v>39</v>
      </c>
    </row>
    <row r="159" spans="1:36" ht="31.35" customHeight="1" x14ac:dyDescent="0.3">
      <c r="A159" s="219">
        <v>1545</v>
      </c>
      <c r="B159" s="218">
        <v>234</v>
      </c>
      <c r="C159" s="228"/>
      <c r="D159" s="220" t="s">
        <v>57</v>
      </c>
      <c r="E159" s="218">
        <v>55</v>
      </c>
      <c r="F159" s="221">
        <v>0.69</v>
      </c>
      <c r="G159" s="220" t="s">
        <v>267</v>
      </c>
      <c r="H159" s="220" t="s">
        <v>338</v>
      </c>
      <c r="I159" s="220" t="s">
        <v>310</v>
      </c>
      <c r="J159" s="218">
        <v>2</v>
      </c>
      <c r="K159" s="218">
        <v>2</v>
      </c>
      <c r="L159" s="220" t="s">
        <v>136</v>
      </c>
      <c r="M159" s="220" t="s">
        <v>137</v>
      </c>
      <c r="N159" s="222" t="s">
        <v>158</v>
      </c>
      <c r="O159" s="220" t="s">
        <v>139</v>
      </c>
      <c r="P159" s="220" t="s">
        <v>144</v>
      </c>
      <c r="Q159" s="222" t="s">
        <v>39</v>
      </c>
      <c r="R159" s="223">
        <v>14000</v>
      </c>
      <c r="S159" s="223">
        <v>5422</v>
      </c>
      <c r="T159" s="221">
        <v>0.39</v>
      </c>
      <c r="U159" s="222" t="s">
        <v>38</v>
      </c>
      <c r="V159" s="218">
        <v>730</v>
      </c>
      <c r="W159" s="218">
        <v>230</v>
      </c>
      <c r="X159" s="218">
        <v>334</v>
      </c>
      <c r="Y159" s="225">
        <v>0.46</v>
      </c>
      <c r="Z159" s="222" t="s">
        <v>38</v>
      </c>
      <c r="AA159" s="226">
        <v>0.01</v>
      </c>
      <c r="AB159" s="223">
        <v>14000</v>
      </c>
      <c r="AC159" s="223">
        <v>5699</v>
      </c>
      <c r="AD159" s="225">
        <v>0.41</v>
      </c>
      <c r="AE159" s="222" t="s">
        <v>38</v>
      </c>
      <c r="AF159" s="218">
        <v>730</v>
      </c>
      <c r="AG159" s="218">
        <v>242</v>
      </c>
      <c r="AH159" s="218">
        <v>351</v>
      </c>
      <c r="AI159" s="225">
        <v>0.48</v>
      </c>
      <c r="AJ159" s="222" t="s">
        <v>38</v>
      </c>
    </row>
    <row r="160" spans="1:36" ht="31.35" customHeight="1" x14ac:dyDescent="0.3">
      <c r="A160" s="219">
        <v>1546</v>
      </c>
      <c r="B160" s="218">
        <v>234</v>
      </c>
      <c r="C160" s="228"/>
      <c r="D160" s="229" t="s">
        <v>176</v>
      </c>
      <c r="E160" s="218">
        <v>55</v>
      </c>
      <c r="F160" s="221">
        <v>1.37</v>
      </c>
      <c r="G160" s="220" t="s">
        <v>267</v>
      </c>
      <c r="H160" s="220" t="s">
        <v>310</v>
      </c>
      <c r="I160" s="220" t="s">
        <v>266</v>
      </c>
      <c r="J160" s="218">
        <v>2</v>
      </c>
      <c r="K160" s="218">
        <v>2</v>
      </c>
      <c r="L160" s="220" t="s">
        <v>136</v>
      </c>
      <c r="M160" s="220" t="s">
        <v>137</v>
      </c>
      <c r="N160" s="222" t="s">
        <v>158</v>
      </c>
      <c r="O160" s="220" t="s">
        <v>139</v>
      </c>
      <c r="P160" s="220" t="s">
        <v>144</v>
      </c>
      <c r="Q160" s="222" t="s">
        <v>39</v>
      </c>
      <c r="R160" s="223">
        <v>14000</v>
      </c>
      <c r="S160" s="223">
        <v>5422</v>
      </c>
      <c r="T160" s="221">
        <v>0.39</v>
      </c>
      <c r="U160" s="222" t="s">
        <v>38</v>
      </c>
      <c r="V160" s="218">
        <v>730</v>
      </c>
      <c r="W160" s="218">
        <v>230</v>
      </c>
      <c r="X160" s="218">
        <v>334</v>
      </c>
      <c r="Y160" s="225">
        <v>0.46</v>
      </c>
      <c r="Z160" s="222" t="s">
        <v>38</v>
      </c>
      <c r="AA160" s="226">
        <v>0.01</v>
      </c>
      <c r="AB160" s="223">
        <v>14000</v>
      </c>
      <c r="AC160" s="223">
        <v>5699</v>
      </c>
      <c r="AD160" s="225">
        <v>0.41</v>
      </c>
      <c r="AE160" s="222" t="s">
        <v>38</v>
      </c>
      <c r="AF160" s="218">
        <v>730</v>
      </c>
      <c r="AG160" s="218">
        <v>242</v>
      </c>
      <c r="AH160" s="218">
        <v>351</v>
      </c>
      <c r="AI160" s="225">
        <v>0.48</v>
      </c>
      <c r="AJ160" s="222" t="s">
        <v>38</v>
      </c>
    </row>
    <row r="161" spans="1:36" ht="31.35" customHeight="1" x14ac:dyDescent="0.3">
      <c r="A161" s="219">
        <v>1550</v>
      </c>
      <c r="B161" s="218">
        <v>203</v>
      </c>
      <c r="C161" s="228"/>
      <c r="D161" s="220" t="s">
        <v>57</v>
      </c>
      <c r="E161" s="218">
        <v>35</v>
      </c>
      <c r="F161" s="221">
        <v>1.69</v>
      </c>
      <c r="G161" s="220" t="s">
        <v>232</v>
      </c>
      <c r="H161" s="220" t="s">
        <v>331</v>
      </c>
      <c r="I161" s="220" t="s">
        <v>339</v>
      </c>
      <c r="J161" s="218">
        <v>2</v>
      </c>
      <c r="K161" s="218">
        <v>2</v>
      </c>
      <c r="L161" s="220" t="s">
        <v>136</v>
      </c>
      <c r="M161" s="220" t="s">
        <v>137</v>
      </c>
      <c r="N161" s="222" t="s">
        <v>149</v>
      </c>
      <c r="O161" s="220" t="s">
        <v>139</v>
      </c>
      <c r="P161" s="220" t="s">
        <v>144</v>
      </c>
      <c r="Q161" s="222" t="s">
        <v>39</v>
      </c>
      <c r="R161" s="223">
        <v>19530</v>
      </c>
      <c r="S161" s="223">
        <v>6189</v>
      </c>
      <c r="T161" s="221">
        <v>0.32</v>
      </c>
      <c r="U161" s="222" t="s">
        <v>38</v>
      </c>
      <c r="V161" s="218">
        <v>963</v>
      </c>
      <c r="W161" s="218">
        <v>270</v>
      </c>
      <c r="X161" s="218">
        <v>292</v>
      </c>
      <c r="Y161" s="225">
        <v>0.3</v>
      </c>
      <c r="Z161" s="222" t="s">
        <v>38</v>
      </c>
      <c r="AA161" s="226">
        <v>0.105</v>
      </c>
      <c r="AB161" s="223">
        <v>19530</v>
      </c>
      <c r="AC161" s="223">
        <v>10196</v>
      </c>
      <c r="AD161" s="225">
        <v>0.52</v>
      </c>
      <c r="AE161" s="222" t="s">
        <v>38</v>
      </c>
      <c r="AF161" s="218">
        <v>963</v>
      </c>
      <c r="AG161" s="218">
        <v>444</v>
      </c>
      <c r="AH161" s="218">
        <v>481</v>
      </c>
      <c r="AI161" s="225">
        <v>0.5</v>
      </c>
      <c r="AJ161" s="222" t="s">
        <v>38</v>
      </c>
    </row>
    <row r="162" spans="1:36" ht="31.35" customHeight="1" x14ac:dyDescent="0.3">
      <c r="A162" s="219">
        <v>1560</v>
      </c>
      <c r="B162" s="218">
        <v>213</v>
      </c>
      <c r="C162" s="228"/>
      <c r="D162" s="220" t="s">
        <v>57</v>
      </c>
      <c r="E162" s="218">
        <v>40</v>
      </c>
      <c r="F162" s="221">
        <v>1.67</v>
      </c>
      <c r="G162" s="220" t="s">
        <v>267</v>
      </c>
      <c r="H162" s="220" t="s">
        <v>339</v>
      </c>
      <c r="I162" s="220" t="s">
        <v>340</v>
      </c>
      <c r="J162" s="218">
        <v>2</v>
      </c>
      <c r="K162" s="218">
        <v>2</v>
      </c>
      <c r="L162" s="220" t="s">
        <v>136</v>
      </c>
      <c r="M162" s="220" t="s">
        <v>137</v>
      </c>
      <c r="N162" s="222" t="s">
        <v>138</v>
      </c>
      <c r="O162" s="220" t="s">
        <v>139</v>
      </c>
      <c r="P162" s="220" t="s">
        <v>144</v>
      </c>
      <c r="Q162" s="222" t="s">
        <v>39</v>
      </c>
      <c r="R162" s="223">
        <v>21168</v>
      </c>
      <c r="S162" s="223">
        <v>8508</v>
      </c>
      <c r="T162" s="221">
        <v>0.4</v>
      </c>
      <c r="U162" s="222" t="s">
        <v>38</v>
      </c>
      <c r="V162" s="224">
        <v>1049</v>
      </c>
      <c r="W162" s="218">
        <v>374</v>
      </c>
      <c r="X162" s="218">
        <v>313</v>
      </c>
      <c r="Y162" s="225">
        <v>0.36</v>
      </c>
      <c r="Z162" s="222" t="s">
        <v>38</v>
      </c>
      <c r="AA162" s="226">
        <v>2.5000000000000001E-2</v>
      </c>
      <c r="AB162" s="223">
        <v>21168</v>
      </c>
      <c r="AC162" s="223">
        <v>9626</v>
      </c>
      <c r="AD162" s="225">
        <v>0.45</v>
      </c>
      <c r="AE162" s="222" t="s">
        <v>38</v>
      </c>
      <c r="AF162" s="224">
        <v>1049</v>
      </c>
      <c r="AG162" s="218">
        <v>423</v>
      </c>
      <c r="AH162" s="218">
        <v>354</v>
      </c>
      <c r="AI162" s="225">
        <v>0.4</v>
      </c>
      <c r="AJ162" s="222" t="s">
        <v>38</v>
      </c>
    </row>
    <row r="163" spans="1:36" ht="31.35" customHeight="1" x14ac:dyDescent="0.3">
      <c r="A163" s="219">
        <v>1570</v>
      </c>
      <c r="B163" s="218">
        <v>223</v>
      </c>
      <c r="C163" s="228"/>
      <c r="D163" s="220" t="s">
        <v>57</v>
      </c>
      <c r="E163" s="218">
        <v>40</v>
      </c>
      <c r="F163" s="221">
        <v>1.1100000000000001</v>
      </c>
      <c r="G163" s="220" t="s">
        <v>341</v>
      </c>
      <c r="H163" s="220" t="s">
        <v>340</v>
      </c>
      <c r="I163" s="220" t="s">
        <v>143</v>
      </c>
      <c r="J163" s="218">
        <v>2</v>
      </c>
      <c r="K163" s="218">
        <v>2</v>
      </c>
      <c r="L163" s="220" t="s">
        <v>136</v>
      </c>
      <c r="M163" s="220" t="s">
        <v>137</v>
      </c>
      <c r="N163" s="222" t="s">
        <v>138</v>
      </c>
      <c r="O163" s="220" t="s">
        <v>139</v>
      </c>
      <c r="P163" s="220" t="s">
        <v>311</v>
      </c>
      <c r="Q163" s="222" t="s">
        <v>39</v>
      </c>
      <c r="R163" s="223">
        <v>21168</v>
      </c>
      <c r="S163" s="223">
        <v>12294</v>
      </c>
      <c r="T163" s="221">
        <v>0.57999999999999996</v>
      </c>
      <c r="U163" s="222" t="s">
        <v>38</v>
      </c>
      <c r="V163" s="224">
        <v>1049</v>
      </c>
      <c r="W163" s="218">
        <v>414</v>
      </c>
      <c r="X163" s="218">
        <v>508</v>
      </c>
      <c r="Y163" s="225">
        <v>0.48</v>
      </c>
      <c r="Z163" s="222" t="s">
        <v>38</v>
      </c>
      <c r="AA163" s="226">
        <v>3.7499999999999999E-2</v>
      </c>
      <c r="AB163" s="223">
        <v>21168</v>
      </c>
      <c r="AC163" s="223">
        <v>14779</v>
      </c>
      <c r="AD163" s="225">
        <v>0.7</v>
      </c>
      <c r="AE163" s="222" t="s">
        <v>38</v>
      </c>
      <c r="AF163" s="224">
        <v>1049</v>
      </c>
      <c r="AG163" s="218">
        <v>497</v>
      </c>
      <c r="AH163" s="218">
        <v>610</v>
      </c>
      <c r="AI163" s="225">
        <v>0.57999999999999996</v>
      </c>
      <c r="AJ163" s="222" t="s">
        <v>38</v>
      </c>
    </row>
    <row r="164" spans="1:36" ht="31.35" customHeight="1" x14ac:dyDescent="0.3">
      <c r="A164" s="219">
        <v>1580</v>
      </c>
      <c r="B164" s="218">
        <v>241</v>
      </c>
      <c r="C164" s="228"/>
      <c r="D164" s="220" t="s">
        <v>57</v>
      </c>
      <c r="E164" s="218">
        <v>55</v>
      </c>
      <c r="F164" s="221">
        <v>7.01</v>
      </c>
      <c r="G164" s="220" t="s">
        <v>342</v>
      </c>
      <c r="H164" s="220" t="s">
        <v>143</v>
      </c>
      <c r="I164" s="220" t="s">
        <v>343</v>
      </c>
      <c r="J164" s="218">
        <v>2</v>
      </c>
      <c r="K164" s="218">
        <v>2</v>
      </c>
      <c r="L164" s="220" t="s">
        <v>157</v>
      </c>
      <c r="M164" s="220" t="s">
        <v>137</v>
      </c>
      <c r="N164" s="222" t="s">
        <v>158</v>
      </c>
      <c r="O164" s="220" t="s">
        <v>139</v>
      </c>
      <c r="P164" s="220" t="s">
        <v>344</v>
      </c>
      <c r="Q164" s="222" t="s">
        <v>38</v>
      </c>
      <c r="R164" s="223">
        <v>8200</v>
      </c>
      <c r="S164" s="223">
        <v>3154</v>
      </c>
      <c r="T164" s="221">
        <v>0.38</v>
      </c>
      <c r="U164" s="222" t="s">
        <v>37</v>
      </c>
      <c r="V164" s="218">
        <v>430</v>
      </c>
      <c r="W164" s="218">
        <v>214</v>
      </c>
      <c r="X164" s="218">
        <v>86</v>
      </c>
      <c r="Y164" s="225">
        <v>0.5</v>
      </c>
      <c r="Z164" s="222" t="s">
        <v>37</v>
      </c>
      <c r="AA164" s="226">
        <v>0.06</v>
      </c>
      <c r="AB164" s="223">
        <v>8200</v>
      </c>
      <c r="AC164" s="223">
        <v>4221</v>
      </c>
      <c r="AD164" s="225">
        <v>0.51</v>
      </c>
      <c r="AE164" s="222" t="s">
        <v>37</v>
      </c>
      <c r="AF164" s="218">
        <v>430</v>
      </c>
      <c r="AG164" s="218">
        <v>286</v>
      </c>
      <c r="AH164" s="218">
        <v>115</v>
      </c>
      <c r="AI164" s="225">
        <v>0.67</v>
      </c>
      <c r="AJ164" s="222" t="s">
        <v>38</v>
      </c>
    </row>
    <row r="165" spans="1:36" ht="31.35" customHeight="1" x14ac:dyDescent="0.3">
      <c r="A165" s="219">
        <v>1590</v>
      </c>
      <c r="B165" s="218">
        <v>208</v>
      </c>
      <c r="C165" s="228"/>
      <c r="D165" s="220" t="s">
        <v>57</v>
      </c>
      <c r="E165" s="218">
        <v>40</v>
      </c>
      <c r="F165" s="221">
        <v>0.63</v>
      </c>
      <c r="G165" s="220" t="s">
        <v>345</v>
      </c>
      <c r="H165" s="220" t="s">
        <v>343</v>
      </c>
      <c r="I165" s="220" t="s">
        <v>206</v>
      </c>
      <c r="J165" s="218">
        <v>2</v>
      </c>
      <c r="K165" s="218">
        <v>2</v>
      </c>
      <c r="L165" s="220" t="s">
        <v>136</v>
      </c>
      <c r="M165" s="220" t="s">
        <v>137</v>
      </c>
      <c r="N165" s="222" t="s">
        <v>138</v>
      </c>
      <c r="O165" s="220" t="s">
        <v>139</v>
      </c>
      <c r="P165" s="220" t="s">
        <v>301</v>
      </c>
      <c r="Q165" s="222" t="s">
        <v>39</v>
      </c>
      <c r="R165" s="223">
        <v>21168</v>
      </c>
      <c r="S165" s="223">
        <v>5424</v>
      </c>
      <c r="T165" s="221">
        <v>0.26</v>
      </c>
      <c r="U165" s="222" t="s">
        <v>38</v>
      </c>
      <c r="V165" s="224">
        <v>1049</v>
      </c>
      <c r="W165" s="218">
        <v>221</v>
      </c>
      <c r="X165" s="218">
        <v>222</v>
      </c>
      <c r="Y165" s="225">
        <v>0.21</v>
      </c>
      <c r="Z165" s="222" t="s">
        <v>38</v>
      </c>
      <c r="AA165" s="226">
        <v>0.04</v>
      </c>
      <c r="AB165" s="223">
        <v>21168</v>
      </c>
      <c r="AC165" s="223">
        <v>6599</v>
      </c>
      <c r="AD165" s="225">
        <v>0.31</v>
      </c>
      <c r="AE165" s="222" t="s">
        <v>38</v>
      </c>
      <c r="AF165" s="224">
        <v>1049</v>
      </c>
      <c r="AG165" s="218">
        <v>268</v>
      </c>
      <c r="AH165" s="218">
        <v>271</v>
      </c>
      <c r="AI165" s="225">
        <v>0.26</v>
      </c>
      <c r="AJ165" s="222" t="s">
        <v>38</v>
      </c>
    </row>
    <row r="166" spans="1:36" ht="31.35" customHeight="1" x14ac:dyDescent="0.3">
      <c r="A166" s="219">
        <v>1600</v>
      </c>
      <c r="B166" s="219">
        <v>118063</v>
      </c>
      <c r="C166" s="219">
        <v>118063</v>
      </c>
      <c r="D166" s="229" t="s">
        <v>176</v>
      </c>
      <c r="E166" s="218">
        <v>45</v>
      </c>
      <c r="F166" s="221">
        <v>1.96</v>
      </c>
      <c r="G166" s="220" t="s">
        <v>342</v>
      </c>
      <c r="H166" s="220" t="s">
        <v>206</v>
      </c>
      <c r="I166" s="220" t="s">
        <v>346</v>
      </c>
      <c r="J166" s="218">
        <v>2</v>
      </c>
      <c r="K166" s="218">
        <v>2</v>
      </c>
      <c r="L166" s="220" t="s">
        <v>136</v>
      </c>
      <c r="M166" s="220" t="s">
        <v>137</v>
      </c>
      <c r="N166" s="222" t="s">
        <v>138</v>
      </c>
      <c r="O166" s="220" t="s">
        <v>139</v>
      </c>
      <c r="P166" s="220" t="s">
        <v>207</v>
      </c>
      <c r="Q166" s="222" t="s">
        <v>39</v>
      </c>
      <c r="R166" s="223">
        <v>21168</v>
      </c>
      <c r="S166" s="218">
        <v>875</v>
      </c>
      <c r="T166" s="221">
        <v>0.04</v>
      </c>
      <c r="U166" s="222" t="s">
        <v>38</v>
      </c>
      <c r="V166" s="224">
        <v>1049</v>
      </c>
      <c r="W166" s="218">
        <v>38</v>
      </c>
      <c r="X166" s="218">
        <v>45</v>
      </c>
      <c r="Y166" s="225">
        <v>0.04</v>
      </c>
      <c r="Z166" s="222" t="s">
        <v>38</v>
      </c>
      <c r="AA166" s="226">
        <v>1.7500000000000002E-2</v>
      </c>
      <c r="AB166" s="223">
        <v>21168</v>
      </c>
      <c r="AC166" s="218">
        <v>954</v>
      </c>
      <c r="AD166" s="225">
        <v>0.05</v>
      </c>
      <c r="AE166" s="222" t="s">
        <v>38</v>
      </c>
      <c r="AF166" s="224">
        <v>1049</v>
      </c>
      <c r="AG166" s="218">
        <v>41</v>
      </c>
      <c r="AH166" s="218">
        <v>49</v>
      </c>
      <c r="AI166" s="225">
        <v>0.05</v>
      </c>
      <c r="AJ166" s="222" t="s">
        <v>38</v>
      </c>
    </row>
    <row r="167" spans="1:36" ht="31.35" customHeight="1" x14ac:dyDescent="0.3">
      <c r="A167" s="219">
        <v>1610</v>
      </c>
      <c r="B167" s="219">
        <v>118063</v>
      </c>
      <c r="C167" s="219">
        <v>118063</v>
      </c>
      <c r="D167" s="220" t="s">
        <v>332</v>
      </c>
      <c r="E167" s="218">
        <v>45</v>
      </c>
      <c r="F167" s="221">
        <v>5.44</v>
      </c>
      <c r="G167" s="220" t="s">
        <v>342</v>
      </c>
      <c r="H167" s="220" t="s">
        <v>346</v>
      </c>
      <c r="I167" s="220" t="s">
        <v>347</v>
      </c>
      <c r="J167" s="218">
        <v>2</v>
      </c>
      <c r="K167" s="218">
        <v>2</v>
      </c>
      <c r="L167" s="220" t="s">
        <v>157</v>
      </c>
      <c r="M167" s="220" t="s">
        <v>137</v>
      </c>
      <c r="N167" s="222" t="s">
        <v>158</v>
      </c>
      <c r="O167" s="220" t="s">
        <v>139</v>
      </c>
      <c r="P167" s="220" t="s">
        <v>144</v>
      </c>
      <c r="Q167" s="222" t="s">
        <v>38</v>
      </c>
      <c r="R167" s="223">
        <v>8200</v>
      </c>
      <c r="S167" s="218">
        <v>875</v>
      </c>
      <c r="T167" s="221">
        <v>0.11</v>
      </c>
      <c r="U167" s="222" t="s">
        <v>37</v>
      </c>
      <c r="V167" s="218">
        <v>430</v>
      </c>
      <c r="W167" s="218">
        <v>38</v>
      </c>
      <c r="X167" s="218">
        <v>45</v>
      </c>
      <c r="Y167" s="225">
        <v>0.1</v>
      </c>
      <c r="Z167" s="222" t="s">
        <v>37</v>
      </c>
      <c r="AA167" s="226">
        <v>1.7500000000000002E-2</v>
      </c>
      <c r="AB167" s="223">
        <v>8200</v>
      </c>
      <c r="AC167" s="218">
        <v>954</v>
      </c>
      <c r="AD167" s="225">
        <v>0.12</v>
      </c>
      <c r="AE167" s="222" t="s">
        <v>37</v>
      </c>
      <c r="AF167" s="218">
        <v>430</v>
      </c>
      <c r="AG167" s="218">
        <v>41</v>
      </c>
      <c r="AH167" s="218">
        <v>49</v>
      </c>
      <c r="AI167" s="225">
        <v>0.11</v>
      </c>
      <c r="AJ167" s="222" t="s">
        <v>37</v>
      </c>
    </row>
    <row r="168" spans="1:36" ht="31.35" customHeight="1" x14ac:dyDescent="0.3">
      <c r="A168" s="219">
        <v>1620</v>
      </c>
      <c r="B168" s="218">
        <v>201</v>
      </c>
      <c r="C168" s="228"/>
      <c r="D168" s="220" t="s">
        <v>57</v>
      </c>
      <c r="E168" s="218">
        <v>40</v>
      </c>
      <c r="F168" s="221">
        <v>2.78</v>
      </c>
      <c r="G168" s="220" t="s">
        <v>339</v>
      </c>
      <c r="H168" s="220" t="s">
        <v>206</v>
      </c>
      <c r="I168" s="220" t="s">
        <v>267</v>
      </c>
      <c r="J168" s="218">
        <v>2</v>
      </c>
      <c r="K168" s="218">
        <v>2</v>
      </c>
      <c r="L168" s="220" t="s">
        <v>136</v>
      </c>
      <c r="M168" s="220" t="s">
        <v>137</v>
      </c>
      <c r="N168" s="222" t="s">
        <v>138</v>
      </c>
      <c r="O168" s="220" t="s">
        <v>139</v>
      </c>
      <c r="P168" s="220" t="s">
        <v>348</v>
      </c>
      <c r="Q168" s="222" t="s">
        <v>39</v>
      </c>
      <c r="R168" s="223">
        <v>21168</v>
      </c>
      <c r="S168" s="223">
        <v>10319</v>
      </c>
      <c r="T168" s="221">
        <v>0.49</v>
      </c>
      <c r="U168" s="222" t="s">
        <v>38</v>
      </c>
      <c r="V168" s="224">
        <v>1049</v>
      </c>
      <c r="W168" s="218">
        <v>438</v>
      </c>
      <c r="X168" s="218">
        <v>334</v>
      </c>
      <c r="Y168" s="225">
        <v>0.42</v>
      </c>
      <c r="Z168" s="222" t="s">
        <v>38</v>
      </c>
      <c r="AA168" s="226">
        <v>2.5000000000000001E-2</v>
      </c>
      <c r="AB168" s="223">
        <v>21168</v>
      </c>
      <c r="AC168" s="223">
        <v>11675</v>
      </c>
      <c r="AD168" s="225">
        <v>0.55000000000000004</v>
      </c>
      <c r="AE168" s="222" t="s">
        <v>38</v>
      </c>
      <c r="AF168" s="224">
        <v>1049</v>
      </c>
      <c r="AG168" s="218">
        <v>495</v>
      </c>
      <c r="AH168" s="218">
        <v>378</v>
      </c>
      <c r="AI168" s="225">
        <v>0.47</v>
      </c>
      <c r="AJ168" s="222" t="s">
        <v>38</v>
      </c>
    </row>
    <row r="169" spans="1:36" ht="31.35" customHeight="1" x14ac:dyDescent="0.3">
      <c r="A169" s="219">
        <v>1630</v>
      </c>
      <c r="B169" s="218">
        <v>47</v>
      </c>
      <c r="C169" s="228"/>
      <c r="D169" s="220" t="s">
        <v>57</v>
      </c>
      <c r="E169" s="218">
        <v>55</v>
      </c>
      <c r="F169" s="221">
        <v>4.5999999999999996</v>
      </c>
      <c r="G169" s="220" t="s">
        <v>339</v>
      </c>
      <c r="H169" s="220" t="s">
        <v>206</v>
      </c>
      <c r="I169" s="220" t="s">
        <v>349</v>
      </c>
      <c r="J169" s="218">
        <v>2</v>
      </c>
      <c r="K169" s="218">
        <v>2</v>
      </c>
      <c r="L169" s="220" t="s">
        <v>136</v>
      </c>
      <c r="M169" s="220" t="s">
        <v>137</v>
      </c>
      <c r="N169" s="222" t="s">
        <v>158</v>
      </c>
      <c r="O169" s="220" t="s">
        <v>139</v>
      </c>
      <c r="P169" s="220" t="s">
        <v>301</v>
      </c>
      <c r="Q169" s="222" t="s">
        <v>39</v>
      </c>
      <c r="R169" s="223">
        <v>14000</v>
      </c>
      <c r="S169" s="223">
        <v>2746</v>
      </c>
      <c r="T169" s="221">
        <v>0.2</v>
      </c>
      <c r="U169" s="222" t="s">
        <v>37</v>
      </c>
      <c r="V169" s="218">
        <v>730</v>
      </c>
      <c r="W169" s="218">
        <v>101</v>
      </c>
      <c r="X169" s="218">
        <v>137</v>
      </c>
      <c r="Y169" s="225">
        <v>0.19</v>
      </c>
      <c r="Z169" s="222" t="s">
        <v>37</v>
      </c>
      <c r="AA169" s="226">
        <v>3.2500000000000001E-2</v>
      </c>
      <c r="AB169" s="223">
        <v>14000</v>
      </c>
      <c r="AC169" s="223">
        <v>3222</v>
      </c>
      <c r="AD169" s="225">
        <v>0.23</v>
      </c>
      <c r="AE169" s="222" t="s">
        <v>37</v>
      </c>
      <c r="AF169" s="218">
        <v>730</v>
      </c>
      <c r="AG169" s="218">
        <v>118</v>
      </c>
      <c r="AH169" s="218">
        <v>161</v>
      </c>
      <c r="AI169" s="225">
        <v>0.22</v>
      </c>
      <c r="AJ169" s="222" t="s">
        <v>37</v>
      </c>
    </row>
    <row r="170" spans="1:36" ht="31.35" customHeight="1" x14ac:dyDescent="0.3">
      <c r="A170" s="219">
        <v>1640</v>
      </c>
      <c r="B170" s="218">
        <v>18</v>
      </c>
      <c r="C170" s="228"/>
      <c r="D170" s="220" t="s">
        <v>57</v>
      </c>
      <c r="E170" s="218">
        <v>45</v>
      </c>
      <c r="F170" s="221">
        <v>3.66</v>
      </c>
      <c r="G170" s="220" t="s">
        <v>349</v>
      </c>
      <c r="H170" s="220" t="s">
        <v>172</v>
      </c>
      <c r="I170" s="220" t="s">
        <v>232</v>
      </c>
      <c r="J170" s="218">
        <v>2</v>
      </c>
      <c r="K170" s="218">
        <v>2</v>
      </c>
      <c r="L170" s="220" t="s">
        <v>157</v>
      </c>
      <c r="M170" s="220" t="s">
        <v>137</v>
      </c>
      <c r="N170" s="222" t="s">
        <v>158</v>
      </c>
      <c r="O170" s="220" t="s">
        <v>139</v>
      </c>
      <c r="P170" s="220" t="s">
        <v>144</v>
      </c>
      <c r="Q170" s="222" t="s">
        <v>38</v>
      </c>
      <c r="R170" s="223">
        <v>8200</v>
      </c>
      <c r="S170" s="223">
        <v>3064</v>
      </c>
      <c r="T170" s="221">
        <v>0.37</v>
      </c>
      <c r="U170" s="222" t="s">
        <v>37</v>
      </c>
      <c r="V170" s="218">
        <v>430</v>
      </c>
      <c r="W170" s="218">
        <v>154</v>
      </c>
      <c r="X170" s="218">
        <v>131</v>
      </c>
      <c r="Y170" s="225">
        <v>0.36</v>
      </c>
      <c r="Z170" s="222" t="s">
        <v>37</v>
      </c>
      <c r="AA170" s="226">
        <v>0.1</v>
      </c>
      <c r="AB170" s="223">
        <v>8200</v>
      </c>
      <c r="AC170" s="223">
        <v>4935</v>
      </c>
      <c r="AD170" s="225">
        <v>0.6</v>
      </c>
      <c r="AE170" s="222" t="s">
        <v>38</v>
      </c>
      <c r="AF170" s="218">
        <v>430</v>
      </c>
      <c r="AG170" s="218">
        <v>249</v>
      </c>
      <c r="AH170" s="218">
        <v>211</v>
      </c>
      <c r="AI170" s="225">
        <v>0.57999999999999996</v>
      </c>
      <c r="AJ170" s="222" t="s">
        <v>38</v>
      </c>
    </row>
    <row r="171" spans="1:36" ht="31.35" customHeight="1" x14ac:dyDescent="0.3">
      <c r="A171" s="219">
        <v>1650</v>
      </c>
      <c r="B171" s="218">
        <v>434</v>
      </c>
      <c r="C171" s="228"/>
      <c r="D171" s="220" t="s">
        <v>57</v>
      </c>
      <c r="E171" s="218">
        <v>25</v>
      </c>
      <c r="F171" s="221">
        <v>0.3</v>
      </c>
      <c r="G171" s="220" t="s">
        <v>350</v>
      </c>
      <c r="H171" s="220" t="s">
        <v>183</v>
      </c>
      <c r="I171" s="220" t="s">
        <v>351</v>
      </c>
      <c r="J171" s="218">
        <v>2</v>
      </c>
      <c r="K171" s="218">
        <v>2</v>
      </c>
      <c r="L171" s="220" t="s">
        <v>136</v>
      </c>
      <c r="M171" s="220" t="s">
        <v>148</v>
      </c>
      <c r="N171" s="222" t="s">
        <v>258</v>
      </c>
      <c r="O171" s="220" t="s">
        <v>199</v>
      </c>
      <c r="P171" s="220" t="s">
        <v>199</v>
      </c>
      <c r="Q171" s="222" t="s">
        <v>39</v>
      </c>
      <c r="R171" s="223">
        <v>16632</v>
      </c>
      <c r="S171" s="223">
        <v>4217</v>
      </c>
      <c r="T171" s="221">
        <v>0.25</v>
      </c>
      <c r="U171" s="222" t="s">
        <v>39</v>
      </c>
      <c r="V171" s="218">
        <v>822</v>
      </c>
      <c r="W171" s="218">
        <v>201</v>
      </c>
      <c r="X171" s="218">
        <v>137</v>
      </c>
      <c r="Y171" s="225">
        <v>0.24</v>
      </c>
      <c r="Z171" s="222" t="s">
        <v>39</v>
      </c>
      <c r="AA171" s="226">
        <v>1.2500000000000001E-2</v>
      </c>
      <c r="AB171" s="223">
        <v>16632</v>
      </c>
      <c r="AC171" s="223">
        <v>4487</v>
      </c>
      <c r="AD171" s="225">
        <v>0.27</v>
      </c>
      <c r="AE171" s="222" t="s">
        <v>39</v>
      </c>
      <c r="AF171" s="218">
        <v>822</v>
      </c>
      <c r="AG171" s="218">
        <v>214</v>
      </c>
      <c r="AH171" s="218">
        <v>146</v>
      </c>
      <c r="AI171" s="225">
        <v>0.26</v>
      </c>
      <c r="AJ171" s="222" t="s">
        <v>39</v>
      </c>
    </row>
    <row r="172" spans="1:36" ht="31.35" customHeight="1" x14ac:dyDescent="0.3">
      <c r="A172" s="219">
        <v>1660</v>
      </c>
      <c r="B172" s="218">
        <v>426</v>
      </c>
      <c r="C172" s="228"/>
      <c r="D172" s="220" t="s">
        <v>57</v>
      </c>
      <c r="E172" s="218">
        <v>25</v>
      </c>
      <c r="F172" s="221">
        <v>0.31</v>
      </c>
      <c r="G172" s="220" t="s">
        <v>350</v>
      </c>
      <c r="H172" s="220" t="s">
        <v>351</v>
      </c>
      <c r="I172" s="220" t="s">
        <v>134</v>
      </c>
      <c r="J172" s="218">
        <v>2</v>
      </c>
      <c r="K172" s="218">
        <v>2</v>
      </c>
      <c r="L172" s="220" t="s">
        <v>136</v>
      </c>
      <c r="M172" s="220" t="s">
        <v>137</v>
      </c>
      <c r="N172" s="222" t="s">
        <v>149</v>
      </c>
      <c r="O172" s="220" t="s">
        <v>199</v>
      </c>
      <c r="P172" s="220" t="s">
        <v>199</v>
      </c>
      <c r="Q172" s="222" t="s">
        <v>39</v>
      </c>
      <c r="R172" s="223">
        <v>19530</v>
      </c>
      <c r="S172" s="223">
        <v>3550</v>
      </c>
      <c r="T172" s="221">
        <v>0.18</v>
      </c>
      <c r="U172" s="222" t="s">
        <v>38</v>
      </c>
      <c r="V172" s="218">
        <v>963</v>
      </c>
      <c r="W172" s="218">
        <v>144</v>
      </c>
      <c r="X172" s="218">
        <v>127</v>
      </c>
      <c r="Y172" s="225">
        <v>0.15</v>
      </c>
      <c r="Z172" s="222" t="s">
        <v>38</v>
      </c>
      <c r="AA172" s="226">
        <v>1.2500000000000001E-2</v>
      </c>
      <c r="AB172" s="223">
        <v>19530</v>
      </c>
      <c r="AC172" s="223">
        <v>3777</v>
      </c>
      <c r="AD172" s="225">
        <v>0.19</v>
      </c>
      <c r="AE172" s="222" t="s">
        <v>38</v>
      </c>
      <c r="AF172" s="218">
        <v>963</v>
      </c>
      <c r="AG172" s="218">
        <v>153</v>
      </c>
      <c r="AH172" s="218">
        <v>135</v>
      </c>
      <c r="AI172" s="225">
        <v>0.16</v>
      </c>
      <c r="AJ172" s="222" t="s">
        <v>38</v>
      </c>
    </row>
    <row r="173" spans="1:36" ht="31.35" customHeight="1" x14ac:dyDescent="0.3">
      <c r="A173" s="219">
        <v>1670</v>
      </c>
      <c r="B173" s="218">
        <v>205</v>
      </c>
      <c r="C173" s="228"/>
      <c r="D173" s="220" t="s">
        <v>57</v>
      </c>
      <c r="E173" s="218">
        <v>35</v>
      </c>
      <c r="F173" s="221">
        <v>1.8</v>
      </c>
      <c r="G173" s="220" t="s">
        <v>352</v>
      </c>
      <c r="H173" s="220" t="s">
        <v>143</v>
      </c>
      <c r="I173" s="220" t="s">
        <v>353</v>
      </c>
      <c r="J173" s="218">
        <v>2</v>
      </c>
      <c r="K173" s="218">
        <v>2</v>
      </c>
      <c r="L173" s="220" t="s">
        <v>136</v>
      </c>
      <c r="M173" s="220" t="s">
        <v>137</v>
      </c>
      <c r="N173" s="222" t="s">
        <v>149</v>
      </c>
      <c r="O173" s="220" t="s">
        <v>139</v>
      </c>
      <c r="P173" s="220" t="s">
        <v>170</v>
      </c>
      <c r="Q173" s="222" t="s">
        <v>39</v>
      </c>
      <c r="R173" s="223">
        <v>20507</v>
      </c>
      <c r="S173" s="223">
        <v>11758</v>
      </c>
      <c r="T173" s="221">
        <v>0.56999999999999995</v>
      </c>
      <c r="U173" s="222" t="s">
        <v>38</v>
      </c>
      <c r="V173" s="224">
        <v>1011</v>
      </c>
      <c r="W173" s="218">
        <v>521</v>
      </c>
      <c r="X173" s="218">
        <v>412</v>
      </c>
      <c r="Y173" s="225">
        <v>0.51</v>
      </c>
      <c r="Z173" s="222" t="s">
        <v>38</v>
      </c>
      <c r="AA173" s="226">
        <v>0.01</v>
      </c>
      <c r="AB173" s="223">
        <v>20507</v>
      </c>
      <c r="AC173" s="223">
        <v>12358</v>
      </c>
      <c r="AD173" s="225">
        <v>0.6</v>
      </c>
      <c r="AE173" s="222" t="s">
        <v>38</v>
      </c>
      <c r="AF173" s="224">
        <v>1011</v>
      </c>
      <c r="AG173" s="218">
        <v>547</v>
      </c>
      <c r="AH173" s="218">
        <v>433</v>
      </c>
      <c r="AI173" s="225">
        <v>0.54</v>
      </c>
      <c r="AJ173" s="222" t="s">
        <v>38</v>
      </c>
    </row>
    <row r="174" spans="1:36" ht="31.35" customHeight="1" x14ac:dyDescent="0.3">
      <c r="A174" s="219">
        <v>1680</v>
      </c>
      <c r="B174" s="218">
        <v>44</v>
      </c>
      <c r="C174" s="228"/>
      <c r="D174" s="220" t="s">
        <v>57</v>
      </c>
      <c r="E174" s="218">
        <v>30</v>
      </c>
      <c r="F174" s="221">
        <v>0.47</v>
      </c>
      <c r="G174" s="220" t="s">
        <v>352</v>
      </c>
      <c r="H174" s="220" t="s">
        <v>353</v>
      </c>
      <c r="I174" s="220" t="s">
        <v>206</v>
      </c>
      <c r="J174" s="218">
        <v>4</v>
      </c>
      <c r="K174" s="218">
        <v>4</v>
      </c>
      <c r="L174" s="220" t="s">
        <v>136</v>
      </c>
      <c r="M174" s="220" t="s">
        <v>148</v>
      </c>
      <c r="N174" s="222" t="s">
        <v>149</v>
      </c>
      <c r="O174" s="220" t="s">
        <v>139</v>
      </c>
      <c r="P174" s="220" t="s">
        <v>170</v>
      </c>
      <c r="Q174" s="222" t="s">
        <v>39</v>
      </c>
      <c r="R174" s="223">
        <v>32940</v>
      </c>
      <c r="S174" s="223">
        <v>16501</v>
      </c>
      <c r="T174" s="221">
        <v>0.5</v>
      </c>
      <c r="U174" s="222" t="s">
        <v>38</v>
      </c>
      <c r="V174" s="224">
        <v>1629</v>
      </c>
      <c r="W174" s="218">
        <v>573</v>
      </c>
      <c r="X174" s="218">
        <v>692</v>
      </c>
      <c r="Y174" s="225">
        <v>0.43</v>
      </c>
      <c r="Z174" s="222" t="s">
        <v>38</v>
      </c>
      <c r="AA174" s="226">
        <v>1.2500000000000001E-2</v>
      </c>
      <c r="AB174" s="223">
        <v>32940</v>
      </c>
      <c r="AC174" s="223">
        <v>17558</v>
      </c>
      <c r="AD174" s="225">
        <v>0.53</v>
      </c>
      <c r="AE174" s="222" t="s">
        <v>38</v>
      </c>
      <c r="AF174" s="224">
        <v>1629</v>
      </c>
      <c r="AG174" s="218">
        <v>610</v>
      </c>
      <c r="AH174" s="218">
        <v>737</v>
      </c>
      <c r="AI174" s="225">
        <v>0.45</v>
      </c>
      <c r="AJ174" s="222" t="s">
        <v>38</v>
      </c>
    </row>
    <row r="175" spans="1:36" ht="31.35" customHeight="1" x14ac:dyDescent="0.3">
      <c r="A175" s="219">
        <v>1690</v>
      </c>
      <c r="B175" s="218">
        <v>28</v>
      </c>
      <c r="C175" s="228"/>
      <c r="D175" s="220" t="s">
        <v>57</v>
      </c>
      <c r="E175" s="218">
        <v>40</v>
      </c>
      <c r="F175" s="221">
        <v>0.28000000000000003</v>
      </c>
      <c r="G175" s="220" t="s">
        <v>352</v>
      </c>
      <c r="H175" s="220" t="s">
        <v>206</v>
      </c>
      <c r="I175" s="220" t="s">
        <v>354</v>
      </c>
      <c r="J175" s="218">
        <v>4</v>
      </c>
      <c r="K175" s="218">
        <v>4</v>
      </c>
      <c r="L175" s="220" t="s">
        <v>136</v>
      </c>
      <c r="M175" s="220" t="s">
        <v>148</v>
      </c>
      <c r="N175" s="222" t="s">
        <v>149</v>
      </c>
      <c r="O175" s="220" t="s">
        <v>139</v>
      </c>
      <c r="P175" s="220" t="s">
        <v>170</v>
      </c>
      <c r="Q175" s="222" t="s">
        <v>39</v>
      </c>
      <c r="R175" s="223">
        <v>32940</v>
      </c>
      <c r="S175" s="223">
        <v>21661</v>
      </c>
      <c r="T175" s="221">
        <v>0.66</v>
      </c>
      <c r="U175" s="222" t="s">
        <v>38</v>
      </c>
      <c r="V175" s="224">
        <v>1629</v>
      </c>
      <c r="W175" s="218">
        <v>556</v>
      </c>
      <c r="X175" s="218">
        <v>443</v>
      </c>
      <c r="Y175" s="225">
        <v>0.34</v>
      </c>
      <c r="Z175" s="222" t="s">
        <v>38</v>
      </c>
      <c r="AA175" s="226">
        <v>2.75E-2</v>
      </c>
      <c r="AB175" s="223">
        <v>32940</v>
      </c>
      <c r="AC175" s="223">
        <v>24808</v>
      </c>
      <c r="AD175" s="225">
        <v>0.75</v>
      </c>
      <c r="AE175" s="222" t="s">
        <v>38</v>
      </c>
      <c r="AF175" s="224">
        <v>1629</v>
      </c>
      <c r="AG175" s="218">
        <v>637</v>
      </c>
      <c r="AH175" s="218">
        <v>507</v>
      </c>
      <c r="AI175" s="225">
        <v>0.39</v>
      </c>
      <c r="AJ175" s="222" t="s">
        <v>38</v>
      </c>
    </row>
    <row r="176" spans="1:36" ht="31.35" customHeight="1" x14ac:dyDescent="0.3">
      <c r="A176" s="219">
        <v>1692</v>
      </c>
      <c r="B176" s="218">
        <v>36</v>
      </c>
      <c r="C176" s="228"/>
      <c r="D176" s="220" t="s">
        <v>57</v>
      </c>
      <c r="E176" s="218">
        <v>30</v>
      </c>
      <c r="F176" s="221">
        <v>1.1599999999999999</v>
      </c>
      <c r="G176" s="220" t="s">
        <v>352</v>
      </c>
      <c r="H176" s="220" t="s">
        <v>354</v>
      </c>
      <c r="I176" s="220" t="s">
        <v>355</v>
      </c>
      <c r="J176" s="218">
        <v>4</v>
      </c>
      <c r="K176" s="218">
        <v>4</v>
      </c>
      <c r="L176" s="220" t="s">
        <v>136</v>
      </c>
      <c r="M176" s="220" t="s">
        <v>148</v>
      </c>
      <c r="N176" s="222" t="s">
        <v>138</v>
      </c>
      <c r="O176" s="220" t="s">
        <v>139</v>
      </c>
      <c r="P176" s="220" t="s">
        <v>170</v>
      </c>
      <c r="Q176" s="222" t="s">
        <v>39</v>
      </c>
      <c r="R176" s="223">
        <v>35249</v>
      </c>
      <c r="S176" s="223">
        <v>18659</v>
      </c>
      <c r="T176" s="221">
        <v>0.53</v>
      </c>
      <c r="U176" s="222" t="s">
        <v>38</v>
      </c>
      <c r="V176" s="224">
        <v>1748</v>
      </c>
      <c r="W176" s="218">
        <v>609</v>
      </c>
      <c r="X176" s="218">
        <v>716</v>
      </c>
      <c r="Y176" s="225">
        <v>0.41</v>
      </c>
      <c r="Z176" s="222" t="s">
        <v>38</v>
      </c>
      <c r="AA176" s="226">
        <v>0.01</v>
      </c>
      <c r="AB176" s="223">
        <v>35249</v>
      </c>
      <c r="AC176" s="223">
        <v>19611</v>
      </c>
      <c r="AD176" s="225">
        <v>0.56000000000000005</v>
      </c>
      <c r="AE176" s="222" t="s">
        <v>38</v>
      </c>
      <c r="AF176" s="224">
        <v>1748</v>
      </c>
      <c r="AG176" s="218">
        <v>641</v>
      </c>
      <c r="AH176" s="218">
        <v>753</v>
      </c>
      <c r="AI176" s="225">
        <v>0.43</v>
      </c>
      <c r="AJ176" s="222" t="s">
        <v>38</v>
      </c>
    </row>
    <row r="177" spans="1:36" ht="31.35" customHeight="1" x14ac:dyDescent="0.3">
      <c r="A177" s="219">
        <v>1695</v>
      </c>
      <c r="B177" s="218">
        <v>24</v>
      </c>
      <c r="C177" s="228"/>
      <c r="D177" s="220" t="s">
        <v>57</v>
      </c>
      <c r="E177" s="218">
        <v>40</v>
      </c>
      <c r="F177" s="221">
        <v>0.6</v>
      </c>
      <c r="G177" s="220" t="s">
        <v>352</v>
      </c>
      <c r="H177" s="220" t="s">
        <v>355</v>
      </c>
      <c r="I177" s="220" t="s">
        <v>143</v>
      </c>
      <c r="J177" s="218">
        <v>4</v>
      </c>
      <c r="K177" s="218">
        <v>4</v>
      </c>
      <c r="L177" s="220" t="s">
        <v>136</v>
      </c>
      <c r="M177" s="220" t="s">
        <v>148</v>
      </c>
      <c r="N177" s="222" t="s">
        <v>149</v>
      </c>
      <c r="O177" s="220" t="s">
        <v>139</v>
      </c>
      <c r="P177" s="220" t="s">
        <v>170</v>
      </c>
      <c r="Q177" s="222" t="s">
        <v>39</v>
      </c>
      <c r="R177" s="223">
        <v>34587</v>
      </c>
      <c r="S177" s="223">
        <v>17219</v>
      </c>
      <c r="T177" s="221">
        <v>0.5</v>
      </c>
      <c r="U177" s="222" t="s">
        <v>38</v>
      </c>
      <c r="V177" s="224">
        <v>1710</v>
      </c>
      <c r="W177" s="218">
        <v>740</v>
      </c>
      <c r="X177" s="218">
        <v>564</v>
      </c>
      <c r="Y177" s="225">
        <v>0.43</v>
      </c>
      <c r="Z177" s="222" t="s">
        <v>38</v>
      </c>
      <c r="AA177" s="226">
        <v>0.05</v>
      </c>
      <c r="AB177" s="223">
        <v>34587</v>
      </c>
      <c r="AC177" s="223">
        <v>21976</v>
      </c>
      <c r="AD177" s="225">
        <v>0.64</v>
      </c>
      <c r="AE177" s="222" t="s">
        <v>38</v>
      </c>
      <c r="AF177" s="224">
        <v>1710</v>
      </c>
      <c r="AG177" s="218">
        <v>945</v>
      </c>
      <c r="AH177" s="218">
        <v>720</v>
      </c>
      <c r="AI177" s="225">
        <v>0.55000000000000004</v>
      </c>
      <c r="AJ177" s="222" t="s">
        <v>38</v>
      </c>
    </row>
    <row r="178" spans="1:36" ht="31.35" customHeight="1" x14ac:dyDescent="0.3">
      <c r="A178" s="219">
        <v>1700</v>
      </c>
      <c r="B178" s="218">
        <v>442</v>
      </c>
      <c r="C178" s="228"/>
      <c r="D178" s="229" t="s">
        <v>176</v>
      </c>
      <c r="E178" s="218">
        <v>35</v>
      </c>
      <c r="F178" s="221">
        <v>0.95</v>
      </c>
      <c r="G178" s="220" t="s">
        <v>356</v>
      </c>
      <c r="H178" s="220" t="s">
        <v>264</v>
      </c>
      <c r="I178" s="220" t="s">
        <v>184</v>
      </c>
      <c r="J178" s="218">
        <v>2</v>
      </c>
      <c r="K178" s="218">
        <v>2</v>
      </c>
      <c r="L178" s="220" t="s">
        <v>136</v>
      </c>
      <c r="M178" s="220" t="s">
        <v>137</v>
      </c>
      <c r="N178" s="222" t="s">
        <v>138</v>
      </c>
      <c r="O178" s="220" t="s">
        <v>139</v>
      </c>
      <c r="P178" s="220" t="s">
        <v>181</v>
      </c>
      <c r="Q178" s="222" t="s">
        <v>39</v>
      </c>
      <c r="R178" s="223">
        <v>21168</v>
      </c>
      <c r="S178" s="223">
        <v>4229</v>
      </c>
      <c r="T178" s="221">
        <v>0.2</v>
      </c>
      <c r="U178" s="222" t="s">
        <v>38</v>
      </c>
      <c r="V178" s="224">
        <v>1049</v>
      </c>
      <c r="W178" s="218">
        <v>209</v>
      </c>
      <c r="X178" s="218">
        <v>154</v>
      </c>
      <c r="Y178" s="225">
        <v>0.2</v>
      </c>
      <c r="Z178" s="222" t="s">
        <v>38</v>
      </c>
      <c r="AA178" s="226">
        <v>0.01</v>
      </c>
      <c r="AB178" s="223">
        <v>21168</v>
      </c>
      <c r="AC178" s="223">
        <v>4445</v>
      </c>
      <c r="AD178" s="225">
        <v>0.21</v>
      </c>
      <c r="AE178" s="222" t="s">
        <v>38</v>
      </c>
      <c r="AF178" s="224">
        <v>1049</v>
      </c>
      <c r="AG178" s="218">
        <v>219</v>
      </c>
      <c r="AH178" s="218">
        <v>162</v>
      </c>
      <c r="AI178" s="225">
        <v>0.21</v>
      </c>
      <c r="AJ178" s="222" t="s">
        <v>38</v>
      </c>
    </row>
    <row r="179" spans="1:36" ht="31.35" customHeight="1" x14ac:dyDescent="0.3">
      <c r="A179" s="219">
        <v>1710</v>
      </c>
      <c r="B179" s="218">
        <v>442</v>
      </c>
      <c r="C179" s="228"/>
      <c r="D179" s="220" t="s">
        <v>57</v>
      </c>
      <c r="E179" s="218">
        <v>35</v>
      </c>
      <c r="F179" s="221">
        <v>0.44</v>
      </c>
      <c r="G179" s="220" t="s">
        <v>356</v>
      </c>
      <c r="H179" s="220" t="s">
        <v>184</v>
      </c>
      <c r="I179" s="220" t="s">
        <v>183</v>
      </c>
      <c r="J179" s="218">
        <v>2</v>
      </c>
      <c r="K179" s="218">
        <v>2</v>
      </c>
      <c r="L179" s="220" t="s">
        <v>136</v>
      </c>
      <c r="M179" s="220" t="s">
        <v>137</v>
      </c>
      <c r="N179" s="222" t="s">
        <v>149</v>
      </c>
      <c r="O179" s="220" t="s">
        <v>139</v>
      </c>
      <c r="P179" s="220" t="s">
        <v>144</v>
      </c>
      <c r="Q179" s="222" t="s">
        <v>39</v>
      </c>
      <c r="R179" s="223">
        <v>20507</v>
      </c>
      <c r="S179" s="223">
        <v>4229</v>
      </c>
      <c r="T179" s="221">
        <v>0.21</v>
      </c>
      <c r="U179" s="222" t="s">
        <v>38</v>
      </c>
      <c r="V179" s="224">
        <v>1011</v>
      </c>
      <c r="W179" s="218">
        <v>209</v>
      </c>
      <c r="X179" s="218">
        <v>154</v>
      </c>
      <c r="Y179" s="225">
        <v>0.21</v>
      </c>
      <c r="Z179" s="222" t="s">
        <v>38</v>
      </c>
      <c r="AA179" s="226">
        <v>0.01</v>
      </c>
      <c r="AB179" s="223">
        <v>20507</v>
      </c>
      <c r="AC179" s="223">
        <v>4445</v>
      </c>
      <c r="AD179" s="225">
        <v>0.22</v>
      </c>
      <c r="AE179" s="222" t="s">
        <v>38</v>
      </c>
      <c r="AF179" s="224">
        <v>1011</v>
      </c>
      <c r="AG179" s="218">
        <v>219</v>
      </c>
      <c r="AH179" s="218">
        <v>162</v>
      </c>
      <c r="AI179" s="225">
        <v>0.22</v>
      </c>
      <c r="AJ179" s="222" t="s">
        <v>38</v>
      </c>
    </row>
    <row r="180" spans="1:36" ht="31.35" customHeight="1" x14ac:dyDescent="0.3">
      <c r="A180" s="219">
        <v>1720</v>
      </c>
      <c r="B180" s="218">
        <v>449</v>
      </c>
      <c r="C180" s="228"/>
      <c r="D180" s="220" t="s">
        <v>57</v>
      </c>
      <c r="E180" s="218">
        <v>35</v>
      </c>
      <c r="F180" s="221">
        <v>0.53</v>
      </c>
      <c r="G180" s="220" t="s">
        <v>356</v>
      </c>
      <c r="H180" s="220" t="s">
        <v>183</v>
      </c>
      <c r="I180" s="220" t="s">
        <v>357</v>
      </c>
      <c r="J180" s="218">
        <v>2</v>
      </c>
      <c r="K180" s="218">
        <v>2</v>
      </c>
      <c r="L180" s="220" t="s">
        <v>136</v>
      </c>
      <c r="M180" s="220" t="s">
        <v>137</v>
      </c>
      <c r="N180" s="222" t="s">
        <v>149</v>
      </c>
      <c r="O180" s="220" t="s">
        <v>139</v>
      </c>
      <c r="P180" s="220" t="s">
        <v>140</v>
      </c>
      <c r="Q180" s="222" t="s">
        <v>39</v>
      </c>
      <c r="R180" s="223">
        <v>20507</v>
      </c>
      <c r="S180" s="223">
        <v>6310</v>
      </c>
      <c r="T180" s="221">
        <v>0.31</v>
      </c>
      <c r="U180" s="222" t="s">
        <v>38</v>
      </c>
      <c r="V180" s="224">
        <v>1011</v>
      </c>
      <c r="W180" s="218">
        <v>214</v>
      </c>
      <c r="X180" s="218">
        <v>265</v>
      </c>
      <c r="Y180" s="225">
        <v>0.26</v>
      </c>
      <c r="Z180" s="222" t="s">
        <v>38</v>
      </c>
      <c r="AA180" s="226">
        <v>1.2500000000000001E-2</v>
      </c>
      <c r="AB180" s="223">
        <v>20507</v>
      </c>
      <c r="AC180" s="223">
        <v>6714</v>
      </c>
      <c r="AD180" s="225">
        <v>0.33</v>
      </c>
      <c r="AE180" s="222" t="s">
        <v>38</v>
      </c>
      <c r="AF180" s="224">
        <v>1011</v>
      </c>
      <c r="AG180" s="218">
        <v>228</v>
      </c>
      <c r="AH180" s="218">
        <v>282</v>
      </c>
      <c r="AI180" s="225">
        <v>0.28000000000000003</v>
      </c>
      <c r="AJ180" s="222" t="s">
        <v>38</v>
      </c>
    </row>
    <row r="181" spans="1:36" ht="31.35" customHeight="1" x14ac:dyDescent="0.3">
      <c r="A181" s="219">
        <v>1730</v>
      </c>
      <c r="B181" s="218">
        <v>471</v>
      </c>
      <c r="C181" s="228"/>
      <c r="D181" s="220" t="s">
        <v>57</v>
      </c>
      <c r="E181" s="218">
        <v>20</v>
      </c>
      <c r="F181" s="221">
        <v>0.74</v>
      </c>
      <c r="G181" s="220" t="s">
        <v>356</v>
      </c>
      <c r="H181" s="220" t="s">
        <v>357</v>
      </c>
      <c r="I181" s="220" t="s">
        <v>358</v>
      </c>
      <c r="J181" s="218">
        <v>2</v>
      </c>
      <c r="K181" s="218">
        <v>2</v>
      </c>
      <c r="L181" s="220" t="s">
        <v>136</v>
      </c>
      <c r="M181" s="220" t="s">
        <v>137</v>
      </c>
      <c r="N181" s="222" t="s">
        <v>149</v>
      </c>
      <c r="O181" s="220" t="s">
        <v>139</v>
      </c>
      <c r="P181" s="220" t="s">
        <v>140</v>
      </c>
      <c r="Q181" s="222" t="s">
        <v>39</v>
      </c>
      <c r="R181" s="223">
        <v>15624</v>
      </c>
      <c r="S181" s="223">
        <v>5931</v>
      </c>
      <c r="T181" s="221">
        <v>0.38</v>
      </c>
      <c r="U181" s="222" t="s">
        <v>38</v>
      </c>
      <c r="V181" s="218">
        <v>770</v>
      </c>
      <c r="W181" s="218">
        <v>277</v>
      </c>
      <c r="X181" s="218">
        <v>192</v>
      </c>
      <c r="Y181" s="225">
        <v>0.36</v>
      </c>
      <c r="Z181" s="222" t="s">
        <v>38</v>
      </c>
      <c r="AA181" s="226">
        <v>1.7500000000000002E-2</v>
      </c>
      <c r="AB181" s="223">
        <v>15624</v>
      </c>
      <c r="AC181" s="223">
        <v>6468</v>
      </c>
      <c r="AD181" s="225">
        <v>0.41</v>
      </c>
      <c r="AE181" s="222" t="s">
        <v>38</v>
      </c>
      <c r="AF181" s="218">
        <v>770</v>
      </c>
      <c r="AG181" s="218">
        <v>302</v>
      </c>
      <c r="AH181" s="218">
        <v>209</v>
      </c>
      <c r="AI181" s="225">
        <v>0.39</v>
      </c>
      <c r="AJ181" s="222" t="s">
        <v>38</v>
      </c>
    </row>
    <row r="182" spans="1:36" ht="31.35" customHeight="1" x14ac:dyDescent="0.3">
      <c r="A182" s="219">
        <v>1740</v>
      </c>
      <c r="B182" s="218">
        <v>406</v>
      </c>
      <c r="C182" s="219">
        <v>117014</v>
      </c>
      <c r="D182" s="220" t="s">
        <v>57</v>
      </c>
      <c r="E182" s="218">
        <v>35</v>
      </c>
      <c r="F182" s="221">
        <v>2.29</v>
      </c>
      <c r="G182" s="220" t="s">
        <v>359</v>
      </c>
      <c r="H182" s="220" t="s">
        <v>360</v>
      </c>
      <c r="I182" s="220" t="s">
        <v>147</v>
      </c>
      <c r="J182" s="218">
        <v>2</v>
      </c>
      <c r="K182" s="218">
        <v>2</v>
      </c>
      <c r="L182" s="220" t="s">
        <v>136</v>
      </c>
      <c r="M182" s="220" t="s">
        <v>137</v>
      </c>
      <c r="N182" s="222" t="s">
        <v>138</v>
      </c>
      <c r="O182" s="220" t="s">
        <v>139</v>
      </c>
      <c r="P182" s="220" t="s">
        <v>181</v>
      </c>
      <c r="Q182" s="222" t="s">
        <v>39</v>
      </c>
      <c r="R182" s="223">
        <v>20160</v>
      </c>
      <c r="S182" s="223">
        <v>7618</v>
      </c>
      <c r="T182" s="221">
        <v>0.38</v>
      </c>
      <c r="U182" s="222" t="s">
        <v>38</v>
      </c>
      <c r="V182" s="218">
        <v>999</v>
      </c>
      <c r="W182" s="218">
        <v>279</v>
      </c>
      <c r="X182" s="218">
        <v>345</v>
      </c>
      <c r="Y182" s="225">
        <v>0.35</v>
      </c>
      <c r="Z182" s="222" t="s">
        <v>38</v>
      </c>
      <c r="AA182" s="226">
        <v>0.01</v>
      </c>
      <c r="AB182" s="223">
        <v>20160</v>
      </c>
      <c r="AC182" s="223">
        <v>8007</v>
      </c>
      <c r="AD182" s="225">
        <v>0.4</v>
      </c>
      <c r="AE182" s="222" t="s">
        <v>38</v>
      </c>
      <c r="AF182" s="218">
        <v>999</v>
      </c>
      <c r="AG182" s="218">
        <v>293</v>
      </c>
      <c r="AH182" s="218">
        <v>362</v>
      </c>
      <c r="AI182" s="225">
        <v>0.36</v>
      </c>
      <c r="AJ182" s="222" t="s">
        <v>38</v>
      </c>
    </row>
    <row r="183" spans="1:36" ht="31.35" customHeight="1" x14ac:dyDescent="0.3">
      <c r="A183" s="219">
        <v>1750</v>
      </c>
      <c r="B183" s="218">
        <v>617</v>
      </c>
      <c r="C183" s="228"/>
      <c r="D183" s="220" t="s">
        <v>57</v>
      </c>
      <c r="E183" s="218">
        <v>35</v>
      </c>
      <c r="F183" s="221">
        <v>1.25</v>
      </c>
      <c r="G183" s="220" t="s">
        <v>361</v>
      </c>
      <c r="H183" s="220" t="s">
        <v>183</v>
      </c>
      <c r="I183" s="220" t="s">
        <v>265</v>
      </c>
      <c r="J183" s="218">
        <v>2</v>
      </c>
      <c r="K183" s="218">
        <v>2</v>
      </c>
      <c r="L183" s="220" t="s">
        <v>136</v>
      </c>
      <c r="M183" s="220" t="s">
        <v>148</v>
      </c>
      <c r="N183" s="222" t="s">
        <v>149</v>
      </c>
      <c r="O183" s="220" t="s">
        <v>362</v>
      </c>
      <c r="P183" s="220" t="s">
        <v>175</v>
      </c>
      <c r="Q183" s="222" t="s">
        <v>39</v>
      </c>
      <c r="R183" s="223">
        <v>21532</v>
      </c>
      <c r="S183" s="223">
        <v>11803</v>
      </c>
      <c r="T183" s="221">
        <v>0.55000000000000004</v>
      </c>
      <c r="U183" s="222" t="s">
        <v>38</v>
      </c>
      <c r="V183" s="224">
        <v>1062</v>
      </c>
      <c r="W183" s="218">
        <v>535</v>
      </c>
      <c r="X183" s="218">
        <v>474</v>
      </c>
      <c r="Y183" s="225">
        <v>0.5</v>
      </c>
      <c r="Z183" s="222" t="s">
        <v>38</v>
      </c>
      <c r="AA183" s="226">
        <v>0.01</v>
      </c>
      <c r="AB183" s="223">
        <v>21532</v>
      </c>
      <c r="AC183" s="223">
        <v>12405</v>
      </c>
      <c r="AD183" s="225">
        <v>0.57999999999999996</v>
      </c>
      <c r="AE183" s="222" t="s">
        <v>38</v>
      </c>
      <c r="AF183" s="224">
        <v>1062</v>
      </c>
      <c r="AG183" s="218">
        <v>563</v>
      </c>
      <c r="AH183" s="218">
        <v>498</v>
      </c>
      <c r="AI183" s="225">
        <v>0.53</v>
      </c>
      <c r="AJ183" s="222" t="s">
        <v>38</v>
      </c>
    </row>
    <row r="184" spans="1:36" ht="31.35" customHeight="1" x14ac:dyDescent="0.3">
      <c r="A184" s="219">
        <v>1760</v>
      </c>
      <c r="B184" s="218">
        <v>617</v>
      </c>
      <c r="C184" s="228"/>
      <c r="D184" s="229" t="s">
        <v>176</v>
      </c>
      <c r="E184" s="218">
        <v>35</v>
      </c>
      <c r="F184" s="221">
        <v>0.38</v>
      </c>
      <c r="G184" s="220" t="s">
        <v>361</v>
      </c>
      <c r="H184" s="220" t="s">
        <v>265</v>
      </c>
      <c r="I184" s="220" t="s">
        <v>317</v>
      </c>
      <c r="J184" s="218">
        <v>2</v>
      </c>
      <c r="K184" s="218">
        <v>2</v>
      </c>
      <c r="L184" s="220" t="s">
        <v>136</v>
      </c>
      <c r="M184" s="220" t="s">
        <v>137</v>
      </c>
      <c r="N184" s="222" t="s">
        <v>258</v>
      </c>
      <c r="O184" s="220" t="s">
        <v>362</v>
      </c>
      <c r="P184" s="220" t="s">
        <v>175</v>
      </c>
      <c r="Q184" s="222" t="s">
        <v>39</v>
      </c>
      <c r="R184" s="223">
        <v>12672</v>
      </c>
      <c r="S184" s="223">
        <v>11803</v>
      </c>
      <c r="T184" s="221">
        <v>0.93</v>
      </c>
      <c r="U184" s="222" t="s">
        <v>39</v>
      </c>
      <c r="V184" s="218">
        <v>626</v>
      </c>
      <c r="W184" s="218">
        <v>535</v>
      </c>
      <c r="X184" s="218">
        <v>474</v>
      </c>
      <c r="Y184" s="225">
        <v>0.85</v>
      </c>
      <c r="Z184" s="222" t="s">
        <v>39</v>
      </c>
      <c r="AA184" s="226">
        <v>0.01</v>
      </c>
      <c r="AB184" s="223">
        <v>12672</v>
      </c>
      <c r="AC184" s="223">
        <v>12405</v>
      </c>
      <c r="AD184" s="225">
        <v>0.98</v>
      </c>
      <c r="AE184" s="222" t="s">
        <v>39</v>
      </c>
      <c r="AF184" s="218">
        <v>626</v>
      </c>
      <c r="AG184" s="218">
        <v>563</v>
      </c>
      <c r="AH184" s="218">
        <v>498</v>
      </c>
      <c r="AI184" s="225">
        <v>0.9</v>
      </c>
      <c r="AJ184" s="222" t="s">
        <v>39</v>
      </c>
    </row>
    <row r="185" spans="1:36" ht="31.35" customHeight="1" x14ac:dyDescent="0.3">
      <c r="A185" s="219">
        <v>1770</v>
      </c>
      <c r="B185" s="218">
        <v>258</v>
      </c>
      <c r="C185" s="228"/>
      <c r="D185" s="220" t="s">
        <v>57</v>
      </c>
      <c r="E185" s="218">
        <v>55</v>
      </c>
      <c r="F185" s="221">
        <v>0.64</v>
      </c>
      <c r="G185" s="220" t="s">
        <v>363</v>
      </c>
      <c r="H185" s="220" t="s">
        <v>234</v>
      </c>
      <c r="I185" s="220" t="s">
        <v>217</v>
      </c>
      <c r="J185" s="218">
        <v>2</v>
      </c>
      <c r="K185" s="218">
        <v>2</v>
      </c>
      <c r="L185" s="220" t="s">
        <v>157</v>
      </c>
      <c r="M185" s="220" t="s">
        <v>137</v>
      </c>
      <c r="N185" s="222" t="s">
        <v>158</v>
      </c>
      <c r="O185" s="220" t="s">
        <v>139</v>
      </c>
      <c r="P185" s="220" t="s">
        <v>144</v>
      </c>
      <c r="Q185" s="222" t="s">
        <v>38</v>
      </c>
      <c r="R185" s="223">
        <v>8200</v>
      </c>
      <c r="S185" s="223">
        <v>7474</v>
      </c>
      <c r="T185" s="221">
        <v>0.91</v>
      </c>
      <c r="U185" s="222" t="s">
        <v>38</v>
      </c>
      <c r="V185" s="218">
        <v>430</v>
      </c>
      <c r="W185" s="218">
        <v>275</v>
      </c>
      <c r="X185" s="218">
        <v>304</v>
      </c>
      <c r="Y185" s="225">
        <v>0.71</v>
      </c>
      <c r="Z185" s="222" t="s">
        <v>38</v>
      </c>
      <c r="AA185" s="226">
        <v>3.5000000000000003E-2</v>
      </c>
      <c r="AB185" s="223">
        <v>8200</v>
      </c>
      <c r="AC185" s="223">
        <v>8877</v>
      </c>
      <c r="AD185" s="225">
        <v>1.08</v>
      </c>
      <c r="AE185" s="222" t="s">
        <v>39</v>
      </c>
      <c r="AF185" s="218">
        <v>430</v>
      </c>
      <c r="AG185" s="218">
        <v>327</v>
      </c>
      <c r="AH185" s="218">
        <v>361</v>
      </c>
      <c r="AI185" s="225">
        <v>0.84</v>
      </c>
      <c r="AJ185" s="222" t="s">
        <v>38</v>
      </c>
    </row>
    <row r="186" spans="1:36" ht="31.35" customHeight="1" x14ac:dyDescent="0.3">
      <c r="A186" s="219">
        <v>1780</v>
      </c>
      <c r="B186" s="218">
        <v>510</v>
      </c>
      <c r="C186" s="228"/>
      <c r="D186" s="220" t="s">
        <v>57</v>
      </c>
      <c r="E186" s="218">
        <v>40</v>
      </c>
      <c r="F186" s="221">
        <v>1.43</v>
      </c>
      <c r="G186" s="220" t="s">
        <v>364</v>
      </c>
      <c r="H186" s="220" t="s">
        <v>143</v>
      </c>
      <c r="I186" s="220" t="s">
        <v>287</v>
      </c>
      <c r="J186" s="218">
        <v>2</v>
      </c>
      <c r="K186" s="218">
        <v>2</v>
      </c>
      <c r="L186" s="220" t="s">
        <v>136</v>
      </c>
      <c r="M186" s="220" t="s">
        <v>137</v>
      </c>
      <c r="N186" s="222" t="s">
        <v>138</v>
      </c>
      <c r="O186" s="220" t="s">
        <v>139</v>
      </c>
      <c r="P186" s="220" t="s">
        <v>144</v>
      </c>
      <c r="Q186" s="222" t="s">
        <v>39</v>
      </c>
      <c r="R186" s="223">
        <v>16128</v>
      </c>
      <c r="S186" s="223">
        <v>4249</v>
      </c>
      <c r="T186" s="221">
        <v>0.26</v>
      </c>
      <c r="U186" s="222" t="s">
        <v>38</v>
      </c>
      <c r="V186" s="218">
        <v>799</v>
      </c>
      <c r="W186" s="218">
        <v>232</v>
      </c>
      <c r="X186" s="218">
        <v>137</v>
      </c>
      <c r="Y186" s="225">
        <v>0.28999999999999998</v>
      </c>
      <c r="Z186" s="222" t="s">
        <v>38</v>
      </c>
      <c r="AA186" s="226">
        <v>3.7499999999999999E-2</v>
      </c>
      <c r="AB186" s="223">
        <v>16128</v>
      </c>
      <c r="AC186" s="223">
        <v>5108</v>
      </c>
      <c r="AD186" s="225">
        <v>0.32</v>
      </c>
      <c r="AE186" s="222" t="s">
        <v>38</v>
      </c>
      <c r="AF186" s="218">
        <v>799</v>
      </c>
      <c r="AG186" s="218">
        <v>279</v>
      </c>
      <c r="AH186" s="218">
        <v>165</v>
      </c>
      <c r="AI186" s="225">
        <v>0.35</v>
      </c>
      <c r="AJ186" s="222" t="s">
        <v>38</v>
      </c>
    </row>
    <row r="187" spans="1:36" ht="31.35" customHeight="1" x14ac:dyDescent="0.3">
      <c r="A187" s="219">
        <v>1790</v>
      </c>
      <c r="B187" s="218">
        <v>46</v>
      </c>
      <c r="C187" s="228"/>
      <c r="D187" s="220" t="s">
        <v>57</v>
      </c>
      <c r="E187" s="218">
        <v>30</v>
      </c>
      <c r="F187" s="221">
        <v>0.73</v>
      </c>
      <c r="G187" s="220" t="s">
        <v>328</v>
      </c>
      <c r="H187" s="220" t="s">
        <v>232</v>
      </c>
      <c r="I187" s="220" t="s">
        <v>206</v>
      </c>
      <c r="J187" s="218">
        <v>2</v>
      </c>
      <c r="K187" s="218">
        <v>2</v>
      </c>
      <c r="L187" s="220" t="s">
        <v>136</v>
      </c>
      <c r="M187" s="220" t="s">
        <v>137</v>
      </c>
      <c r="N187" s="222" t="s">
        <v>138</v>
      </c>
      <c r="O187" s="220" t="s">
        <v>170</v>
      </c>
      <c r="P187" s="220" t="s">
        <v>170</v>
      </c>
      <c r="Q187" s="222" t="s">
        <v>39</v>
      </c>
      <c r="R187" s="223">
        <v>16128</v>
      </c>
      <c r="S187" s="223">
        <v>5841</v>
      </c>
      <c r="T187" s="221">
        <v>0.36</v>
      </c>
      <c r="U187" s="222" t="s">
        <v>38</v>
      </c>
      <c r="V187" s="218">
        <v>799</v>
      </c>
      <c r="W187" s="225">
        <v>239</v>
      </c>
      <c r="X187" s="225">
        <v>286</v>
      </c>
      <c r="Y187" s="225">
        <v>0.36</v>
      </c>
      <c r="Z187" s="222" t="s">
        <v>38</v>
      </c>
      <c r="AA187" s="226">
        <v>0.01</v>
      </c>
      <c r="AB187" s="223">
        <v>16128</v>
      </c>
      <c r="AC187" s="223">
        <v>6139</v>
      </c>
      <c r="AD187" s="225">
        <v>0.38</v>
      </c>
      <c r="AE187" s="222" t="s">
        <v>38</v>
      </c>
      <c r="AF187" s="218">
        <v>799</v>
      </c>
      <c r="AG187" s="218">
        <v>251</v>
      </c>
      <c r="AH187" s="218">
        <v>301</v>
      </c>
      <c r="AI187" s="225">
        <v>0.38</v>
      </c>
      <c r="AJ187" s="222" t="s">
        <v>38</v>
      </c>
    </row>
    <row r="188" spans="1:36" ht="31.35" customHeight="1" x14ac:dyDescent="0.3">
      <c r="A188" s="219">
        <v>1800</v>
      </c>
      <c r="B188" s="218">
        <v>454</v>
      </c>
      <c r="C188" s="228"/>
      <c r="D188" s="229" t="s">
        <v>176</v>
      </c>
      <c r="E188" s="218">
        <v>25</v>
      </c>
      <c r="F188" s="221">
        <v>0.85</v>
      </c>
      <c r="G188" s="220" t="s">
        <v>365</v>
      </c>
      <c r="H188" s="220" t="s">
        <v>366</v>
      </c>
      <c r="I188" s="220" t="s">
        <v>367</v>
      </c>
      <c r="J188" s="218">
        <v>2</v>
      </c>
      <c r="K188" s="218">
        <v>2</v>
      </c>
      <c r="L188" s="220" t="s">
        <v>136</v>
      </c>
      <c r="M188" s="220" t="s">
        <v>137</v>
      </c>
      <c r="N188" s="222" t="s">
        <v>138</v>
      </c>
      <c r="O188" s="220" t="s">
        <v>139</v>
      </c>
      <c r="P188" s="220" t="s">
        <v>140</v>
      </c>
      <c r="Q188" s="222" t="s">
        <v>39</v>
      </c>
      <c r="R188" s="223">
        <v>16128</v>
      </c>
      <c r="S188" s="223">
        <v>5542</v>
      </c>
      <c r="T188" s="221">
        <v>0.34</v>
      </c>
      <c r="U188" s="222" t="s">
        <v>38</v>
      </c>
      <c r="V188" s="218">
        <v>799</v>
      </c>
      <c r="W188" s="218">
        <v>286</v>
      </c>
      <c r="X188" s="218">
        <v>186</v>
      </c>
      <c r="Y188" s="225">
        <v>0.36</v>
      </c>
      <c r="Z188" s="222" t="s">
        <v>38</v>
      </c>
      <c r="AA188" s="226">
        <v>0.01</v>
      </c>
      <c r="AB188" s="223">
        <v>16128</v>
      </c>
      <c r="AC188" s="223">
        <v>5825</v>
      </c>
      <c r="AD188" s="225">
        <v>0.36</v>
      </c>
      <c r="AE188" s="222" t="s">
        <v>38</v>
      </c>
      <c r="AF188" s="218">
        <v>799</v>
      </c>
      <c r="AG188" s="218">
        <v>300</v>
      </c>
      <c r="AH188" s="218">
        <v>195</v>
      </c>
      <c r="AI188" s="225">
        <v>0.38</v>
      </c>
      <c r="AJ188" s="222" t="s">
        <v>38</v>
      </c>
    </row>
    <row r="189" spans="1:36" ht="31.35" customHeight="1" x14ac:dyDescent="0.3">
      <c r="A189" s="219">
        <v>1810</v>
      </c>
      <c r="B189" s="218">
        <v>454</v>
      </c>
      <c r="C189" s="228"/>
      <c r="D189" s="220" t="s">
        <v>57</v>
      </c>
      <c r="E189" s="218">
        <v>25</v>
      </c>
      <c r="F189" s="221">
        <v>0.78</v>
      </c>
      <c r="G189" s="220" t="s">
        <v>365</v>
      </c>
      <c r="H189" s="220" t="s">
        <v>367</v>
      </c>
      <c r="I189" s="220" t="s">
        <v>183</v>
      </c>
      <c r="J189" s="218">
        <v>2</v>
      </c>
      <c r="K189" s="218">
        <v>2</v>
      </c>
      <c r="L189" s="220" t="s">
        <v>136</v>
      </c>
      <c r="M189" s="220" t="s">
        <v>137</v>
      </c>
      <c r="N189" s="222" t="s">
        <v>138</v>
      </c>
      <c r="O189" s="220" t="s">
        <v>139</v>
      </c>
      <c r="P189" s="220" t="s">
        <v>140</v>
      </c>
      <c r="Q189" s="222" t="s">
        <v>39</v>
      </c>
      <c r="R189" s="223">
        <v>16128</v>
      </c>
      <c r="S189" s="223">
        <v>5542</v>
      </c>
      <c r="T189" s="221">
        <v>0.34</v>
      </c>
      <c r="U189" s="222" t="s">
        <v>38</v>
      </c>
      <c r="V189" s="218">
        <v>799</v>
      </c>
      <c r="W189" s="218">
        <v>286</v>
      </c>
      <c r="X189" s="218">
        <v>186</v>
      </c>
      <c r="Y189" s="225">
        <v>0.36</v>
      </c>
      <c r="Z189" s="222" t="s">
        <v>38</v>
      </c>
      <c r="AA189" s="226">
        <v>0.01</v>
      </c>
      <c r="AB189" s="223">
        <v>16128</v>
      </c>
      <c r="AC189" s="223">
        <v>5825</v>
      </c>
      <c r="AD189" s="225">
        <v>0.36</v>
      </c>
      <c r="AE189" s="222" t="s">
        <v>38</v>
      </c>
      <c r="AF189" s="218">
        <v>799</v>
      </c>
      <c r="AG189" s="218">
        <v>300</v>
      </c>
      <c r="AH189" s="218">
        <v>195</v>
      </c>
      <c r="AI189" s="225">
        <v>0.38</v>
      </c>
      <c r="AJ189" s="222" t="s">
        <v>38</v>
      </c>
    </row>
    <row r="190" spans="1:36" ht="31.35" customHeight="1" x14ac:dyDescent="0.3">
      <c r="A190" s="219">
        <v>1820</v>
      </c>
      <c r="B190" s="218">
        <v>501</v>
      </c>
      <c r="C190" s="228"/>
      <c r="D190" s="220" t="s">
        <v>57</v>
      </c>
      <c r="E190" s="218">
        <v>35</v>
      </c>
      <c r="F190" s="221">
        <v>0.77</v>
      </c>
      <c r="G190" s="220" t="s">
        <v>368</v>
      </c>
      <c r="H190" s="220" t="s">
        <v>369</v>
      </c>
      <c r="I190" s="220" t="s">
        <v>186</v>
      </c>
      <c r="J190" s="218">
        <v>2</v>
      </c>
      <c r="K190" s="218">
        <v>2</v>
      </c>
      <c r="L190" s="220" t="s">
        <v>136</v>
      </c>
      <c r="M190" s="220" t="s">
        <v>137</v>
      </c>
      <c r="N190" s="222" t="s">
        <v>158</v>
      </c>
      <c r="O190" s="220" t="s">
        <v>139</v>
      </c>
      <c r="P190" s="220" t="s">
        <v>144</v>
      </c>
      <c r="Q190" s="222" t="s">
        <v>39</v>
      </c>
      <c r="R190" s="223">
        <v>14000</v>
      </c>
      <c r="S190" s="223">
        <v>3214</v>
      </c>
      <c r="T190" s="221">
        <v>0.23</v>
      </c>
      <c r="U190" s="222" t="s">
        <v>37</v>
      </c>
      <c r="V190" s="218">
        <v>730</v>
      </c>
      <c r="W190" s="218">
        <v>104</v>
      </c>
      <c r="X190" s="218">
        <v>199</v>
      </c>
      <c r="Y190" s="225">
        <v>0.27</v>
      </c>
      <c r="Z190" s="222" t="s">
        <v>37</v>
      </c>
      <c r="AA190" s="226">
        <v>0.01</v>
      </c>
      <c r="AB190" s="223">
        <v>14000</v>
      </c>
      <c r="AC190" s="223">
        <v>3378</v>
      </c>
      <c r="AD190" s="225">
        <v>0.24</v>
      </c>
      <c r="AE190" s="222" t="s">
        <v>37</v>
      </c>
      <c r="AF190" s="218">
        <v>730</v>
      </c>
      <c r="AG190" s="218">
        <v>109</v>
      </c>
      <c r="AH190" s="218">
        <v>209</v>
      </c>
      <c r="AI190" s="225">
        <v>0.28999999999999998</v>
      </c>
      <c r="AJ190" s="222" t="s">
        <v>37</v>
      </c>
    </row>
    <row r="191" spans="1:36" ht="31.35" customHeight="1" x14ac:dyDescent="0.3">
      <c r="A191" s="219">
        <v>1830</v>
      </c>
      <c r="B191" s="218">
        <v>41</v>
      </c>
      <c r="C191" s="228"/>
      <c r="D191" s="220" t="s">
        <v>57</v>
      </c>
      <c r="E191" s="218">
        <v>40</v>
      </c>
      <c r="F191" s="221">
        <v>4.26</v>
      </c>
      <c r="G191" s="220" t="s">
        <v>370</v>
      </c>
      <c r="H191" s="220" t="s">
        <v>342</v>
      </c>
      <c r="I191" s="220" t="s">
        <v>371</v>
      </c>
      <c r="J191" s="218">
        <v>2</v>
      </c>
      <c r="K191" s="218">
        <v>2</v>
      </c>
      <c r="L191" s="220" t="s">
        <v>157</v>
      </c>
      <c r="M191" s="220" t="s">
        <v>137</v>
      </c>
      <c r="N191" s="222" t="s">
        <v>158</v>
      </c>
      <c r="O191" s="220" t="s">
        <v>139</v>
      </c>
      <c r="P191" s="220" t="s">
        <v>301</v>
      </c>
      <c r="Q191" s="222" t="s">
        <v>38</v>
      </c>
      <c r="R191" s="223">
        <v>8200</v>
      </c>
      <c r="S191" s="223">
        <v>1442</v>
      </c>
      <c r="T191" s="221">
        <v>0.18</v>
      </c>
      <c r="U191" s="222" t="s">
        <v>37</v>
      </c>
      <c r="V191" s="218">
        <v>430</v>
      </c>
      <c r="W191" s="225">
        <v>59</v>
      </c>
      <c r="X191" s="225">
        <v>71</v>
      </c>
      <c r="Y191" s="225">
        <v>0.17</v>
      </c>
      <c r="Z191" s="222" t="s">
        <v>37</v>
      </c>
      <c r="AA191" s="226">
        <v>0.01</v>
      </c>
      <c r="AB191" s="223">
        <v>8200</v>
      </c>
      <c r="AC191" s="223">
        <v>1515</v>
      </c>
      <c r="AD191" s="225">
        <v>0.18</v>
      </c>
      <c r="AE191" s="222" t="s">
        <v>37</v>
      </c>
      <c r="AF191" s="218">
        <v>430</v>
      </c>
      <c r="AG191" s="218">
        <v>62</v>
      </c>
      <c r="AH191" s="218">
        <v>75</v>
      </c>
      <c r="AI191" s="225">
        <v>0.17</v>
      </c>
      <c r="AJ191" s="222" t="s">
        <v>37</v>
      </c>
    </row>
    <row r="192" spans="1:36" ht="31.35" customHeight="1" x14ac:dyDescent="0.3">
      <c r="A192" s="219">
        <v>1840</v>
      </c>
      <c r="B192" s="218">
        <v>622</v>
      </c>
      <c r="C192" s="228"/>
      <c r="D192" s="229" t="s">
        <v>176</v>
      </c>
      <c r="E192" s="218">
        <v>40</v>
      </c>
      <c r="F192" s="221">
        <v>0.76</v>
      </c>
      <c r="G192" s="220" t="s">
        <v>162</v>
      </c>
      <c r="H192" s="220" t="s">
        <v>219</v>
      </c>
      <c r="I192" s="220" t="s">
        <v>372</v>
      </c>
      <c r="J192" s="218">
        <v>2</v>
      </c>
      <c r="K192" s="218">
        <v>2</v>
      </c>
      <c r="L192" s="220" t="s">
        <v>136</v>
      </c>
      <c r="M192" s="220" t="s">
        <v>137</v>
      </c>
      <c r="N192" s="222" t="s">
        <v>138</v>
      </c>
      <c r="O192" s="220" t="s">
        <v>139</v>
      </c>
      <c r="P192" s="220" t="s">
        <v>144</v>
      </c>
      <c r="Q192" s="222" t="s">
        <v>39</v>
      </c>
      <c r="R192" s="223">
        <v>20160</v>
      </c>
      <c r="S192" s="223">
        <v>4412</v>
      </c>
      <c r="T192" s="221">
        <v>0.22</v>
      </c>
      <c r="U192" s="222" t="s">
        <v>38</v>
      </c>
      <c r="V192" s="218">
        <v>999</v>
      </c>
      <c r="W192" s="218">
        <v>273</v>
      </c>
      <c r="X192" s="218">
        <v>185</v>
      </c>
      <c r="Y192" s="225">
        <v>0.27</v>
      </c>
      <c r="Z192" s="222" t="s">
        <v>38</v>
      </c>
      <c r="AA192" s="226">
        <v>5.2499999999999998E-2</v>
      </c>
      <c r="AB192" s="223">
        <v>20160</v>
      </c>
      <c r="AC192" s="223">
        <v>5698</v>
      </c>
      <c r="AD192" s="225">
        <v>0.28000000000000003</v>
      </c>
      <c r="AE192" s="222" t="s">
        <v>38</v>
      </c>
      <c r="AF192" s="218">
        <v>999</v>
      </c>
      <c r="AG192" s="218">
        <v>352</v>
      </c>
      <c r="AH192" s="218">
        <v>239</v>
      </c>
      <c r="AI192" s="225">
        <v>0.35</v>
      </c>
      <c r="AJ192" s="222" t="s">
        <v>38</v>
      </c>
    </row>
    <row r="193" spans="1:36" ht="31.35" customHeight="1" x14ac:dyDescent="0.3">
      <c r="A193" s="219">
        <v>1850</v>
      </c>
      <c r="B193" s="218">
        <v>622</v>
      </c>
      <c r="C193" s="228"/>
      <c r="D193" s="220" t="s">
        <v>57</v>
      </c>
      <c r="E193" s="218">
        <v>40</v>
      </c>
      <c r="F193" s="221">
        <v>0.49</v>
      </c>
      <c r="G193" s="220" t="s">
        <v>162</v>
      </c>
      <c r="H193" s="220" t="s">
        <v>372</v>
      </c>
      <c r="I193" s="220" t="s">
        <v>134</v>
      </c>
      <c r="J193" s="218">
        <v>2</v>
      </c>
      <c r="K193" s="218">
        <v>2</v>
      </c>
      <c r="L193" s="220" t="s">
        <v>136</v>
      </c>
      <c r="M193" s="220" t="s">
        <v>137</v>
      </c>
      <c r="N193" s="222" t="s">
        <v>138</v>
      </c>
      <c r="O193" s="220" t="s">
        <v>139</v>
      </c>
      <c r="P193" s="220" t="s">
        <v>144</v>
      </c>
      <c r="Q193" s="222" t="s">
        <v>39</v>
      </c>
      <c r="R193" s="223">
        <v>21168</v>
      </c>
      <c r="S193" s="223">
        <v>4412</v>
      </c>
      <c r="T193" s="221">
        <v>0.21</v>
      </c>
      <c r="U193" s="222" t="s">
        <v>38</v>
      </c>
      <c r="V193" s="224">
        <v>1049</v>
      </c>
      <c r="W193" s="218">
        <v>273</v>
      </c>
      <c r="X193" s="218">
        <v>185</v>
      </c>
      <c r="Y193" s="225">
        <v>0.26</v>
      </c>
      <c r="Z193" s="222" t="s">
        <v>38</v>
      </c>
      <c r="AA193" s="226">
        <v>5.2499999999999998E-2</v>
      </c>
      <c r="AB193" s="223">
        <v>21168</v>
      </c>
      <c r="AC193" s="223">
        <v>5698</v>
      </c>
      <c r="AD193" s="225">
        <v>0.27</v>
      </c>
      <c r="AE193" s="222" t="s">
        <v>38</v>
      </c>
      <c r="AF193" s="224">
        <v>1049</v>
      </c>
      <c r="AG193" s="218">
        <v>352</v>
      </c>
      <c r="AH193" s="218">
        <v>239</v>
      </c>
      <c r="AI193" s="225">
        <v>0.34</v>
      </c>
      <c r="AJ193" s="222" t="s">
        <v>38</v>
      </c>
    </row>
    <row r="194" spans="1:36" ht="31.35" customHeight="1" x14ac:dyDescent="0.3">
      <c r="A194" s="219">
        <v>1860</v>
      </c>
      <c r="B194" s="218">
        <v>452</v>
      </c>
      <c r="C194" s="228"/>
      <c r="D194" s="220" t="s">
        <v>57</v>
      </c>
      <c r="E194" s="218">
        <v>35</v>
      </c>
      <c r="F194" s="221">
        <v>0.52</v>
      </c>
      <c r="G194" s="220" t="s">
        <v>373</v>
      </c>
      <c r="H194" s="220" t="s">
        <v>374</v>
      </c>
      <c r="I194" s="220" t="s">
        <v>183</v>
      </c>
      <c r="J194" s="218">
        <v>2</v>
      </c>
      <c r="K194" s="218">
        <v>2</v>
      </c>
      <c r="L194" s="220" t="s">
        <v>136</v>
      </c>
      <c r="M194" s="220" t="s">
        <v>137</v>
      </c>
      <c r="N194" s="222" t="s">
        <v>138</v>
      </c>
      <c r="O194" s="220" t="s">
        <v>140</v>
      </c>
      <c r="P194" s="220" t="s">
        <v>140</v>
      </c>
      <c r="Q194" s="222" t="s">
        <v>39</v>
      </c>
      <c r="R194" s="223">
        <v>16128</v>
      </c>
      <c r="S194" s="223">
        <v>2998</v>
      </c>
      <c r="T194" s="221">
        <v>0.19</v>
      </c>
      <c r="U194" s="222" t="s">
        <v>38</v>
      </c>
      <c r="V194" s="218">
        <v>799</v>
      </c>
      <c r="W194" s="225">
        <v>147</v>
      </c>
      <c r="X194" s="225">
        <v>123</v>
      </c>
      <c r="Y194" s="225">
        <v>0.18</v>
      </c>
      <c r="Z194" s="222" t="s">
        <v>38</v>
      </c>
      <c r="AA194" s="226">
        <v>0.01</v>
      </c>
      <c r="AB194" s="223">
        <v>16128</v>
      </c>
      <c r="AC194" s="223">
        <v>3151</v>
      </c>
      <c r="AD194" s="225">
        <v>0.2</v>
      </c>
      <c r="AE194" s="222" t="s">
        <v>38</v>
      </c>
      <c r="AF194" s="218">
        <v>799</v>
      </c>
      <c r="AG194" s="218">
        <v>154</v>
      </c>
      <c r="AH194" s="218">
        <v>129</v>
      </c>
      <c r="AI194" s="225">
        <v>0.19</v>
      </c>
      <c r="AJ194" s="222" t="s">
        <v>38</v>
      </c>
    </row>
    <row r="195" spans="1:36" ht="31.35" customHeight="1" x14ac:dyDescent="0.3">
      <c r="A195" s="219">
        <v>1865</v>
      </c>
      <c r="B195" s="218">
        <v>30</v>
      </c>
      <c r="C195" s="228"/>
      <c r="D195" s="220" t="s">
        <v>57</v>
      </c>
      <c r="E195" s="218">
        <v>35</v>
      </c>
      <c r="F195" s="221">
        <v>0.73</v>
      </c>
      <c r="G195" s="220" t="s">
        <v>375</v>
      </c>
      <c r="H195" s="220" t="s">
        <v>354</v>
      </c>
      <c r="I195" s="220" t="s">
        <v>352</v>
      </c>
      <c r="J195" s="218">
        <v>2</v>
      </c>
      <c r="K195" s="218">
        <v>2</v>
      </c>
      <c r="L195" s="220" t="s">
        <v>136</v>
      </c>
      <c r="M195" s="220" t="s">
        <v>148</v>
      </c>
      <c r="N195" s="222" t="s">
        <v>149</v>
      </c>
      <c r="O195" s="220" t="s">
        <v>139</v>
      </c>
      <c r="P195" s="220" t="s">
        <v>144</v>
      </c>
      <c r="Q195" s="222" t="s">
        <v>39</v>
      </c>
      <c r="R195" s="223">
        <v>21532</v>
      </c>
      <c r="S195" s="223">
        <v>7074</v>
      </c>
      <c r="T195" s="221">
        <v>0.33</v>
      </c>
      <c r="U195" s="222" t="s">
        <v>38</v>
      </c>
      <c r="V195" s="224">
        <v>1062</v>
      </c>
      <c r="W195" s="218">
        <v>288</v>
      </c>
      <c r="X195" s="218">
        <v>217</v>
      </c>
      <c r="Y195" s="225">
        <v>0.27</v>
      </c>
      <c r="Z195" s="222" t="s">
        <v>38</v>
      </c>
      <c r="AA195" s="226">
        <v>5.2499999999999998E-2</v>
      </c>
      <c r="AB195" s="223">
        <v>21532</v>
      </c>
      <c r="AC195" s="223">
        <v>9136</v>
      </c>
      <c r="AD195" s="225">
        <v>0.42</v>
      </c>
      <c r="AE195" s="222" t="s">
        <v>38</v>
      </c>
      <c r="AF195" s="224">
        <v>1062</v>
      </c>
      <c r="AG195" s="218">
        <v>372</v>
      </c>
      <c r="AH195" s="218">
        <v>280</v>
      </c>
      <c r="AI195" s="225">
        <v>0.35</v>
      </c>
      <c r="AJ195" s="222" t="s">
        <v>38</v>
      </c>
    </row>
    <row r="196" spans="1:36" ht="31.35" customHeight="1" x14ac:dyDescent="0.3">
      <c r="A196" s="219">
        <v>1870</v>
      </c>
      <c r="B196" s="218">
        <v>508</v>
      </c>
      <c r="C196" s="228"/>
      <c r="D196" s="220" t="s">
        <v>57</v>
      </c>
      <c r="E196" s="218">
        <v>35</v>
      </c>
      <c r="F196" s="221">
        <v>0.63</v>
      </c>
      <c r="G196" s="220" t="s">
        <v>376</v>
      </c>
      <c r="H196" s="220" t="s">
        <v>185</v>
      </c>
      <c r="I196" s="220" t="s">
        <v>186</v>
      </c>
      <c r="J196" s="218">
        <v>2</v>
      </c>
      <c r="K196" s="218">
        <v>2</v>
      </c>
      <c r="L196" s="220" t="s">
        <v>136</v>
      </c>
      <c r="M196" s="220" t="s">
        <v>137</v>
      </c>
      <c r="N196" s="222" t="s">
        <v>138</v>
      </c>
      <c r="O196" s="220" t="s">
        <v>139</v>
      </c>
      <c r="P196" s="220" t="s">
        <v>144</v>
      </c>
      <c r="Q196" s="222" t="s">
        <v>39</v>
      </c>
      <c r="R196" s="223">
        <v>16128</v>
      </c>
      <c r="S196" s="223">
        <v>1563</v>
      </c>
      <c r="T196" s="221">
        <v>0.1</v>
      </c>
      <c r="U196" s="222" t="s">
        <v>38</v>
      </c>
      <c r="V196" s="218">
        <v>799</v>
      </c>
      <c r="W196" s="218">
        <v>87</v>
      </c>
      <c r="X196" s="218">
        <v>40</v>
      </c>
      <c r="Y196" s="225">
        <v>0.11</v>
      </c>
      <c r="Z196" s="222" t="s">
        <v>38</v>
      </c>
      <c r="AA196" s="226">
        <v>0.01</v>
      </c>
      <c r="AB196" s="223">
        <v>16128</v>
      </c>
      <c r="AC196" s="223">
        <v>1643</v>
      </c>
      <c r="AD196" s="225">
        <v>0.1</v>
      </c>
      <c r="AE196" s="222" t="s">
        <v>38</v>
      </c>
      <c r="AF196" s="218">
        <v>799</v>
      </c>
      <c r="AG196" s="218">
        <v>91</v>
      </c>
      <c r="AH196" s="218">
        <v>42</v>
      </c>
      <c r="AI196" s="225">
        <v>0.11</v>
      </c>
      <c r="AJ196" s="222" t="s">
        <v>38</v>
      </c>
    </row>
    <row r="197" spans="1:36" ht="31.35" customHeight="1" x14ac:dyDescent="0.3">
      <c r="A197" s="219">
        <v>1875</v>
      </c>
      <c r="B197" s="218">
        <v>221</v>
      </c>
      <c r="C197" s="228"/>
      <c r="D197" s="220" t="s">
        <v>57</v>
      </c>
      <c r="E197" s="218">
        <v>40</v>
      </c>
      <c r="F197" s="221">
        <v>1.69</v>
      </c>
      <c r="G197" s="220" t="s">
        <v>377</v>
      </c>
      <c r="H197" s="220" t="s">
        <v>378</v>
      </c>
      <c r="I197" s="220" t="s">
        <v>379</v>
      </c>
      <c r="J197" s="218">
        <v>2</v>
      </c>
      <c r="K197" s="218">
        <v>2</v>
      </c>
      <c r="L197" s="220" t="s">
        <v>136</v>
      </c>
      <c r="M197" s="220" t="s">
        <v>137</v>
      </c>
      <c r="N197" s="222" t="s">
        <v>138</v>
      </c>
      <c r="O197" s="220" t="s">
        <v>170</v>
      </c>
      <c r="P197" s="220" t="s">
        <v>144</v>
      </c>
      <c r="Q197" s="222" t="s">
        <v>39</v>
      </c>
      <c r="R197" s="223">
        <v>21168</v>
      </c>
      <c r="S197" s="223">
        <v>6336</v>
      </c>
      <c r="T197" s="221">
        <v>0.3</v>
      </c>
      <c r="U197" s="222" t="s">
        <v>38</v>
      </c>
      <c r="V197" s="224">
        <v>1049</v>
      </c>
      <c r="W197" s="218">
        <v>286</v>
      </c>
      <c r="X197" s="218">
        <v>315</v>
      </c>
      <c r="Y197" s="225">
        <v>0.3</v>
      </c>
      <c r="Z197" s="222" t="s">
        <v>38</v>
      </c>
      <c r="AA197" s="226">
        <v>0.09</v>
      </c>
      <c r="AB197" s="223">
        <v>21168</v>
      </c>
      <c r="AC197" s="223">
        <v>9749</v>
      </c>
      <c r="AD197" s="225">
        <v>0.46</v>
      </c>
      <c r="AE197" s="222" t="s">
        <v>38</v>
      </c>
      <c r="AF197" s="224">
        <v>1049</v>
      </c>
      <c r="AG197" s="218">
        <v>440</v>
      </c>
      <c r="AH197" s="218">
        <v>484</v>
      </c>
      <c r="AI197" s="225">
        <v>0.46</v>
      </c>
      <c r="AJ197" s="222" t="s">
        <v>38</v>
      </c>
    </row>
    <row r="198" spans="1:36" ht="31.35" customHeight="1" x14ac:dyDescent="0.3">
      <c r="A198" s="219">
        <v>1880</v>
      </c>
      <c r="B198" s="218">
        <v>470</v>
      </c>
      <c r="C198" s="228"/>
      <c r="D198" s="220" t="s">
        <v>57</v>
      </c>
      <c r="E198" s="218">
        <v>30</v>
      </c>
      <c r="F198" s="221">
        <v>0.39</v>
      </c>
      <c r="G198" s="220" t="s">
        <v>380</v>
      </c>
      <c r="H198" s="220" t="s">
        <v>146</v>
      </c>
      <c r="I198" s="220" t="s">
        <v>381</v>
      </c>
      <c r="J198" s="218">
        <v>2</v>
      </c>
      <c r="K198" s="218">
        <v>2</v>
      </c>
      <c r="L198" s="220" t="s">
        <v>136</v>
      </c>
      <c r="M198" s="220" t="s">
        <v>137</v>
      </c>
      <c r="N198" s="222" t="s">
        <v>149</v>
      </c>
      <c r="O198" s="220" t="s">
        <v>140</v>
      </c>
      <c r="P198" s="220" t="s">
        <v>140</v>
      </c>
      <c r="Q198" s="222" t="s">
        <v>39</v>
      </c>
      <c r="R198" s="223">
        <v>15624</v>
      </c>
      <c r="S198" s="223">
        <v>3571</v>
      </c>
      <c r="T198" s="221">
        <v>0.23</v>
      </c>
      <c r="U198" s="222" t="s">
        <v>38</v>
      </c>
      <c r="V198" s="218">
        <v>770</v>
      </c>
      <c r="W198" s="218">
        <v>188</v>
      </c>
      <c r="X198" s="218">
        <v>129</v>
      </c>
      <c r="Y198" s="225">
        <v>0.24</v>
      </c>
      <c r="Z198" s="222" t="s">
        <v>38</v>
      </c>
      <c r="AA198" s="226">
        <v>7.4999999999999997E-2</v>
      </c>
      <c r="AB198" s="223">
        <v>15624</v>
      </c>
      <c r="AC198" s="223">
        <v>5127</v>
      </c>
      <c r="AD198" s="225">
        <v>0.33</v>
      </c>
      <c r="AE198" s="222" t="s">
        <v>38</v>
      </c>
      <c r="AF198" s="218">
        <v>770</v>
      </c>
      <c r="AG198" s="218">
        <v>270</v>
      </c>
      <c r="AH198" s="218">
        <v>185</v>
      </c>
      <c r="AI198" s="225">
        <v>0.35</v>
      </c>
      <c r="AJ198" s="222" t="s">
        <v>38</v>
      </c>
    </row>
    <row r="199" spans="1:36" ht="31.35" customHeight="1" x14ac:dyDescent="0.3">
      <c r="A199" s="219">
        <v>1890</v>
      </c>
      <c r="B199" s="218">
        <v>470</v>
      </c>
      <c r="C199" s="228"/>
      <c r="D199" s="229" t="s">
        <v>176</v>
      </c>
      <c r="E199" s="222" t="s">
        <v>90</v>
      </c>
      <c r="F199" s="221">
        <v>0.38</v>
      </c>
      <c r="G199" s="220" t="s">
        <v>380</v>
      </c>
      <c r="H199" s="220" t="s">
        <v>381</v>
      </c>
      <c r="I199" s="220" t="s">
        <v>382</v>
      </c>
      <c r="J199" s="218">
        <v>2</v>
      </c>
      <c r="K199" s="218">
        <v>2</v>
      </c>
      <c r="L199" s="220" t="s">
        <v>136</v>
      </c>
      <c r="M199" s="220" t="s">
        <v>137</v>
      </c>
      <c r="N199" s="222" t="s">
        <v>158</v>
      </c>
      <c r="O199" s="220" t="s">
        <v>140</v>
      </c>
      <c r="P199" s="220" t="s">
        <v>140</v>
      </c>
      <c r="Q199" s="222" t="s">
        <v>39</v>
      </c>
      <c r="R199" s="223">
        <v>14000</v>
      </c>
      <c r="S199" s="223">
        <v>3571</v>
      </c>
      <c r="T199" s="221">
        <v>0.26</v>
      </c>
      <c r="U199" s="222" t="s">
        <v>37</v>
      </c>
      <c r="V199" s="218">
        <v>730</v>
      </c>
      <c r="W199" s="225">
        <v>187.83</v>
      </c>
      <c r="X199" s="225">
        <v>128.88</v>
      </c>
      <c r="Y199" s="225">
        <v>0.26</v>
      </c>
      <c r="Z199" s="222" t="s">
        <v>37</v>
      </c>
      <c r="AA199" s="226">
        <v>7.4999999999999997E-2</v>
      </c>
      <c r="AB199" s="223">
        <v>14000</v>
      </c>
      <c r="AC199" s="223">
        <v>5127</v>
      </c>
      <c r="AD199" s="225">
        <v>0.37</v>
      </c>
      <c r="AE199" s="222" t="s">
        <v>38</v>
      </c>
      <c r="AF199" s="218">
        <v>730</v>
      </c>
      <c r="AG199" s="218">
        <v>270</v>
      </c>
      <c r="AH199" s="218">
        <v>185</v>
      </c>
      <c r="AI199" s="225">
        <v>0.37</v>
      </c>
      <c r="AJ199" s="222" t="s">
        <v>38</v>
      </c>
    </row>
    <row r="200" spans="1:36" ht="31.35" customHeight="1" x14ac:dyDescent="0.3">
      <c r="A200" s="219">
        <v>1900</v>
      </c>
      <c r="B200" s="218">
        <v>514</v>
      </c>
      <c r="C200" s="228"/>
      <c r="D200" s="220" t="s">
        <v>57</v>
      </c>
      <c r="E200" s="218">
        <v>45</v>
      </c>
      <c r="F200" s="221">
        <v>1.86</v>
      </c>
      <c r="G200" s="220" t="s">
        <v>383</v>
      </c>
      <c r="H200" s="220" t="s">
        <v>368</v>
      </c>
      <c r="I200" s="220" t="s">
        <v>185</v>
      </c>
      <c r="J200" s="218">
        <v>2</v>
      </c>
      <c r="K200" s="218">
        <v>2</v>
      </c>
      <c r="L200" s="220" t="s">
        <v>136</v>
      </c>
      <c r="M200" s="220" t="s">
        <v>137</v>
      </c>
      <c r="N200" s="222" t="s">
        <v>158</v>
      </c>
      <c r="O200" s="220" t="s">
        <v>139</v>
      </c>
      <c r="P200" s="220" t="s">
        <v>144</v>
      </c>
      <c r="Q200" s="222" t="s">
        <v>39</v>
      </c>
      <c r="R200" s="223">
        <v>14000</v>
      </c>
      <c r="S200" s="223">
        <v>3078</v>
      </c>
      <c r="T200" s="221">
        <v>0.22</v>
      </c>
      <c r="U200" s="222" t="s">
        <v>37</v>
      </c>
      <c r="V200" s="218">
        <v>730</v>
      </c>
      <c r="W200" s="218">
        <v>157</v>
      </c>
      <c r="X200" s="218">
        <v>113</v>
      </c>
      <c r="Y200" s="225">
        <v>0.21</v>
      </c>
      <c r="Z200" s="222" t="s">
        <v>37</v>
      </c>
      <c r="AA200" s="226">
        <v>2.5000000000000001E-2</v>
      </c>
      <c r="AB200" s="223">
        <v>14000</v>
      </c>
      <c r="AC200" s="223">
        <v>3482</v>
      </c>
      <c r="AD200" s="225">
        <v>0.25</v>
      </c>
      <c r="AE200" s="222" t="s">
        <v>37</v>
      </c>
      <c r="AF200" s="218">
        <v>730</v>
      </c>
      <c r="AG200" s="218">
        <v>177</v>
      </c>
      <c r="AH200" s="218">
        <v>128</v>
      </c>
      <c r="AI200" s="225">
        <v>0.24</v>
      </c>
      <c r="AJ200" s="222" t="s">
        <v>37</v>
      </c>
    </row>
    <row r="201" spans="1:36" ht="31.35" customHeight="1" x14ac:dyDescent="0.3">
      <c r="A201" s="219">
        <v>1910</v>
      </c>
      <c r="B201" s="218">
        <v>40</v>
      </c>
      <c r="C201" s="228"/>
      <c r="D201" s="220" t="s">
        <v>57</v>
      </c>
      <c r="E201" s="218">
        <v>35</v>
      </c>
      <c r="F201" s="221">
        <v>1.23</v>
      </c>
      <c r="G201" s="220" t="s">
        <v>384</v>
      </c>
      <c r="H201" s="220" t="s">
        <v>352</v>
      </c>
      <c r="I201" s="220" t="s">
        <v>206</v>
      </c>
      <c r="J201" s="218">
        <v>2</v>
      </c>
      <c r="K201" s="218">
        <v>2</v>
      </c>
      <c r="L201" s="220" t="s">
        <v>136</v>
      </c>
      <c r="M201" s="220" t="s">
        <v>137</v>
      </c>
      <c r="N201" s="222" t="s">
        <v>138</v>
      </c>
      <c r="O201" s="220" t="s">
        <v>139</v>
      </c>
      <c r="P201" s="220" t="s">
        <v>170</v>
      </c>
      <c r="Q201" s="222" t="s">
        <v>39</v>
      </c>
      <c r="R201" s="223">
        <v>21168</v>
      </c>
      <c r="S201" s="223">
        <v>7190</v>
      </c>
      <c r="T201" s="221">
        <v>0.34</v>
      </c>
      <c r="U201" s="222" t="s">
        <v>38</v>
      </c>
      <c r="V201" s="224">
        <v>1049</v>
      </c>
      <c r="W201" s="218">
        <v>316</v>
      </c>
      <c r="X201" s="218">
        <v>266</v>
      </c>
      <c r="Y201" s="225">
        <v>0.3</v>
      </c>
      <c r="Z201" s="222" t="s">
        <v>38</v>
      </c>
      <c r="AA201" s="226">
        <v>1.2500000000000001E-2</v>
      </c>
      <c r="AB201" s="223">
        <v>21168</v>
      </c>
      <c r="AC201" s="223">
        <v>7651</v>
      </c>
      <c r="AD201" s="225">
        <v>0.36</v>
      </c>
      <c r="AE201" s="222" t="s">
        <v>38</v>
      </c>
      <c r="AF201" s="224">
        <v>1049</v>
      </c>
      <c r="AG201" s="218">
        <v>336</v>
      </c>
      <c r="AH201" s="218">
        <v>283</v>
      </c>
      <c r="AI201" s="225">
        <v>0.32</v>
      </c>
      <c r="AJ201" s="222" t="s">
        <v>38</v>
      </c>
    </row>
    <row r="202" spans="1:36" ht="31.35" customHeight="1" x14ac:dyDescent="0.3">
      <c r="A202" s="219">
        <v>1915</v>
      </c>
      <c r="B202" s="218">
        <v>37</v>
      </c>
      <c r="C202" s="228"/>
      <c r="D202" s="220" t="s">
        <v>57</v>
      </c>
      <c r="E202" s="218">
        <v>25</v>
      </c>
      <c r="F202" s="221">
        <v>0.26</v>
      </c>
      <c r="G202" s="220" t="s">
        <v>385</v>
      </c>
      <c r="H202" s="220" t="s">
        <v>206</v>
      </c>
      <c r="I202" s="220" t="s">
        <v>354</v>
      </c>
      <c r="J202" s="218">
        <v>4</v>
      </c>
      <c r="K202" s="218">
        <v>4</v>
      </c>
      <c r="L202" s="220" t="s">
        <v>136</v>
      </c>
      <c r="M202" s="220" t="s">
        <v>148</v>
      </c>
      <c r="N202" s="222" t="s">
        <v>149</v>
      </c>
      <c r="O202" s="220" t="s">
        <v>139</v>
      </c>
      <c r="P202" s="220" t="s">
        <v>170</v>
      </c>
      <c r="Q202" s="222" t="s">
        <v>39</v>
      </c>
      <c r="R202" s="223">
        <v>32940</v>
      </c>
      <c r="S202" s="223">
        <v>4489</v>
      </c>
      <c r="T202" s="221">
        <v>0.14000000000000001</v>
      </c>
      <c r="U202" s="222" t="s">
        <v>38</v>
      </c>
      <c r="V202" s="224">
        <v>1629</v>
      </c>
      <c r="W202" s="218">
        <v>244</v>
      </c>
      <c r="X202" s="218">
        <v>210</v>
      </c>
      <c r="Y202" s="225">
        <v>0.15</v>
      </c>
      <c r="Z202" s="222" t="s">
        <v>38</v>
      </c>
      <c r="AA202" s="226">
        <v>0.01</v>
      </c>
      <c r="AB202" s="223">
        <v>32940</v>
      </c>
      <c r="AC202" s="223">
        <v>4718</v>
      </c>
      <c r="AD202" s="225">
        <v>0.14000000000000001</v>
      </c>
      <c r="AE202" s="222" t="s">
        <v>38</v>
      </c>
      <c r="AF202" s="224">
        <v>1629</v>
      </c>
      <c r="AG202" s="218">
        <v>256</v>
      </c>
      <c r="AH202" s="218">
        <v>221</v>
      </c>
      <c r="AI202" s="225">
        <v>0.16</v>
      </c>
      <c r="AJ202" s="222" t="s">
        <v>38</v>
      </c>
    </row>
    <row r="203" spans="1:36" ht="31.35" customHeight="1" x14ac:dyDescent="0.3">
      <c r="A203" s="219">
        <v>1920</v>
      </c>
      <c r="B203" s="218">
        <v>226</v>
      </c>
      <c r="C203" s="228"/>
      <c r="D203" s="220" t="s">
        <v>57</v>
      </c>
      <c r="E203" s="218">
        <v>40</v>
      </c>
      <c r="F203" s="221">
        <v>1.66</v>
      </c>
      <c r="G203" s="220" t="s">
        <v>386</v>
      </c>
      <c r="H203" s="220" t="s">
        <v>143</v>
      </c>
      <c r="I203" s="220" t="s">
        <v>387</v>
      </c>
      <c r="J203" s="218">
        <v>2</v>
      </c>
      <c r="K203" s="218">
        <v>2</v>
      </c>
      <c r="L203" s="220" t="s">
        <v>136</v>
      </c>
      <c r="M203" s="220" t="s">
        <v>137</v>
      </c>
      <c r="N203" s="222" t="s">
        <v>158</v>
      </c>
      <c r="O203" s="220" t="s">
        <v>139</v>
      </c>
      <c r="P203" s="220" t="s">
        <v>311</v>
      </c>
      <c r="Q203" s="222" t="s">
        <v>39</v>
      </c>
      <c r="R203" s="223">
        <v>14000</v>
      </c>
      <c r="S203" s="223">
        <v>7488</v>
      </c>
      <c r="T203" s="221">
        <v>0.53</v>
      </c>
      <c r="U203" s="222" t="s">
        <v>38</v>
      </c>
      <c r="V203" s="218">
        <v>730</v>
      </c>
      <c r="W203" s="218">
        <v>374</v>
      </c>
      <c r="X203" s="218">
        <v>208</v>
      </c>
      <c r="Y203" s="225">
        <v>0.51</v>
      </c>
      <c r="Z203" s="222" t="s">
        <v>38</v>
      </c>
      <c r="AA203" s="226">
        <v>0.14749999999999999</v>
      </c>
      <c r="AB203" s="223">
        <v>14000</v>
      </c>
      <c r="AC203" s="223">
        <v>14898</v>
      </c>
      <c r="AD203" s="225">
        <v>1.06</v>
      </c>
      <c r="AE203" s="222" t="s">
        <v>40</v>
      </c>
      <c r="AF203" s="218">
        <v>730</v>
      </c>
      <c r="AG203" s="218">
        <v>743</v>
      </c>
      <c r="AH203" s="218">
        <v>413</v>
      </c>
      <c r="AI203" s="225">
        <v>1.02</v>
      </c>
      <c r="AJ203" s="222" t="s">
        <v>40</v>
      </c>
    </row>
    <row r="204" spans="1:36" ht="31.35" customHeight="1" x14ac:dyDescent="0.3">
      <c r="A204" s="219">
        <v>1930</v>
      </c>
      <c r="B204" s="218">
        <v>517</v>
      </c>
      <c r="C204" s="219">
        <v>117007</v>
      </c>
      <c r="D204" s="229" t="s">
        <v>176</v>
      </c>
      <c r="E204" s="218">
        <v>45</v>
      </c>
      <c r="F204" s="221">
        <v>1.76</v>
      </c>
      <c r="G204" s="220" t="s">
        <v>280</v>
      </c>
      <c r="H204" s="220" t="s">
        <v>281</v>
      </c>
      <c r="I204" s="220" t="s">
        <v>275</v>
      </c>
      <c r="J204" s="218">
        <v>2</v>
      </c>
      <c r="K204" s="218">
        <v>2</v>
      </c>
      <c r="L204" s="220" t="s">
        <v>136</v>
      </c>
      <c r="M204" s="220" t="s">
        <v>137</v>
      </c>
      <c r="N204" s="222" t="s">
        <v>158</v>
      </c>
      <c r="O204" s="220" t="s">
        <v>139</v>
      </c>
      <c r="P204" s="220" t="s">
        <v>144</v>
      </c>
      <c r="Q204" s="222" t="s">
        <v>39</v>
      </c>
      <c r="R204" s="223">
        <v>14000</v>
      </c>
      <c r="S204" s="223">
        <v>3048</v>
      </c>
      <c r="T204" s="221">
        <v>0.22</v>
      </c>
      <c r="U204" s="222" t="s">
        <v>37</v>
      </c>
      <c r="V204" s="218">
        <v>730</v>
      </c>
      <c r="W204" s="218">
        <v>135</v>
      </c>
      <c r="X204" s="218">
        <v>180</v>
      </c>
      <c r="Y204" s="225">
        <v>0.25</v>
      </c>
      <c r="Z204" s="222" t="s">
        <v>37</v>
      </c>
      <c r="AA204" s="226">
        <v>4.2500000000000003E-2</v>
      </c>
      <c r="AB204" s="223">
        <v>14000</v>
      </c>
      <c r="AC204" s="223">
        <v>3753</v>
      </c>
      <c r="AD204" s="225">
        <v>0.27</v>
      </c>
      <c r="AE204" s="222" t="s">
        <v>37</v>
      </c>
      <c r="AF204" s="218">
        <v>730</v>
      </c>
      <c r="AG204" s="218">
        <v>166</v>
      </c>
      <c r="AH204" s="218">
        <v>221</v>
      </c>
      <c r="AI204" s="225">
        <v>0.3</v>
      </c>
      <c r="AJ204" s="222" t="s">
        <v>37</v>
      </c>
    </row>
    <row r="205" spans="1:36" ht="31.35" customHeight="1" x14ac:dyDescent="0.3">
      <c r="A205" s="219">
        <v>1940</v>
      </c>
      <c r="B205" s="218">
        <v>517</v>
      </c>
      <c r="C205" s="219">
        <v>117007</v>
      </c>
      <c r="D205" s="220" t="s">
        <v>57</v>
      </c>
      <c r="E205" s="218">
        <v>45</v>
      </c>
      <c r="F205" s="221">
        <v>1.25</v>
      </c>
      <c r="G205" s="220" t="s">
        <v>280</v>
      </c>
      <c r="H205" s="220" t="s">
        <v>275</v>
      </c>
      <c r="I205" s="220" t="s">
        <v>388</v>
      </c>
      <c r="J205" s="218">
        <v>2</v>
      </c>
      <c r="K205" s="218">
        <v>2</v>
      </c>
      <c r="L205" s="220" t="s">
        <v>136</v>
      </c>
      <c r="M205" s="220" t="s">
        <v>137</v>
      </c>
      <c r="N205" s="222" t="s">
        <v>158</v>
      </c>
      <c r="O205" s="220" t="s">
        <v>139</v>
      </c>
      <c r="P205" s="220" t="s">
        <v>144</v>
      </c>
      <c r="Q205" s="222" t="s">
        <v>39</v>
      </c>
      <c r="R205" s="223">
        <v>14000</v>
      </c>
      <c r="S205" s="223">
        <v>3048</v>
      </c>
      <c r="T205" s="221">
        <v>0.22</v>
      </c>
      <c r="U205" s="222" t="s">
        <v>37</v>
      </c>
      <c r="V205" s="218">
        <v>730</v>
      </c>
      <c r="W205" s="218">
        <v>135</v>
      </c>
      <c r="X205" s="218">
        <v>180</v>
      </c>
      <c r="Y205" s="225">
        <v>0.25</v>
      </c>
      <c r="Z205" s="222" t="s">
        <v>37</v>
      </c>
      <c r="AA205" s="226">
        <v>4.2500000000000003E-2</v>
      </c>
      <c r="AB205" s="223">
        <v>14000</v>
      </c>
      <c r="AC205" s="223">
        <v>3753</v>
      </c>
      <c r="AD205" s="225">
        <v>0.27</v>
      </c>
      <c r="AE205" s="222" t="s">
        <v>37</v>
      </c>
      <c r="AF205" s="218">
        <v>730</v>
      </c>
      <c r="AG205" s="218">
        <v>166</v>
      </c>
      <c r="AH205" s="218">
        <v>221</v>
      </c>
      <c r="AI205" s="225">
        <v>0.3</v>
      </c>
      <c r="AJ205" s="222" t="s">
        <v>37</v>
      </c>
    </row>
    <row r="206" spans="1:36" ht="31.35" customHeight="1" x14ac:dyDescent="0.3">
      <c r="A206" s="219">
        <v>1950</v>
      </c>
      <c r="B206" s="218">
        <v>512</v>
      </c>
      <c r="C206" s="219">
        <v>117007</v>
      </c>
      <c r="D206" s="220" t="s">
        <v>57</v>
      </c>
      <c r="E206" s="218">
        <v>45</v>
      </c>
      <c r="F206" s="221">
        <v>1.75</v>
      </c>
      <c r="G206" s="220" t="s">
        <v>389</v>
      </c>
      <c r="H206" s="220" t="s">
        <v>388</v>
      </c>
      <c r="I206" s="220" t="s">
        <v>364</v>
      </c>
      <c r="J206" s="218">
        <v>2</v>
      </c>
      <c r="K206" s="218">
        <v>2</v>
      </c>
      <c r="L206" s="220" t="s">
        <v>136</v>
      </c>
      <c r="M206" s="220" t="s">
        <v>137</v>
      </c>
      <c r="N206" s="222" t="s">
        <v>158</v>
      </c>
      <c r="O206" s="220" t="s">
        <v>139</v>
      </c>
      <c r="P206" s="220" t="s">
        <v>144</v>
      </c>
      <c r="Q206" s="222" t="s">
        <v>39</v>
      </c>
      <c r="R206" s="223">
        <v>14000</v>
      </c>
      <c r="S206" s="223">
        <v>3100</v>
      </c>
      <c r="T206" s="221">
        <v>0.22</v>
      </c>
      <c r="U206" s="222" t="s">
        <v>37</v>
      </c>
      <c r="V206" s="218">
        <v>730</v>
      </c>
      <c r="W206" s="218">
        <v>104</v>
      </c>
      <c r="X206" s="218">
        <v>201</v>
      </c>
      <c r="Y206" s="225">
        <v>0.28000000000000003</v>
      </c>
      <c r="Z206" s="222" t="s">
        <v>37</v>
      </c>
      <c r="AA206" s="226">
        <v>6.25E-2</v>
      </c>
      <c r="AB206" s="223">
        <v>14000</v>
      </c>
      <c r="AC206" s="223">
        <v>4198</v>
      </c>
      <c r="AD206" s="225">
        <v>0.3</v>
      </c>
      <c r="AE206" s="222" t="s">
        <v>37</v>
      </c>
      <c r="AF206" s="218">
        <v>730</v>
      </c>
      <c r="AG206" s="218">
        <v>141</v>
      </c>
      <c r="AH206" s="218">
        <v>272</v>
      </c>
      <c r="AI206" s="225">
        <v>0.37</v>
      </c>
      <c r="AJ206" s="222" t="s">
        <v>38</v>
      </c>
    </row>
    <row r="207" spans="1:36" ht="31.35" customHeight="1" x14ac:dyDescent="0.3">
      <c r="A207" s="219">
        <v>1960</v>
      </c>
      <c r="B207" s="218">
        <v>505</v>
      </c>
      <c r="C207" s="228"/>
      <c r="D207" s="220" t="s">
        <v>57</v>
      </c>
      <c r="E207" s="218">
        <v>45</v>
      </c>
      <c r="F207" s="221">
        <v>1.43</v>
      </c>
      <c r="G207" s="220" t="s">
        <v>389</v>
      </c>
      <c r="H207" s="220" t="s">
        <v>364</v>
      </c>
      <c r="I207" s="220" t="s">
        <v>390</v>
      </c>
      <c r="J207" s="218">
        <v>2</v>
      </c>
      <c r="K207" s="218">
        <v>2</v>
      </c>
      <c r="L207" s="220" t="s">
        <v>136</v>
      </c>
      <c r="M207" s="220" t="s">
        <v>137</v>
      </c>
      <c r="N207" s="222" t="s">
        <v>158</v>
      </c>
      <c r="O207" s="220" t="s">
        <v>139</v>
      </c>
      <c r="P207" s="220" t="s">
        <v>196</v>
      </c>
      <c r="Q207" s="222" t="s">
        <v>39</v>
      </c>
      <c r="R207" s="223">
        <v>14000</v>
      </c>
      <c r="S207" s="218">
        <v>880</v>
      </c>
      <c r="T207" s="221">
        <v>0.06</v>
      </c>
      <c r="U207" s="222" t="s">
        <v>37</v>
      </c>
      <c r="V207" s="218">
        <v>730</v>
      </c>
      <c r="W207" s="218">
        <v>55</v>
      </c>
      <c r="X207" s="218">
        <v>28</v>
      </c>
      <c r="Y207" s="225">
        <v>0.08</v>
      </c>
      <c r="Z207" s="222" t="s">
        <v>37</v>
      </c>
      <c r="AA207" s="226">
        <v>1.2500000000000001E-2</v>
      </c>
      <c r="AB207" s="223">
        <v>14000</v>
      </c>
      <c r="AC207" s="218">
        <v>936</v>
      </c>
      <c r="AD207" s="225">
        <v>7.0000000000000007E-2</v>
      </c>
      <c r="AE207" s="222" t="s">
        <v>37</v>
      </c>
      <c r="AF207" s="218">
        <v>730</v>
      </c>
      <c r="AG207" s="218">
        <v>59</v>
      </c>
      <c r="AH207" s="218">
        <v>30</v>
      </c>
      <c r="AI207" s="225">
        <v>0.08</v>
      </c>
      <c r="AJ207" s="222" t="s">
        <v>37</v>
      </c>
    </row>
    <row r="208" spans="1:36" ht="31.35" customHeight="1" x14ac:dyDescent="0.3">
      <c r="A208" s="219">
        <v>1970</v>
      </c>
      <c r="B208" s="218">
        <v>536</v>
      </c>
      <c r="C208" s="219">
        <v>117008</v>
      </c>
      <c r="D208" s="220" t="s">
        <v>57</v>
      </c>
      <c r="E208" s="218">
        <v>35</v>
      </c>
      <c r="F208" s="221">
        <v>0.85</v>
      </c>
      <c r="G208" s="220" t="s">
        <v>191</v>
      </c>
      <c r="H208" s="220" t="s">
        <v>391</v>
      </c>
      <c r="I208" s="220" t="s">
        <v>189</v>
      </c>
      <c r="J208" s="218">
        <v>2</v>
      </c>
      <c r="K208" s="218">
        <v>2</v>
      </c>
      <c r="L208" s="220" t="s">
        <v>136</v>
      </c>
      <c r="M208" s="220" t="s">
        <v>137</v>
      </c>
      <c r="N208" s="222" t="s">
        <v>149</v>
      </c>
      <c r="O208" s="220" t="s">
        <v>139</v>
      </c>
      <c r="P208" s="220" t="s">
        <v>153</v>
      </c>
      <c r="Q208" s="222" t="s">
        <v>39</v>
      </c>
      <c r="R208" s="223">
        <v>19530</v>
      </c>
      <c r="S208" s="223">
        <v>10862</v>
      </c>
      <c r="T208" s="221">
        <v>0.56000000000000005</v>
      </c>
      <c r="U208" s="222" t="s">
        <v>38</v>
      </c>
      <c r="V208" s="218">
        <v>963</v>
      </c>
      <c r="W208" s="218">
        <v>599</v>
      </c>
      <c r="X208" s="218">
        <v>378</v>
      </c>
      <c r="Y208" s="225">
        <v>0.62</v>
      </c>
      <c r="Z208" s="222" t="s">
        <v>38</v>
      </c>
      <c r="AA208" s="226">
        <v>3.7499999999999999E-2</v>
      </c>
      <c r="AB208" s="223">
        <v>19530</v>
      </c>
      <c r="AC208" s="223">
        <v>13057</v>
      </c>
      <c r="AD208" s="225">
        <v>0.67</v>
      </c>
      <c r="AE208" s="222" t="s">
        <v>38</v>
      </c>
      <c r="AF208" s="218">
        <v>963</v>
      </c>
      <c r="AG208" s="218">
        <v>720</v>
      </c>
      <c r="AH208" s="218">
        <v>454</v>
      </c>
      <c r="AI208" s="225">
        <v>0.75</v>
      </c>
      <c r="AJ208" s="222" t="s">
        <v>39</v>
      </c>
    </row>
    <row r="209" spans="1:36" ht="31.35" customHeight="1" x14ac:dyDescent="0.3">
      <c r="A209" s="219">
        <v>1980</v>
      </c>
      <c r="B209" s="218">
        <v>535</v>
      </c>
      <c r="C209" s="228"/>
      <c r="D209" s="220" t="s">
        <v>57</v>
      </c>
      <c r="E209" s="218">
        <v>35</v>
      </c>
      <c r="F209" s="221">
        <v>1.19</v>
      </c>
      <c r="G209" s="220" t="s">
        <v>191</v>
      </c>
      <c r="H209" s="220" t="s">
        <v>189</v>
      </c>
      <c r="I209" s="220" t="s">
        <v>392</v>
      </c>
      <c r="J209" s="218">
        <v>2</v>
      </c>
      <c r="K209" s="218">
        <v>2</v>
      </c>
      <c r="L209" s="220" t="s">
        <v>136</v>
      </c>
      <c r="M209" s="220" t="s">
        <v>137</v>
      </c>
      <c r="N209" s="222" t="s">
        <v>138</v>
      </c>
      <c r="O209" s="220" t="s">
        <v>139</v>
      </c>
      <c r="P209" s="220" t="s">
        <v>153</v>
      </c>
      <c r="Q209" s="222" t="s">
        <v>39</v>
      </c>
      <c r="R209" s="223">
        <v>16128</v>
      </c>
      <c r="S209" s="223">
        <v>3487</v>
      </c>
      <c r="T209" s="221">
        <v>0.22</v>
      </c>
      <c r="U209" s="222" t="s">
        <v>38</v>
      </c>
      <c r="V209" s="218">
        <v>799</v>
      </c>
      <c r="W209" s="218">
        <v>173</v>
      </c>
      <c r="X209" s="218">
        <v>124</v>
      </c>
      <c r="Y209" s="225">
        <v>0.22</v>
      </c>
      <c r="Z209" s="222" t="s">
        <v>38</v>
      </c>
      <c r="AA209" s="226">
        <v>0.06</v>
      </c>
      <c r="AB209" s="223">
        <v>16128</v>
      </c>
      <c r="AC209" s="223">
        <v>4666</v>
      </c>
      <c r="AD209" s="225">
        <v>0.28999999999999998</v>
      </c>
      <c r="AE209" s="222" t="s">
        <v>38</v>
      </c>
      <c r="AF209" s="218">
        <v>799</v>
      </c>
      <c r="AG209" s="218">
        <v>231</v>
      </c>
      <c r="AH209" s="218">
        <v>166</v>
      </c>
      <c r="AI209" s="225">
        <v>0.28999999999999998</v>
      </c>
      <c r="AJ209" s="222" t="s">
        <v>38</v>
      </c>
    </row>
    <row r="210" spans="1:36" ht="31.35" customHeight="1" x14ac:dyDescent="0.3">
      <c r="A210" s="219">
        <v>1990</v>
      </c>
      <c r="B210" s="218">
        <v>535</v>
      </c>
      <c r="C210" s="228"/>
      <c r="D210" s="229" t="s">
        <v>176</v>
      </c>
      <c r="E210" s="218">
        <v>35</v>
      </c>
      <c r="F210" s="221">
        <v>1.66</v>
      </c>
      <c r="G210" s="220" t="s">
        <v>191</v>
      </c>
      <c r="H210" s="220" t="s">
        <v>392</v>
      </c>
      <c r="I210" s="220" t="s">
        <v>280</v>
      </c>
      <c r="J210" s="218">
        <v>2</v>
      </c>
      <c r="K210" s="218">
        <v>2</v>
      </c>
      <c r="L210" s="220" t="s">
        <v>136</v>
      </c>
      <c r="M210" s="220" t="s">
        <v>137</v>
      </c>
      <c r="N210" s="222" t="s">
        <v>158</v>
      </c>
      <c r="O210" s="220" t="s">
        <v>139</v>
      </c>
      <c r="P210" s="220" t="s">
        <v>144</v>
      </c>
      <c r="Q210" s="222" t="s">
        <v>39</v>
      </c>
      <c r="R210" s="223">
        <v>14000</v>
      </c>
      <c r="S210" s="223">
        <v>3487</v>
      </c>
      <c r="T210" s="221">
        <v>0.25</v>
      </c>
      <c r="U210" s="222" t="s">
        <v>37</v>
      </c>
      <c r="V210" s="218">
        <v>730</v>
      </c>
      <c r="W210" s="218">
        <v>173</v>
      </c>
      <c r="X210" s="218">
        <v>124</v>
      </c>
      <c r="Y210" s="225">
        <v>0.24</v>
      </c>
      <c r="Z210" s="222" t="s">
        <v>37</v>
      </c>
      <c r="AA210" s="226">
        <v>0.06</v>
      </c>
      <c r="AB210" s="223">
        <v>14000</v>
      </c>
      <c r="AC210" s="223">
        <v>4666</v>
      </c>
      <c r="AD210" s="225">
        <v>0.33</v>
      </c>
      <c r="AE210" s="222" t="s">
        <v>38</v>
      </c>
      <c r="AF210" s="218">
        <v>730</v>
      </c>
      <c r="AG210" s="218">
        <v>231</v>
      </c>
      <c r="AH210" s="218">
        <v>166</v>
      </c>
      <c r="AI210" s="225">
        <v>0.32</v>
      </c>
      <c r="AJ210" s="222" t="s">
        <v>37</v>
      </c>
    </row>
    <row r="211" spans="1:36" ht="31.35" customHeight="1" x14ac:dyDescent="0.3">
      <c r="A211" s="219">
        <v>2000</v>
      </c>
      <c r="B211" s="218">
        <v>462</v>
      </c>
      <c r="C211" s="228"/>
      <c r="D211" s="220" t="s">
        <v>57</v>
      </c>
      <c r="E211" s="218">
        <v>25</v>
      </c>
      <c r="F211" s="221">
        <v>0.51</v>
      </c>
      <c r="G211" s="220" t="s">
        <v>291</v>
      </c>
      <c r="H211" s="220" t="s">
        <v>143</v>
      </c>
      <c r="I211" s="220" t="s">
        <v>393</v>
      </c>
      <c r="J211" s="218">
        <v>2</v>
      </c>
      <c r="K211" s="218">
        <v>2</v>
      </c>
      <c r="L211" s="220" t="s">
        <v>136</v>
      </c>
      <c r="M211" s="220" t="s">
        <v>137</v>
      </c>
      <c r="N211" s="222" t="s">
        <v>149</v>
      </c>
      <c r="O211" s="220" t="s">
        <v>199</v>
      </c>
      <c r="P211" s="220" t="s">
        <v>199</v>
      </c>
      <c r="Q211" s="222" t="s">
        <v>39</v>
      </c>
      <c r="R211" s="223">
        <v>19530</v>
      </c>
      <c r="S211" s="223">
        <v>2061</v>
      </c>
      <c r="T211" s="221">
        <v>0.11</v>
      </c>
      <c r="U211" s="222" t="s">
        <v>38</v>
      </c>
      <c r="V211" s="218">
        <v>963</v>
      </c>
      <c r="W211" s="225">
        <v>84</v>
      </c>
      <c r="X211" s="225">
        <v>101</v>
      </c>
      <c r="Y211" s="225">
        <v>0.1</v>
      </c>
      <c r="Z211" s="222" t="s">
        <v>38</v>
      </c>
      <c r="AA211" s="226">
        <v>0.01</v>
      </c>
      <c r="AB211" s="223">
        <v>19530</v>
      </c>
      <c r="AC211" s="223">
        <v>2166</v>
      </c>
      <c r="AD211" s="225">
        <v>0.11</v>
      </c>
      <c r="AE211" s="222" t="s">
        <v>38</v>
      </c>
      <c r="AF211" s="218">
        <v>963</v>
      </c>
      <c r="AG211" s="218">
        <v>88</v>
      </c>
      <c r="AH211" s="218">
        <v>106</v>
      </c>
      <c r="AI211" s="225">
        <v>0.11</v>
      </c>
      <c r="AJ211" s="222" t="s">
        <v>38</v>
      </c>
    </row>
    <row r="212" spans="1:36" ht="31.35" customHeight="1" x14ac:dyDescent="0.3">
      <c r="A212" s="219">
        <v>2010</v>
      </c>
      <c r="B212" s="218">
        <v>515</v>
      </c>
      <c r="C212" s="228"/>
      <c r="D212" s="220" t="s">
        <v>57</v>
      </c>
      <c r="E212" s="218">
        <v>45</v>
      </c>
      <c r="F212" s="221">
        <v>1.85</v>
      </c>
      <c r="G212" s="220" t="s">
        <v>388</v>
      </c>
      <c r="H212" s="220" t="s">
        <v>143</v>
      </c>
      <c r="I212" s="220" t="s">
        <v>280</v>
      </c>
      <c r="J212" s="218">
        <v>2</v>
      </c>
      <c r="K212" s="218">
        <v>2</v>
      </c>
      <c r="L212" s="220" t="s">
        <v>136</v>
      </c>
      <c r="M212" s="220" t="s">
        <v>137</v>
      </c>
      <c r="N212" s="222" t="s">
        <v>158</v>
      </c>
      <c r="O212" s="220" t="s">
        <v>139</v>
      </c>
      <c r="P212" s="220" t="s">
        <v>153</v>
      </c>
      <c r="Q212" s="222" t="s">
        <v>39</v>
      </c>
      <c r="R212" s="223">
        <v>14000</v>
      </c>
      <c r="S212" s="223">
        <v>3800</v>
      </c>
      <c r="T212" s="221">
        <v>0.27</v>
      </c>
      <c r="U212" s="222" t="s">
        <v>37</v>
      </c>
      <c r="V212" s="218">
        <v>730</v>
      </c>
      <c r="W212" s="218">
        <v>201</v>
      </c>
      <c r="X212" s="218">
        <v>134</v>
      </c>
      <c r="Y212" s="225">
        <v>0.28000000000000003</v>
      </c>
      <c r="Z212" s="222" t="s">
        <v>37</v>
      </c>
      <c r="AA212" s="226">
        <v>0.01</v>
      </c>
      <c r="AB212" s="223">
        <v>14000</v>
      </c>
      <c r="AC212" s="223">
        <v>3994</v>
      </c>
      <c r="AD212" s="225">
        <v>0.28999999999999998</v>
      </c>
      <c r="AE212" s="222" t="s">
        <v>37</v>
      </c>
      <c r="AF212" s="218">
        <v>730</v>
      </c>
      <c r="AG212" s="218">
        <v>211</v>
      </c>
      <c r="AH212" s="218">
        <v>141</v>
      </c>
      <c r="AI212" s="225">
        <v>0.28999999999999998</v>
      </c>
      <c r="AJ212" s="222" t="s">
        <v>37</v>
      </c>
    </row>
    <row r="213" spans="1:36" ht="31.35" customHeight="1" x14ac:dyDescent="0.3">
      <c r="A213" s="219">
        <v>2020</v>
      </c>
      <c r="B213" s="218">
        <v>516</v>
      </c>
      <c r="C213" s="228"/>
      <c r="D213" s="220" t="s">
        <v>57</v>
      </c>
      <c r="E213" s="218">
        <v>45</v>
      </c>
      <c r="F213" s="221">
        <v>1.64</v>
      </c>
      <c r="G213" s="220" t="s">
        <v>388</v>
      </c>
      <c r="H213" s="220" t="s">
        <v>280</v>
      </c>
      <c r="I213" s="220" t="s">
        <v>394</v>
      </c>
      <c r="J213" s="218">
        <v>2</v>
      </c>
      <c r="K213" s="218">
        <v>2</v>
      </c>
      <c r="L213" s="220" t="s">
        <v>157</v>
      </c>
      <c r="M213" s="220" t="s">
        <v>137</v>
      </c>
      <c r="N213" s="222" t="s">
        <v>158</v>
      </c>
      <c r="O213" s="220" t="s">
        <v>139</v>
      </c>
      <c r="P213" s="220" t="s">
        <v>144</v>
      </c>
      <c r="Q213" s="222" t="s">
        <v>38</v>
      </c>
      <c r="R213" s="223">
        <v>8200</v>
      </c>
      <c r="S213" s="223">
        <v>1921</v>
      </c>
      <c r="T213" s="221">
        <v>0.23</v>
      </c>
      <c r="U213" s="222" t="s">
        <v>37</v>
      </c>
      <c r="V213" s="218">
        <v>430</v>
      </c>
      <c r="W213" s="218">
        <v>113</v>
      </c>
      <c r="X213" s="218">
        <v>75</v>
      </c>
      <c r="Y213" s="225">
        <v>0.26</v>
      </c>
      <c r="Z213" s="222" t="s">
        <v>37</v>
      </c>
      <c r="AA213" s="226">
        <v>1.2500000000000001E-2</v>
      </c>
      <c r="AB213" s="223">
        <v>8200</v>
      </c>
      <c r="AC213" s="223">
        <v>2044</v>
      </c>
      <c r="AD213" s="225">
        <v>0.25</v>
      </c>
      <c r="AE213" s="222" t="s">
        <v>37</v>
      </c>
      <c r="AF213" s="218">
        <v>430</v>
      </c>
      <c r="AG213" s="218">
        <v>120</v>
      </c>
      <c r="AH213" s="218">
        <v>79</v>
      </c>
      <c r="AI213" s="225">
        <v>0.28000000000000003</v>
      </c>
      <c r="AJ213" s="222" t="s">
        <v>37</v>
      </c>
    </row>
    <row r="214" spans="1:36" ht="31.35" customHeight="1" x14ac:dyDescent="0.3">
      <c r="A214" s="219">
        <v>2030</v>
      </c>
      <c r="B214" s="218">
        <v>479</v>
      </c>
      <c r="C214" s="228"/>
      <c r="D214" s="220" t="s">
        <v>57</v>
      </c>
      <c r="E214" s="218">
        <v>30</v>
      </c>
      <c r="F214" s="221">
        <v>0.36</v>
      </c>
      <c r="G214" s="220" t="s">
        <v>395</v>
      </c>
      <c r="H214" s="220" t="s">
        <v>396</v>
      </c>
      <c r="I214" s="220" t="s">
        <v>397</v>
      </c>
      <c r="J214" s="218">
        <v>2</v>
      </c>
      <c r="K214" s="218">
        <v>2</v>
      </c>
      <c r="L214" s="220" t="s">
        <v>136</v>
      </c>
      <c r="M214" s="220" t="s">
        <v>137</v>
      </c>
      <c r="N214" s="222" t="s">
        <v>258</v>
      </c>
      <c r="O214" s="220" t="s">
        <v>140</v>
      </c>
      <c r="P214" s="220" t="s">
        <v>140</v>
      </c>
      <c r="Q214" s="222" t="s">
        <v>39</v>
      </c>
      <c r="R214" s="223">
        <v>12672</v>
      </c>
      <c r="S214" s="223">
        <v>1634</v>
      </c>
      <c r="T214" s="221">
        <v>0.13</v>
      </c>
      <c r="U214" s="222" t="s">
        <v>39</v>
      </c>
      <c r="V214" s="218">
        <v>626</v>
      </c>
      <c r="W214" s="218">
        <v>24</v>
      </c>
      <c r="X214" s="218">
        <v>106</v>
      </c>
      <c r="Y214" s="225">
        <v>0.17</v>
      </c>
      <c r="Z214" s="222" t="s">
        <v>39</v>
      </c>
      <c r="AA214" s="226">
        <v>1.2500000000000001E-2</v>
      </c>
      <c r="AB214" s="223">
        <v>12672</v>
      </c>
      <c r="AC214" s="223">
        <v>1739</v>
      </c>
      <c r="AD214" s="225">
        <v>0.14000000000000001</v>
      </c>
      <c r="AE214" s="222" t="s">
        <v>39</v>
      </c>
      <c r="AF214" s="218">
        <v>626</v>
      </c>
      <c r="AG214" s="218">
        <v>25</v>
      </c>
      <c r="AH214" s="218">
        <v>113</v>
      </c>
      <c r="AI214" s="225">
        <v>0.18</v>
      </c>
      <c r="AJ214" s="222" t="s">
        <v>39</v>
      </c>
    </row>
    <row r="215" spans="1:36" ht="31.35" customHeight="1" x14ac:dyDescent="0.3">
      <c r="A215" s="219">
        <v>2040</v>
      </c>
      <c r="B215" s="218">
        <v>472</v>
      </c>
      <c r="C215" s="228"/>
      <c r="D215" s="220" t="s">
        <v>57</v>
      </c>
      <c r="E215" s="218">
        <v>30</v>
      </c>
      <c r="F215" s="221">
        <v>0.37</v>
      </c>
      <c r="G215" s="220" t="s">
        <v>395</v>
      </c>
      <c r="H215" s="220" t="s">
        <v>397</v>
      </c>
      <c r="I215" s="220" t="s">
        <v>380</v>
      </c>
      <c r="J215" s="218">
        <v>2</v>
      </c>
      <c r="K215" s="218">
        <v>2</v>
      </c>
      <c r="L215" s="220" t="s">
        <v>136</v>
      </c>
      <c r="M215" s="220" t="s">
        <v>137</v>
      </c>
      <c r="N215" s="222" t="s">
        <v>138</v>
      </c>
      <c r="O215" s="220" t="s">
        <v>140</v>
      </c>
      <c r="P215" s="220" t="s">
        <v>140</v>
      </c>
      <c r="Q215" s="222" t="s">
        <v>39</v>
      </c>
      <c r="R215" s="223">
        <v>16128</v>
      </c>
      <c r="S215" s="223">
        <v>2838</v>
      </c>
      <c r="T215" s="221">
        <v>0.18</v>
      </c>
      <c r="U215" s="222" t="s">
        <v>38</v>
      </c>
      <c r="V215" s="218">
        <v>799</v>
      </c>
      <c r="W215" s="218">
        <v>160</v>
      </c>
      <c r="X215" s="218">
        <v>71</v>
      </c>
      <c r="Y215" s="225">
        <v>0.2</v>
      </c>
      <c r="Z215" s="222" t="s">
        <v>38</v>
      </c>
      <c r="AA215" s="226">
        <v>1.2500000000000001E-2</v>
      </c>
      <c r="AB215" s="223">
        <v>16128</v>
      </c>
      <c r="AC215" s="223">
        <v>3020</v>
      </c>
      <c r="AD215" s="225">
        <v>0.19</v>
      </c>
      <c r="AE215" s="222" t="s">
        <v>38</v>
      </c>
      <c r="AF215" s="218">
        <v>799</v>
      </c>
      <c r="AG215" s="218">
        <v>170</v>
      </c>
      <c r="AH215" s="218">
        <v>76</v>
      </c>
      <c r="AI215" s="225">
        <v>0.21</v>
      </c>
      <c r="AJ215" s="222" t="s">
        <v>38</v>
      </c>
    </row>
    <row r="216" spans="1:36" ht="31.35" customHeight="1" x14ac:dyDescent="0.3">
      <c r="A216" s="219">
        <v>2045</v>
      </c>
      <c r="B216" s="218">
        <v>465</v>
      </c>
      <c r="C216" s="219">
        <v>117017</v>
      </c>
      <c r="D216" s="220" t="s">
        <v>57</v>
      </c>
      <c r="E216" s="218">
        <v>25</v>
      </c>
      <c r="F216" s="221">
        <v>0.5</v>
      </c>
      <c r="G216" s="220" t="s">
        <v>395</v>
      </c>
      <c r="H216" s="220" t="s">
        <v>380</v>
      </c>
      <c r="I216" s="220" t="s">
        <v>374</v>
      </c>
      <c r="J216" s="218">
        <v>2</v>
      </c>
      <c r="K216" s="218">
        <v>2</v>
      </c>
      <c r="L216" s="220" t="s">
        <v>136</v>
      </c>
      <c r="M216" s="220" t="s">
        <v>137</v>
      </c>
      <c r="N216" s="222" t="s">
        <v>138</v>
      </c>
      <c r="O216" s="220" t="s">
        <v>140</v>
      </c>
      <c r="P216" s="220" t="s">
        <v>140</v>
      </c>
      <c r="Q216" s="222" t="s">
        <v>39</v>
      </c>
      <c r="R216" s="223">
        <v>16128</v>
      </c>
      <c r="S216" s="223">
        <v>3927</v>
      </c>
      <c r="T216" s="221">
        <v>0.24</v>
      </c>
      <c r="U216" s="222" t="s">
        <v>38</v>
      </c>
      <c r="V216" s="218">
        <v>799</v>
      </c>
      <c r="W216" s="218">
        <v>140</v>
      </c>
      <c r="X216" s="218">
        <v>250</v>
      </c>
      <c r="Y216" s="225">
        <v>0.31</v>
      </c>
      <c r="Z216" s="222" t="s">
        <v>38</v>
      </c>
      <c r="AA216" s="226">
        <v>0.01</v>
      </c>
      <c r="AB216" s="223">
        <v>16128</v>
      </c>
      <c r="AC216" s="223">
        <v>4127</v>
      </c>
      <c r="AD216" s="225">
        <v>0.26</v>
      </c>
      <c r="AE216" s="222" t="s">
        <v>38</v>
      </c>
      <c r="AF216" s="218">
        <v>799</v>
      </c>
      <c r="AG216" s="218">
        <v>148</v>
      </c>
      <c r="AH216" s="218">
        <v>263</v>
      </c>
      <c r="AI216" s="225">
        <v>0.33</v>
      </c>
      <c r="AJ216" s="222" t="s">
        <v>38</v>
      </c>
    </row>
    <row r="217" spans="1:36" ht="31.35" customHeight="1" x14ac:dyDescent="0.3">
      <c r="A217" s="219">
        <v>2050</v>
      </c>
      <c r="B217" s="218">
        <v>21</v>
      </c>
      <c r="C217" s="228"/>
      <c r="D217" s="220" t="s">
        <v>57</v>
      </c>
      <c r="E217" s="218">
        <v>35</v>
      </c>
      <c r="F217" s="221">
        <v>2.14</v>
      </c>
      <c r="G217" s="220" t="s">
        <v>398</v>
      </c>
      <c r="H217" s="220" t="s">
        <v>142</v>
      </c>
      <c r="I217" s="220" t="s">
        <v>143</v>
      </c>
      <c r="J217" s="218">
        <v>4</v>
      </c>
      <c r="K217" s="218">
        <v>4</v>
      </c>
      <c r="L217" s="220" t="s">
        <v>136</v>
      </c>
      <c r="M217" s="220" t="s">
        <v>148</v>
      </c>
      <c r="N217" s="222" t="s">
        <v>138</v>
      </c>
      <c r="O217" s="220" t="s">
        <v>139</v>
      </c>
      <c r="P217" s="220" t="s">
        <v>170</v>
      </c>
      <c r="Q217" s="222" t="s">
        <v>39</v>
      </c>
      <c r="R217" s="223">
        <v>33570</v>
      </c>
      <c r="S217" s="223">
        <v>14039</v>
      </c>
      <c r="T217" s="221">
        <v>0.42</v>
      </c>
      <c r="U217" s="222" t="s">
        <v>38</v>
      </c>
      <c r="V217" s="224">
        <v>1665</v>
      </c>
      <c r="W217" s="218">
        <v>761</v>
      </c>
      <c r="X217" s="218">
        <v>661</v>
      </c>
      <c r="Y217" s="225">
        <v>0.46</v>
      </c>
      <c r="Z217" s="222" t="s">
        <v>38</v>
      </c>
      <c r="AA217" s="226">
        <v>0.05</v>
      </c>
      <c r="AB217" s="223">
        <v>33570</v>
      </c>
      <c r="AC217" s="223">
        <v>17918</v>
      </c>
      <c r="AD217" s="225">
        <v>0.53</v>
      </c>
      <c r="AE217" s="222" t="s">
        <v>38</v>
      </c>
      <c r="AF217" s="224">
        <v>1665</v>
      </c>
      <c r="AG217" s="218">
        <v>972</v>
      </c>
      <c r="AH217" s="218">
        <v>844</v>
      </c>
      <c r="AI217" s="225">
        <v>0.57999999999999996</v>
      </c>
      <c r="AJ217" s="222" t="s">
        <v>38</v>
      </c>
    </row>
    <row r="218" spans="1:36" ht="31.35" customHeight="1" x14ac:dyDescent="0.3">
      <c r="A218" s="219">
        <v>2054</v>
      </c>
      <c r="B218" s="218">
        <v>233</v>
      </c>
      <c r="C218" s="228"/>
      <c r="D218" s="220" t="s">
        <v>57</v>
      </c>
      <c r="E218" s="218">
        <v>45</v>
      </c>
      <c r="F218" s="221">
        <v>1.7</v>
      </c>
      <c r="G218" s="220" t="s">
        <v>399</v>
      </c>
      <c r="H218" s="220" t="s">
        <v>267</v>
      </c>
      <c r="I218" s="220" t="s">
        <v>400</v>
      </c>
      <c r="J218" s="218">
        <v>2</v>
      </c>
      <c r="K218" s="218">
        <v>2</v>
      </c>
      <c r="L218" s="220" t="s">
        <v>136</v>
      </c>
      <c r="M218" s="220" t="s">
        <v>137</v>
      </c>
      <c r="N218" s="222" t="s">
        <v>138</v>
      </c>
      <c r="O218" s="220" t="s">
        <v>139</v>
      </c>
      <c r="P218" s="220" t="s">
        <v>170</v>
      </c>
      <c r="Q218" s="222" t="s">
        <v>39</v>
      </c>
      <c r="R218" s="223">
        <v>20160</v>
      </c>
      <c r="S218" s="223">
        <v>7325</v>
      </c>
      <c r="T218" s="221">
        <v>0.36</v>
      </c>
      <c r="U218" s="222" t="s">
        <v>38</v>
      </c>
      <c r="V218" s="218">
        <v>999</v>
      </c>
      <c r="W218" s="218">
        <v>251</v>
      </c>
      <c r="X218" s="218">
        <v>306</v>
      </c>
      <c r="Y218" s="225">
        <v>0.31</v>
      </c>
      <c r="Z218" s="222" t="s">
        <v>38</v>
      </c>
      <c r="AA218" s="226">
        <v>2.2499999999999999E-2</v>
      </c>
      <c r="AB218" s="223">
        <v>20160</v>
      </c>
      <c r="AC218" s="223">
        <v>8187</v>
      </c>
      <c r="AD218" s="225">
        <v>0.41</v>
      </c>
      <c r="AE218" s="222" t="s">
        <v>38</v>
      </c>
      <c r="AF218" s="218">
        <v>999</v>
      </c>
      <c r="AG218" s="218">
        <v>280</v>
      </c>
      <c r="AH218" s="218">
        <v>342</v>
      </c>
      <c r="AI218" s="225">
        <v>0.34</v>
      </c>
      <c r="AJ218" s="222" t="s">
        <v>38</v>
      </c>
    </row>
    <row r="219" spans="1:36" ht="31.35" customHeight="1" x14ac:dyDescent="0.3">
      <c r="A219" s="219">
        <v>2055</v>
      </c>
      <c r="B219" s="218">
        <v>225</v>
      </c>
      <c r="C219" s="228"/>
      <c r="D219" s="220" t="s">
        <v>57</v>
      </c>
      <c r="E219" s="218">
        <v>45</v>
      </c>
      <c r="F219" s="221">
        <v>1.97</v>
      </c>
      <c r="G219" s="220" t="s">
        <v>399</v>
      </c>
      <c r="H219" s="220" t="s">
        <v>400</v>
      </c>
      <c r="I219" s="220" t="s">
        <v>401</v>
      </c>
      <c r="J219" s="218">
        <v>4</v>
      </c>
      <c r="K219" s="218">
        <v>4</v>
      </c>
      <c r="L219" s="220" t="s">
        <v>136</v>
      </c>
      <c r="M219" s="220" t="s">
        <v>148</v>
      </c>
      <c r="N219" s="222" t="s">
        <v>138</v>
      </c>
      <c r="O219" s="220" t="s">
        <v>139</v>
      </c>
      <c r="P219" s="220" t="s">
        <v>170</v>
      </c>
      <c r="Q219" s="222" t="s">
        <v>39</v>
      </c>
      <c r="R219" s="223">
        <v>35249</v>
      </c>
      <c r="S219" s="223">
        <v>18026</v>
      </c>
      <c r="T219" s="221">
        <v>0.51</v>
      </c>
      <c r="U219" s="222" t="s">
        <v>38</v>
      </c>
      <c r="V219" s="224">
        <v>1748</v>
      </c>
      <c r="W219" s="218">
        <v>574</v>
      </c>
      <c r="X219" s="223">
        <v>1021</v>
      </c>
      <c r="Y219" s="225">
        <v>0.57999999999999996</v>
      </c>
      <c r="Z219" s="222" t="s">
        <v>38</v>
      </c>
      <c r="AA219" s="226">
        <v>0.06</v>
      </c>
      <c r="AB219" s="223">
        <v>35249</v>
      </c>
      <c r="AC219" s="223">
        <v>24123</v>
      </c>
      <c r="AD219" s="225">
        <v>0.68</v>
      </c>
      <c r="AE219" s="222" t="s">
        <v>38</v>
      </c>
      <c r="AF219" s="224">
        <v>1748</v>
      </c>
      <c r="AG219" s="218">
        <v>769</v>
      </c>
      <c r="AH219" s="223">
        <v>1366</v>
      </c>
      <c r="AI219" s="225">
        <v>0.78</v>
      </c>
      <c r="AJ219" s="222" t="s">
        <v>38</v>
      </c>
    </row>
    <row r="220" spans="1:36" ht="31.35" customHeight="1" x14ac:dyDescent="0.3">
      <c r="A220" s="219">
        <v>2056</v>
      </c>
      <c r="B220" s="218">
        <v>225</v>
      </c>
      <c r="C220" s="228"/>
      <c r="D220" s="229" t="s">
        <v>176</v>
      </c>
      <c r="E220" s="218">
        <v>45</v>
      </c>
      <c r="F220" s="221">
        <v>0.28000000000000003</v>
      </c>
      <c r="G220" s="220" t="s">
        <v>399</v>
      </c>
      <c r="H220" s="220" t="s">
        <v>402</v>
      </c>
      <c r="I220" s="220" t="s">
        <v>402</v>
      </c>
      <c r="J220" s="218">
        <v>4</v>
      </c>
      <c r="K220" s="218">
        <v>4</v>
      </c>
      <c r="L220" s="220" t="s">
        <v>136</v>
      </c>
      <c r="M220" s="220" t="s">
        <v>148</v>
      </c>
      <c r="N220" s="222" t="s">
        <v>138</v>
      </c>
      <c r="O220" s="220" t="s">
        <v>139</v>
      </c>
      <c r="P220" s="220" t="s">
        <v>170</v>
      </c>
      <c r="Q220" s="222" t="s">
        <v>39</v>
      </c>
      <c r="R220" s="223">
        <v>33570</v>
      </c>
      <c r="S220" s="223">
        <v>18026</v>
      </c>
      <c r="T220" s="221">
        <v>0.54</v>
      </c>
      <c r="U220" s="222" t="s">
        <v>38</v>
      </c>
      <c r="V220" s="224">
        <v>1665</v>
      </c>
      <c r="W220" s="218">
        <v>574</v>
      </c>
      <c r="X220" s="223">
        <v>1021</v>
      </c>
      <c r="Y220" s="225">
        <v>0.61</v>
      </c>
      <c r="Z220" s="222" t="s">
        <v>38</v>
      </c>
      <c r="AA220" s="226">
        <v>0.06</v>
      </c>
      <c r="AB220" s="223">
        <v>33570</v>
      </c>
      <c r="AC220" s="223">
        <v>24123</v>
      </c>
      <c r="AD220" s="225">
        <v>0.72</v>
      </c>
      <c r="AE220" s="222" t="s">
        <v>38</v>
      </c>
      <c r="AF220" s="224">
        <v>1665</v>
      </c>
      <c r="AG220" s="218">
        <v>769</v>
      </c>
      <c r="AH220" s="223">
        <v>1366</v>
      </c>
      <c r="AI220" s="225">
        <v>0.82</v>
      </c>
      <c r="AJ220" s="222" t="s">
        <v>38</v>
      </c>
    </row>
    <row r="221" spans="1:36" ht="31.35" customHeight="1" x14ac:dyDescent="0.3">
      <c r="A221" s="219">
        <v>2060</v>
      </c>
      <c r="B221" s="218">
        <v>207</v>
      </c>
      <c r="C221" s="228"/>
      <c r="D221" s="220" t="s">
        <v>57</v>
      </c>
      <c r="E221" s="218">
        <v>35</v>
      </c>
      <c r="F221" s="221">
        <v>0.28999999999999998</v>
      </c>
      <c r="G221" s="220" t="s">
        <v>399</v>
      </c>
      <c r="H221" s="220" t="s">
        <v>402</v>
      </c>
      <c r="I221" s="220" t="s">
        <v>403</v>
      </c>
      <c r="J221" s="218">
        <v>4</v>
      </c>
      <c r="K221" s="218">
        <v>4</v>
      </c>
      <c r="L221" s="220" t="s">
        <v>136</v>
      </c>
      <c r="M221" s="220" t="s">
        <v>148</v>
      </c>
      <c r="N221" s="222" t="s">
        <v>138</v>
      </c>
      <c r="O221" s="220" t="s">
        <v>139</v>
      </c>
      <c r="P221" s="220" t="s">
        <v>170</v>
      </c>
      <c r="Q221" s="222" t="s">
        <v>39</v>
      </c>
      <c r="R221" s="223">
        <v>35249</v>
      </c>
      <c r="S221" s="223">
        <v>20570</v>
      </c>
      <c r="T221" s="221">
        <v>0.57999999999999996</v>
      </c>
      <c r="U221" s="222" t="s">
        <v>38</v>
      </c>
      <c r="V221" s="224">
        <v>1748</v>
      </c>
      <c r="W221" s="218">
        <v>806</v>
      </c>
      <c r="X221" s="218">
        <v>800</v>
      </c>
      <c r="Y221" s="225">
        <v>0.46</v>
      </c>
      <c r="Z221" s="222" t="s">
        <v>38</v>
      </c>
      <c r="AA221" s="226">
        <v>4.2500000000000003E-2</v>
      </c>
      <c r="AB221" s="223">
        <v>35249</v>
      </c>
      <c r="AC221" s="223">
        <v>25329</v>
      </c>
      <c r="AD221" s="225">
        <v>0.72</v>
      </c>
      <c r="AE221" s="222" t="s">
        <v>38</v>
      </c>
      <c r="AF221" s="224">
        <v>1748</v>
      </c>
      <c r="AG221" s="218">
        <v>993</v>
      </c>
      <c r="AH221" s="218">
        <v>985</v>
      </c>
      <c r="AI221" s="225">
        <v>0.56999999999999995</v>
      </c>
      <c r="AJ221" s="222" t="s">
        <v>38</v>
      </c>
    </row>
    <row r="222" spans="1:36" ht="31.35" customHeight="1" x14ac:dyDescent="0.3">
      <c r="A222" s="219">
        <v>2070</v>
      </c>
      <c r="B222" s="218">
        <v>39</v>
      </c>
      <c r="C222" s="228"/>
      <c r="D222" s="220" t="s">
        <v>57</v>
      </c>
      <c r="E222" s="218">
        <v>45</v>
      </c>
      <c r="F222" s="221">
        <v>1.5</v>
      </c>
      <c r="G222" s="220" t="s">
        <v>399</v>
      </c>
      <c r="H222" s="220" t="s">
        <v>403</v>
      </c>
      <c r="I222" s="220" t="s">
        <v>206</v>
      </c>
      <c r="J222" s="218">
        <v>4</v>
      </c>
      <c r="K222" s="218">
        <v>4</v>
      </c>
      <c r="L222" s="220" t="s">
        <v>136</v>
      </c>
      <c r="M222" s="220" t="s">
        <v>148</v>
      </c>
      <c r="N222" s="222" t="s">
        <v>149</v>
      </c>
      <c r="O222" s="220" t="s">
        <v>139</v>
      </c>
      <c r="P222" s="220" t="s">
        <v>170</v>
      </c>
      <c r="Q222" s="222" t="s">
        <v>39</v>
      </c>
      <c r="R222" s="223">
        <v>34587</v>
      </c>
      <c r="S222" s="223">
        <v>17947</v>
      </c>
      <c r="T222" s="221">
        <v>0.52</v>
      </c>
      <c r="U222" s="222" t="s">
        <v>38</v>
      </c>
      <c r="V222" s="224">
        <v>1710</v>
      </c>
      <c r="W222" s="218">
        <v>617</v>
      </c>
      <c r="X222" s="218">
        <v>709</v>
      </c>
      <c r="Y222" s="225">
        <v>0.41</v>
      </c>
      <c r="Z222" s="222" t="s">
        <v>38</v>
      </c>
      <c r="AA222" s="226">
        <v>0.01</v>
      </c>
      <c r="AB222" s="223">
        <v>34587</v>
      </c>
      <c r="AC222" s="223">
        <v>18862</v>
      </c>
      <c r="AD222" s="225">
        <v>0.55000000000000004</v>
      </c>
      <c r="AE222" s="222" t="s">
        <v>38</v>
      </c>
      <c r="AF222" s="224">
        <v>1710</v>
      </c>
      <c r="AG222" s="218">
        <v>649</v>
      </c>
      <c r="AH222" s="218">
        <v>746</v>
      </c>
      <c r="AI222" s="225">
        <v>0.44</v>
      </c>
      <c r="AJ222" s="222" t="s">
        <v>38</v>
      </c>
    </row>
    <row r="223" spans="1:36" ht="31.35" customHeight="1" x14ac:dyDescent="0.3">
      <c r="A223" s="219">
        <v>2080</v>
      </c>
      <c r="B223" s="218">
        <v>35</v>
      </c>
      <c r="C223" s="228"/>
      <c r="D223" s="220" t="s">
        <v>57</v>
      </c>
      <c r="E223" s="218">
        <v>45</v>
      </c>
      <c r="F223" s="221">
        <v>0.25</v>
      </c>
      <c r="G223" s="220" t="s">
        <v>404</v>
      </c>
      <c r="H223" s="220" t="s">
        <v>206</v>
      </c>
      <c r="I223" s="220" t="s">
        <v>354</v>
      </c>
      <c r="J223" s="218">
        <v>4</v>
      </c>
      <c r="K223" s="218">
        <v>4</v>
      </c>
      <c r="L223" s="220" t="s">
        <v>136</v>
      </c>
      <c r="M223" s="220" t="s">
        <v>148</v>
      </c>
      <c r="N223" s="222" t="s">
        <v>149</v>
      </c>
      <c r="O223" s="220" t="s">
        <v>139</v>
      </c>
      <c r="P223" s="220" t="s">
        <v>170</v>
      </c>
      <c r="Q223" s="222" t="s">
        <v>39</v>
      </c>
      <c r="R223" s="223">
        <v>32940</v>
      </c>
      <c r="S223" s="223">
        <v>22136</v>
      </c>
      <c r="T223" s="221">
        <v>0.67</v>
      </c>
      <c r="U223" s="222" t="s">
        <v>38</v>
      </c>
      <c r="V223" s="224">
        <v>1629</v>
      </c>
      <c r="W223" s="218">
        <v>731</v>
      </c>
      <c r="X223" s="218">
        <v>824</v>
      </c>
      <c r="Y223" s="225">
        <v>0.51</v>
      </c>
      <c r="Z223" s="222" t="s">
        <v>38</v>
      </c>
      <c r="AA223" s="226">
        <v>2.2499999999999999E-2</v>
      </c>
      <c r="AB223" s="223">
        <v>32940</v>
      </c>
      <c r="AC223" s="223">
        <v>24741</v>
      </c>
      <c r="AD223" s="225">
        <v>0.75</v>
      </c>
      <c r="AE223" s="222" t="s">
        <v>38</v>
      </c>
      <c r="AF223" s="224">
        <v>1629</v>
      </c>
      <c r="AG223" s="218">
        <v>817</v>
      </c>
      <c r="AH223" s="218">
        <v>921</v>
      </c>
      <c r="AI223" s="225">
        <v>0.56999999999999995</v>
      </c>
      <c r="AJ223" s="222" t="s">
        <v>38</v>
      </c>
    </row>
    <row r="224" spans="1:36" ht="31.35" customHeight="1" x14ac:dyDescent="0.3">
      <c r="A224" s="219">
        <v>2085</v>
      </c>
      <c r="B224" s="218">
        <v>35</v>
      </c>
      <c r="C224" s="228"/>
      <c r="D224" s="229" t="s">
        <v>176</v>
      </c>
      <c r="E224" s="218">
        <v>45</v>
      </c>
      <c r="F224" s="221">
        <v>1.23</v>
      </c>
      <c r="G224" s="220" t="s">
        <v>404</v>
      </c>
      <c r="H224" s="220" t="s">
        <v>354</v>
      </c>
      <c r="I224" s="220" t="s">
        <v>355</v>
      </c>
      <c r="J224" s="218">
        <v>2</v>
      </c>
      <c r="K224" s="218">
        <v>2</v>
      </c>
      <c r="L224" s="220" t="s">
        <v>136</v>
      </c>
      <c r="M224" s="220" t="s">
        <v>148</v>
      </c>
      <c r="N224" s="222" t="s">
        <v>138</v>
      </c>
      <c r="O224" s="220" t="s">
        <v>139</v>
      </c>
      <c r="P224" s="220" t="s">
        <v>144</v>
      </c>
      <c r="Q224" s="222" t="s">
        <v>39</v>
      </c>
      <c r="R224" s="223">
        <v>22226</v>
      </c>
      <c r="S224" s="223">
        <v>22136</v>
      </c>
      <c r="T224" s="221">
        <v>1</v>
      </c>
      <c r="U224" s="222" t="s">
        <v>39</v>
      </c>
      <c r="V224" s="224">
        <v>1101</v>
      </c>
      <c r="W224" s="218">
        <v>731</v>
      </c>
      <c r="X224" s="218">
        <v>824</v>
      </c>
      <c r="Y224" s="225">
        <v>0.75</v>
      </c>
      <c r="Z224" s="222" t="s">
        <v>38</v>
      </c>
      <c r="AA224" s="226">
        <v>2.2499999999999999E-2</v>
      </c>
      <c r="AB224" s="223">
        <v>22226</v>
      </c>
      <c r="AC224" s="223">
        <v>24741</v>
      </c>
      <c r="AD224" s="225">
        <v>1.1100000000000001</v>
      </c>
      <c r="AE224" s="222" t="s">
        <v>285</v>
      </c>
      <c r="AF224" s="224">
        <v>1101</v>
      </c>
      <c r="AG224" s="218">
        <v>817</v>
      </c>
      <c r="AH224" s="218">
        <v>921</v>
      </c>
      <c r="AI224" s="225">
        <v>0.84</v>
      </c>
      <c r="AJ224" s="222" t="s">
        <v>38</v>
      </c>
    </row>
    <row r="225" spans="1:36" ht="31.35" customHeight="1" x14ac:dyDescent="0.3">
      <c r="A225" s="219">
        <v>2090</v>
      </c>
      <c r="B225" s="218">
        <v>17</v>
      </c>
      <c r="C225" s="228"/>
      <c r="D225" s="220" t="s">
        <v>57</v>
      </c>
      <c r="E225" s="218">
        <v>45</v>
      </c>
      <c r="F225" s="221">
        <v>1.75</v>
      </c>
      <c r="G225" s="220" t="s">
        <v>404</v>
      </c>
      <c r="H225" s="220" t="s">
        <v>355</v>
      </c>
      <c r="I225" s="220" t="s">
        <v>405</v>
      </c>
      <c r="J225" s="218">
        <v>2</v>
      </c>
      <c r="K225" s="218">
        <v>2</v>
      </c>
      <c r="L225" s="220" t="s">
        <v>136</v>
      </c>
      <c r="M225" s="220" t="s">
        <v>137</v>
      </c>
      <c r="N225" s="222" t="s">
        <v>138</v>
      </c>
      <c r="O225" s="220" t="s">
        <v>139</v>
      </c>
      <c r="P225" s="220" t="s">
        <v>170</v>
      </c>
      <c r="Q225" s="222" t="s">
        <v>39</v>
      </c>
      <c r="R225" s="223">
        <v>21168</v>
      </c>
      <c r="S225" s="223">
        <v>12422</v>
      </c>
      <c r="T225" s="221">
        <v>0.59</v>
      </c>
      <c r="U225" s="222" t="s">
        <v>38</v>
      </c>
      <c r="V225" s="224">
        <v>1049</v>
      </c>
      <c r="W225" s="218">
        <v>467</v>
      </c>
      <c r="X225" s="218">
        <v>479</v>
      </c>
      <c r="Y225" s="225">
        <v>0.46</v>
      </c>
      <c r="Z225" s="222" t="s">
        <v>38</v>
      </c>
      <c r="AA225" s="226">
        <v>0.03</v>
      </c>
      <c r="AB225" s="223">
        <v>21168</v>
      </c>
      <c r="AC225" s="223">
        <v>14401</v>
      </c>
      <c r="AD225" s="225">
        <v>0.68</v>
      </c>
      <c r="AE225" s="222" t="s">
        <v>38</v>
      </c>
      <c r="AF225" s="224">
        <v>1049</v>
      </c>
      <c r="AG225" s="218">
        <v>541</v>
      </c>
      <c r="AH225" s="218">
        <v>555</v>
      </c>
      <c r="AI225" s="225">
        <v>0.53</v>
      </c>
      <c r="AJ225" s="222" t="s">
        <v>38</v>
      </c>
    </row>
    <row r="226" spans="1:36" ht="31.35" customHeight="1" x14ac:dyDescent="0.3">
      <c r="A226" s="219">
        <v>2100</v>
      </c>
      <c r="B226" s="218">
        <v>15</v>
      </c>
      <c r="C226" s="228"/>
      <c r="D226" s="220" t="s">
        <v>57</v>
      </c>
      <c r="E226" s="218">
        <v>40</v>
      </c>
      <c r="F226" s="221">
        <v>0.7</v>
      </c>
      <c r="G226" s="220" t="s">
        <v>405</v>
      </c>
      <c r="H226" s="220" t="s">
        <v>143</v>
      </c>
      <c r="I226" s="220" t="s">
        <v>379</v>
      </c>
      <c r="J226" s="218">
        <v>2</v>
      </c>
      <c r="K226" s="218">
        <v>4</v>
      </c>
      <c r="L226" s="220" t="s">
        <v>136</v>
      </c>
      <c r="M226" s="220" t="s">
        <v>137</v>
      </c>
      <c r="N226" s="222" t="s">
        <v>149</v>
      </c>
      <c r="O226" s="220" t="s">
        <v>139</v>
      </c>
      <c r="P226" s="220" t="s">
        <v>144</v>
      </c>
      <c r="Q226" s="222" t="s">
        <v>39</v>
      </c>
      <c r="R226" s="223">
        <v>19530</v>
      </c>
      <c r="S226" s="223">
        <v>19031</v>
      </c>
      <c r="T226" s="221">
        <v>0.97</v>
      </c>
      <c r="U226" s="222" t="s">
        <v>39</v>
      </c>
      <c r="V226" s="218">
        <v>963</v>
      </c>
      <c r="W226" s="218">
        <v>571</v>
      </c>
      <c r="X226" s="218">
        <v>886</v>
      </c>
      <c r="Y226" s="225">
        <v>0.92</v>
      </c>
      <c r="Z226" s="222" t="s">
        <v>39</v>
      </c>
      <c r="AA226" s="226">
        <v>3.7499999999999999E-2</v>
      </c>
      <c r="AB226" s="223">
        <v>32940</v>
      </c>
      <c r="AC226" s="223">
        <v>22877</v>
      </c>
      <c r="AD226" s="225">
        <v>0.69</v>
      </c>
      <c r="AE226" s="222" t="s">
        <v>38</v>
      </c>
      <c r="AF226" s="224">
        <v>1629</v>
      </c>
      <c r="AG226" s="218">
        <v>687</v>
      </c>
      <c r="AH226" s="223">
        <v>1065</v>
      </c>
      <c r="AI226" s="225">
        <v>0.65</v>
      </c>
      <c r="AJ226" s="222" t="s">
        <v>38</v>
      </c>
    </row>
    <row r="227" spans="1:36" ht="31.35" customHeight="1" x14ac:dyDescent="0.3">
      <c r="A227" s="219">
        <v>2104</v>
      </c>
      <c r="B227" s="220" t="s">
        <v>406</v>
      </c>
      <c r="C227" s="228"/>
      <c r="D227" s="220" t="s">
        <v>407</v>
      </c>
      <c r="E227" s="218">
        <v>40</v>
      </c>
      <c r="F227" s="221">
        <v>1.41</v>
      </c>
      <c r="G227" s="220" t="s">
        <v>405</v>
      </c>
      <c r="H227" s="220" t="s">
        <v>379</v>
      </c>
      <c r="I227" s="220" t="s">
        <v>408</v>
      </c>
      <c r="J227" s="218">
        <v>2</v>
      </c>
      <c r="K227" s="218">
        <v>4</v>
      </c>
      <c r="L227" s="220" t="s">
        <v>136</v>
      </c>
      <c r="M227" s="220" t="s">
        <v>137</v>
      </c>
      <c r="N227" s="222" t="s">
        <v>138</v>
      </c>
      <c r="O227" s="220" t="s">
        <v>139</v>
      </c>
      <c r="P227" s="220" t="s">
        <v>144</v>
      </c>
      <c r="Q227" s="222" t="s">
        <v>39</v>
      </c>
      <c r="R227" s="223">
        <v>21168</v>
      </c>
      <c r="S227" s="223">
        <v>16252</v>
      </c>
      <c r="T227" s="221">
        <v>0.77</v>
      </c>
      <c r="U227" s="222" t="s">
        <v>38</v>
      </c>
      <c r="V227" s="224">
        <v>1049</v>
      </c>
      <c r="W227" s="218">
        <v>720</v>
      </c>
      <c r="X227" s="218">
        <v>652</v>
      </c>
      <c r="Y227" s="225">
        <v>0.69</v>
      </c>
      <c r="Z227" s="222" t="s">
        <v>38</v>
      </c>
      <c r="AA227" s="226">
        <v>0.03</v>
      </c>
      <c r="AB227" s="223">
        <v>35249</v>
      </c>
      <c r="AC227" s="223">
        <v>18967</v>
      </c>
      <c r="AD227" s="225">
        <v>0.54</v>
      </c>
      <c r="AE227" s="222" t="s">
        <v>38</v>
      </c>
      <c r="AF227" s="224">
        <v>1748</v>
      </c>
      <c r="AG227" s="218">
        <v>830</v>
      </c>
      <c r="AH227" s="218">
        <v>767</v>
      </c>
      <c r="AI227" s="225">
        <v>0.47</v>
      </c>
      <c r="AJ227" s="222" t="s">
        <v>38</v>
      </c>
    </row>
    <row r="228" spans="1:36" ht="31.35" customHeight="1" x14ac:dyDescent="0.3">
      <c r="A228" s="219">
        <v>2110</v>
      </c>
      <c r="B228" s="218">
        <v>20</v>
      </c>
      <c r="C228" s="228"/>
      <c r="D228" s="220" t="s">
        <v>57</v>
      </c>
      <c r="E228" s="218">
        <v>40</v>
      </c>
      <c r="F228" s="221">
        <v>2.4700000000000002</v>
      </c>
      <c r="G228" s="220" t="s">
        <v>405</v>
      </c>
      <c r="H228" s="220" t="s">
        <v>408</v>
      </c>
      <c r="I228" s="220" t="s">
        <v>217</v>
      </c>
      <c r="J228" s="218">
        <v>2</v>
      </c>
      <c r="K228" s="218">
        <v>2</v>
      </c>
      <c r="L228" s="220" t="s">
        <v>136</v>
      </c>
      <c r="M228" s="220" t="s">
        <v>137</v>
      </c>
      <c r="N228" s="222" t="s">
        <v>138</v>
      </c>
      <c r="O228" s="220" t="s">
        <v>139</v>
      </c>
      <c r="P228" s="220" t="s">
        <v>144</v>
      </c>
      <c r="Q228" s="222" t="s">
        <v>39</v>
      </c>
      <c r="R228" s="223">
        <v>20160</v>
      </c>
      <c r="S228" s="223">
        <v>13472</v>
      </c>
      <c r="T228" s="221">
        <v>0.67</v>
      </c>
      <c r="U228" s="222" t="s">
        <v>38</v>
      </c>
      <c r="V228" s="218">
        <v>999</v>
      </c>
      <c r="W228" s="218">
        <v>869</v>
      </c>
      <c r="X228" s="218">
        <v>419</v>
      </c>
      <c r="Y228" s="225">
        <v>0.87</v>
      </c>
      <c r="Z228" s="222" t="s">
        <v>38</v>
      </c>
      <c r="AA228" s="226">
        <v>2.2499999999999999E-2</v>
      </c>
      <c r="AB228" s="223">
        <v>20160</v>
      </c>
      <c r="AC228" s="223">
        <v>15057</v>
      </c>
      <c r="AD228" s="225">
        <v>0.75</v>
      </c>
      <c r="AE228" s="222" t="s">
        <v>38</v>
      </c>
      <c r="AF228" s="218">
        <v>999</v>
      </c>
      <c r="AG228" s="218">
        <v>972</v>
      </c>
      <c r="AH228" s="218">
        <v>468</v>
      </c>
      <c r="AI228" s="225">
        <v>0.97</v>
      </c>
      <c r="AJ228" s="222" t="s">
        <v>39</v>
      </c>
    </row>
    <row r="229" spans="1:36" ht="31.35" customHeight="1" x14ac:dyDescent="0.3">
      <c r="A229" s="219">
        <v>2120</v>
      </c>
      <c r="B229" s="218">
        <v>485</v>
      </c>
      <c r="C229" s="228"/>
      <c r="D229" s="220" t="s">
        <v>57</v>
      </c>
      <c r="E229" s="218">
        <v>30</v>
      </c>
      <c r="F229" s="221">
        <v>0.75</v>
      </c>
      <c r="G229" s="220" t="s">
        <v>409</v>
      </c>
      <c r="H229" s="220" t="s">
        <v>134</v>
      </c>
      <c r="I229" s="220" t="s">
        <v>397</v>
      </c>
      <c r="J229" s="218">
        <v>2</v>
      </c>
      <c r="K229" s="218">
        <v>2</v>
      </c>
      <c r="L229" s="220" t="s">
        <v>136</v>
      </c>
      <c r="M229" s="220" t="s">
        <v>137</v>
      </c>
      <c r="N229" s="222" t="s">
        <v>138</v>
      </c>
      <c r="O229" s="220" t="s">
        <v>140</v>
      </c>
      <c r="P229" s="220" t="s">
        <v>140</v>
      </c>
      <c r="Q229" s="222" t="s">
        <v>39</v>
      </c>
      <c r="R229" s="223">
        <v>16128</v>
      </c>
      <c r="S229" s="223">
        <v>1732</v>
      </c>
      <c r="T229" s="221">
        <v>0.11</v>
      </c>
      <c r="U229" s="222" t="s">
        <v>38</v>
      </c>
      <c r="V229" s="218">
        <v>799</v>
      </c>
      <c r="W229" s="218">
        <v>80</v>
      </c>
      <c r="X229" s="218">
        <v>94</v>
      </c>
      <c r="Y229" s="225">
        <v>0.12</v>
      </c>
      <c r="Z229" s="222" t="s">
        <v>38</v>
      </c>
      <c r="AA229" s="226">
        <v>0.01</v>
      </c>
      <c r="AB229" s="223">
        <v>16128</v>
      </c>
      <c r="AC229" s="223">
        <v>1820</v>
      </c>
      <c r="AD229" s="225">
        <v>0.11</v>
      </c>
      <c r="AE229" s="222" t="s">
        <v>38</v>
      </c>
      <c r="AF229" s="218">
        <v>799</v>
      </c>
      <c r="AG229" s="218">
        <v>84</v>
      </c>
      <c r="AH229" s="218">
        <v>99</v>
      </c>
      <c r="AI229" s="225">
        <v>0.12</v>
      </c>
      <c r="AJ229" s="222" t="s">
        <v>38</v>
      </c>
    </row>
    <row r="230" spans="1:36" ht="31.35" customHeight="1" x14ac:dyDescent="0.3">
      <c r="A230" s="219">
        <v>2130</v>
      </c>
      <c r="B230" s="218">
        <v>605</v>
      </c>
      <c r="C230" s="228"/>
      <c r="D230" s="220" t="s">
        <v>57</v>
      </c>
      <c r="E230" s="218">
        <v>25</v>
      </c>
      <c r="F230" s="221">
        <v>1.01</v>
      </c>
      <c r="G230" s="220" t="s">
        <v>273</v>
      </c>
      <c r="H230" s="220" t="s">
        <v>410</v>
      </c>
      <c r="I230" s="220" t="s">
        <v>317</v>
      </c>
      <c r="J230" s="218">
        <v>2</v>
      </c>
      <c r="K230" s="218">
        <v>2</v>
      </c>
      <c r="L230" s="220" t="s">
        <v>136</v>
      </c>
      <c r="M230" s="220" t="s">
        <v>137</v>
      </c>
      <c r="N230" s="222" t="s">
        <v>258</v>
      </c>
      <c r="O230" s="220" t="s">
        <v>139</v>
      </c>
      <c r="P230" s="220" t="s">
        <v>175</v>
      </c>
      <c r="Q230" s="222" t="s">
        <v>39</v>
      </c>
      <c r="R230" s="223">
        <v>12672</v>
      </c>
      <c r="S230" s="223">
        <v>2419</v>
      </c>
      <c r="T230" s="221">
        <v>0.19</v>
      </c>
      <c r="U230" s="222" t="s">
        <v>39</v>
      </c>
      <c r="V230" s="218">
        <v>626</v>
      </c>
      <c r="W230" s="218">
        <v>126</v>
      </c>
      <c r="X230" s="218">
        <v>113</v>
      </c>
      <c r="Y230" s="225">
        <v>0.2</v>
      </c>
      <c r="Z230" s="222" t="s">
        <v>39</v>
      </c>
      <c r="AA230" s="226">
        <v>0.01</v>
      </c>
      <c r="AB230" s="223">
        <v>12672</v>
      </c>
      <c r="AC230" s="223">
        <v>2542</v>
      </c>
      <c r="AD230" s="225">
        <v>0.2</v>
      </c>
      <c r="AE230" s="222" t="s">
        <v>39</v>
      </c>
      <c r="AF230" s="218">
        <v>626</v>
      </c>
      <c r="AG230" s="218">
        <v>132</v>
      </c>
      <c r="AH230" s="218">
        <v>119</v>
      </c>
      <c r="AI230" s="225">
        <v>0.21</v>
      </c>
      <c r="AJ230" s="222" t="s">
        <v>39</v>
      </c>
    </row>
    <row r="231" spans="1:36" ht="31.35" customHeight="1" x14ac:dyDescent="0.3">
      <c r="A231" s="219">
        <v>2140</v>
      </c>
      <c r="B231" s="218">
        <v>32</v>
      </c>
      <c r="C231" s="228"/>
      <c r="D231" s="220" t="s">
        <v>57</v>
      </c>
      <c r="E231" s="218">
        <v>30</v>
      </c>
      <c r="F231" s="221">
        <v>0.35</v>
      </c>
      <c r="G231" s="220" t="s">
        <v>354</v>
      </c>
      <c r="H231" s="220" t="s">
        <v>316</v>
      </c>
      <c r="I231" s="220" t="s">
        <v>143</v>
      </c>
      <c r="J231" s="218">
        <v>2</v>
      </c>
      <c r="K231" s="218">
        <v>2</v>
      </c>
      <c r="L231" s="220" t="s">
        <v>136</v>
      </c>
      <c r="M231" s="220" t="s">
        <v>137</v>
      </c>
      <c r="N231" s="222" t="s">
        <v>138</v>
      </c>
      <c r="O231" s="220" t="s">
        <v>139</v>
      </c>
      <c r="P231" s="220" t="s">
        <v>170</v>
      </c>
      <c r="Q231" s="222" t="s">
        <v>39</v>
      </c>
      <c r="R231" s="223">
        <v>16128</v>
      </c>
      <c r="S231" s="223">
        <v>7114</v>
      </c>
      <c r="T231" s="221">
        <v>0.44</v>
      </c>
      <c r="U231" s="222" t="s">
        <v>38</v>
      </c>
      <c r="V231" s="218">
        <v>799</v>
      </c>
      <c r="W231" s="218">
        <v>355</v>
      </c>
      <c r="X231" s="218">
        <v>227</v>
      </c>
      <c r="Y231" s="225">
        <v>0.44</v>
      </c>
      <c r="Z231" s="222" t="s">
        <v>38</v>
      </c>
      <c r="AA231" s="226">
        <v>0.01</v>
      </c>
      <c r="AB231" s="223">
        <v>16128</v>
      </c>
      <c r="AC231" s="223">
        <v>7477</v>
      </c>
      <c r="AD231" s="225">
        <v>0.46</v>
      </c>
      <c r="AE231" s="222" t="s">
        <v>38</v>
      </c>
      <c r="AF231" s="218">
        <v>799</v>
      </c>
      <c r="AG231" s="218">
        <v>373</v>
      </c>
      <c r="AH231" s="218">
        <v>238</v>
      </c>
      <c r="AI231" s="225">
        <v>0.47</v>
      </c>
      <c r="AJ231" s="222" t="s">
        <v>38</v>
      </c>
    </row>
    <row r="232" spans="1:36" ht="31.35" customHeight="1" x14ac:dyDescent="0.3">
      <c r="A232" s="219">
        <v>2150</v>
      </c>
      <c r="B232" s="218">
        <v>31</v>
      </c>
      <c r="C232" s="228"/>
      <c r="D232" s="220" t="s">
        <v>57</v>
      </c>
      <c r="E232" s="218">
        <v>40</v>
      </c>
      <c r="F232" s="221">
        <v>0.84</v>
      </c>
      <c r="G232" s="220" t="s">
        <v>354</v>
      </c>
      <c r="H232" s="220" t="s">
        <v>143</v>
      </c>
      <c r="I232" s="220" t="s">
        <v>353</v>
      </c>
      <c r="J232" s="218">
        <v>4</v>
      </c>
      <c r="K232" s="218">
        <v>4</v>
      </c>
      <c r="L232" s="220" t="s">
        <v>136</v>
      </c>
      <c r="M232" s="220" t="s">
        <v>148</v>
      </c>
      <c r="N232" s="222" t="s">
        <v>149</v>
      </c>
      <c r="O232" s="220" t="s">
        <v>139</v>
      </c>
      <c r="P232" s="220" t="s">
        <v>170</v>
      </c>
      <c r="Q232" s="222" t="s">
        <v>39</v>
      </c>
      <c r="R232" s="223">
        <v>32940</v>
      </c>
      <c r="S232" s="223">
        <v>10577</v>
      </c>
      <c r="T232" s="221">
        <v>0.32</v>
      </c>
      <c r="U232" s="222" t="s">
        <v>38</v>
      </c>
      <c r="V232" s="224">
        <v>1629</v>
      </c>
      <c r="W232" s="218">
        <v>573</v>
      </c>
      <c r="X232" s="218">
        <v>478</v>
      </c>
      <c r="Y232" s="225">
        <v>0.35</v>
      </c>
      <c r="Z232" s="222" t="s">
        <v>38</v>
      </c>
      <c r="AA232" s="226">
        <v>1.4999999999999999E-2</v>
      </c>
      <c r="AB232" s="223">
        <v>32940</v>
      </c>
      <c r="AC232" s="223">
        <v>11394</v>
      </c>
      <c r="AD232" s="225">
        <v>0.35</v>
      </c>
      <c r="AE232" s="222" t="s">
        <v>38</v>
      </c>
      <c r="AF232" s="224">
        <v>1629</v>
      </c>
      <c r="AG232" s="218">
        <v>618</v>
      </c>
      <c r="AH232" s="218">
        <v>514</v>
      </c>
      <c r="AI232" s="225">
        <v>0.38</v>
      </c>
      <c r="AJ232" s="222" t="s">
        <v>38</v>
      </c>
    </row>
    <row r="233" spans="1:36" ht="31.35" customHeight="1" x14ac:dyDescent="0.3">
      <c r="A233" s="219">
        <v>2153</v>
      </c>
      <c r="B233" s="218">
        <v>33</v>
      </c>
      <c r="C233" s="228"/>
      <c r="D233" s="220" t="s">
        <v>57</v>
      </c>
      <c r="E233" s="218">
        <v>35</v>
      </c>
      <c r="F233" s="221">
        <v>0.27</v>
      </c>
      <c r="G233" s="220" t="s">
        <v>354</v>
      </c>
      <c r="H233" s="220" t="s">
        <v>353</v>
      </c>
      <c r="I233" s="220" t="s">
        <v>352</v>
      </c>
      <c r="J233" s="218">
        <v>4</v>
      </c>
      <c r="K233" s="218">
        <v>4</v>
      </c>
      <c r="L233" s="220" t="s">
        <v>136</v>
      </c>
      <c r="M233" s="220" t="s">
        <v>148</v>
      </c>
      <c r="N233" s="222" t="s">
        <v>149</v>
      </c>
      <c r="O233" s="220" t="s">
        <v>139</v>
      </c>
      <c r="P233" s="220" t="s">
        <v>170</v>
      </c>
      <c r="Q233" s="222" t="s">
        <v>39</v>
      </c>
      <c r="R233" s="223">
        <v>32940</v>
      </c>
      <c r="S233" s="223">
        <v>12895</v>
      </c>
      <c r="T233" s="221">
        <v>0.39</v>
      </c>
      <c r="U233" s="222" t="s">
        <v>38</v>
      </c>
      <c r="V233" s="224">
        <v>1629</v>
      </c>
      <c r="W233" s="218">
        <v>636</v>
      </c>
      <c r="X233" s="218">
        <v>466</v>
      </c>
      <c r="Y233" s="225">
        <v>0.39</v>
      </c>
      <c r="Z233" s="222" t="s">
        <v>38</v>
      </c>
      <c r="AA233" s="226">
        <v>0.01</v>
      </c>
      <c r="AB233" s="223">
        <v>32940</v>
      </c>
      <c r="AC233" s="223">
        <v>13553</v>
      </c>
      <c r="AD233" s="225">
        <v>0.41</v>
      </c>
      <c r="AE233" s="222" t="s">
        <v>38</v>
      </c>
      <c r="AF233" s="224">
        <v>1629</v>
      </c>
      <c r="AG233" s="218">
        <v>669</v>
      </c>
      <c r="AH233" s="218">
        <v>489</v>
      </c>
      <c r="AI233" s="225">
        <v>0.41</v>
      </c>
      <c r="AJ233" s="222" t="s">
        <v>38</v>
      </c>
    </row>
    <row r="234" spans="1:36" ht="31.35" customHeight="1" x14ac:dyDescent="0.3">
      <c r="A234" s="219">
        <v>2155</v>
      </c>
      <c r="B234" s="218">
        <v>34</v>
      </c>
      <c r="C234" s="228"/>
      <c r="D234" s="220" t="s">
        <v>57</v>
      </c>
      <c r="E234" s="218">
        <v>35</v>
      </c>
      <c r="F234" s="221">
        <v>1.05</v>
      </c>
      <c r="G234" s="220" t="s">
        <v>354</v>
      </c>
      <c r="H234" s="220" t="s">
        <v>352</v>
      </c>
      <c r="I234" s="220" t="s">
        <v>379</v>
      </c>
      <c r="J234" s="218">
        <v>4</v>
      </c>
      <c r="K234" s="218">
        <v>4</v>
      </c>
      <c r="L234" s="220" t="s">
        <v>136</v>
      </c>
      <c r="M234" s="220" t="s">
        <v>148</v>
      </c>
      <c r="N234" s="222" t="s">
        <v>138</v>
      </c>
      <c r="O234" s="220" t="s">
        <v>139</v>
      </c>
      <c r="P234" s="220" t="s">
        <v>170</v>
      </c>
      <c r="Q234" s="222" t="s">
        <v>39</v>
      </c>
      <c r="R234" s="223">
        <v>33570</v>
      </c>
      <c r="S234" s="223">
        <v>9566</v>
      </c>
      <c r="T234" s="221">
        <v>0.28000000000000003</v>
      </c>
      <c r="U234" s="222" t="s">
        <v>38</v>
      </c>
      <c r="V234" s="224">
        <v>1665</v>
      </c>
      <c r="W234" s="218">
        <v>398</v>
      </c>
      <c r="X234" s="218">
        <v>491</v>
      </c>
      <c r="Y234" s="225">
        <v>0.28999999999999998</v>
      </c>
      <c r="Z234" s="222" t="s">
        <v>38</v>
      </c>
      <c r="AA234" s="226">
        <v>0.01</v>
      </c>
      <c r="AB234" s="223">
        <v>33570</v>
      </c>
      <c r="AC234" s="223">
        <v>10054</v>
      </c>
      <c r="AD234" s="225">
        <v>0.3</v>
      </c>
      <c r="AE234" s="222" t="s">
        <v>38</v>
      </c>
      <c r="AF234" s="224">
        <v>1665</v>
      </c>
      <c r="AG234" s="218">
        <v>418</v>
      </c>
      <c r="AH234" s="218">
        <v>516</v>
      </c>
      <c r="AI234" s="225">
        <v>0.31</v>
      </c>
      <c r="AJ234" s="222" t="s">
        <v>38</v>
      </c>
    </row>
    <row r="235" spans="1:36" ht="31.35" customHeight="1" x14ac:dyDescent="0.3">
      <c r="A235" s="219">
        <v>2160</v>
      </c>
      <c r="B235" s="218">
        <v>456</v>
      </c>
      <c r="C235" s="219">
        <v>117021</v>
      </c>
      <c r="D235" s="220" t="s">
        <v>57</v>
      </c>
      <c r="E235" s="218">
        <v>35</v>
      </c>
      <c r="F235" s="221">
        <v>0.59</v>
      </c>
      <c r="G235" s="220" t="s">
        <v>411</v>
      </c>
      <c r="H235" s="220" t="s">
        <v>356</v>
      </c>
      <c r="I235" s="220" t="s">
        <v>146</v>
      </c>
      <c r="J235" s="218">
        <v>2</v>
      </c>
      <c r="K235" s="218">
        <v>2</v>
      </c>
      <c r="L235" s="220" t="s">
        <v>136</v>
      </c>
      <c r="M235" s="220" t="s">
        <v>137</v>
      </c>
      <c r="N235" s="222" t="s">
        <v>149</v>
      </c>
      <c r="O235" s="220" t="s">
        <v>139</v>
      </c>
      <c r="P235" s="220" t="s">
        <v>140</v>
      </c>
      <c r="Q235" s="222" t="s">
        <v>39</v>
      </c>
      <c r="R235" s="223">
        <v>15624</v>
      </c>
      <c r="S235" s="223">
        <v>1269</v>
      </c>
      <c r="T235" s="221">
        <v>0.08</v>
      </c>
      <c r="U235" s="222" t="s">
        <v>38</v>
      </c>
      <c r="V235" s="218">
        <v>770</v>
      </c>
      <c r="W235" s="218">
        <v>79</v>
      </c>
      <c r="X235" s="218">
        <v>53</v>
      </c>
      <c r="Y235" s="225">
        <v>0.1</v>
      </c>
      <c r="Z235" s="222" t="s">
        <v>38</v>
      </c>
      <c r="AA235" s="226">
        <v>0.01</v>
      </c>
      <c r="AB235" s="223">
        <v>15624</v>
      </c>
      <c r="AC235" s="223">
        <v>1334</v>
      </c>
      <c r="AD235" s="225">
        <v>0.09</v>
      </c>
      <c r="AE235" s="222" t="s">
        <v>38</v>
      </c>
      <c r="AF235" s="218">
        <v>770</v>
      </c>
      <c r="AG235" s="218">
        <v>83</v>
      </c>
      <c r="AH235" s="218">
        <v>56</v>
      </c>
      <c r="AI235" s="225">
        <v>0.11</v>
      </c>
      <c r="AJ235" s="222" t="s">
        <v>38</v>
      </c>
    </row>
    <row r="236" spans="1:36" ht="31.35" customHeight="1" x14ac:dyDescent="0.3">
      <c r="A236" s="219">
        <v>2170</v>
      </c>
      <c r="B236" s="218">
        <v>224</v>
      </c>
      <c r="C236" s="228"/>
      <c r="D236" s="220" t="s">
        <v>57</v>
      </c>
      <c r="E236" s="218">
        <v>35</v>
      </c>
      <c r="F236" s="221">
        <v>0.35</v>
      </c>
      <c r="G236" s="220" t="s">
        <v>340</v>
      </c>
      <c r="H236" s="220" t="s">
        <v>299</v>
      </c>
      <c r="I236" s="220" t="s">
        <v>267</v>
      </c>
      <c r="J236" s="218">
        <v>2</v>
      </c>
      <c r="K236" s="218">
        <v>2</v>
      </c>
      <c r="L236" s="220" t="s">
        <v>136</v>
      </c>
      <c r="M236" s="220" t="s">
        <v>137</v>
      </c>
      <c r="N236" s="222" t="s">
        <v>138</v>
      </c>
      <c r="O236" s="220" t="s">
        <v>139</v>
      </c>
      <c r="P236" s="220" t="s">
        <v>144</v>
      </c>
      <c r="Q236" s="222" t="s">
        <v>39</v>
      </c>
      <c r="R236" s="223">
        <v>16128</v>
      </c>
      <c r="S236" s="223">
        <v>6293</v>
      </c>
      <c r="T236" s="221">
        <v>0.39</v>
      </c>
      <c r="U236" s="222" t="s">
        <v>38</v>
      </c>
      <c r="V236" s="218">
        <v>799</v>
      </c>
      <c r="W236" s="218">
        <v>244</v>
      </c>
      <c r="X236" s="218">
        <v>198</v>
      </c>
      <c r="Y236" s="225">
        <v>0.3</v>
      </c>
      <c r="Z236" s="222" t="s">
        <v>38</v>
      </c>
      <c r="AA236" s="226">
        <v>5.5E-2</v>
      </c>
      <c r="AB236" s="223">
        <v>16128</v>
      </c>
      <c r="AC236" s="223">
        <v>8225</v>
      </c>
      <c r="AD236" s="225">
        <v>0.51</v>
      </c>
      <c r="AE236" s="222" t="s">
        <v>38</v>
      </c>
      <c r="AF236" s="218">
        <v>799</v>
      </c>
      <c r="AG236" s="218">
        <v>318</v>
      </c>
      <c r="AH236" s="218">
        <v>258</v>
      </c>
      <c r="AI236" s="225">
        <v>0.4</v>
      </c>
      <c r="AJ236" s="222" t="s">
        <v>38</v>
      </c>
    </row>
    <row r="237" spans="1:36" ht="31.35" customHeight="1" x14ac:dyDescent="0.3">
      <c r="A237" s="219">
        <v>2180</v>
      </c>
      <c r="B237" s="218">
        <v>26</v>
      </c>
      <c r="C237" s="228"/>
      <c r="D237" s="220" t="s">
        <v>57</v>
      </c>
      <c r="E237" s="218">
        <v>35</v>
      </c>
      <c r="F237" s="221">
        <v>1.57</v>
      </c>
      <c r="G237" s="220" t="s">
        <v>355</v>
      </c>
      <c r="H237" s="220" t="s">
        <v>143</v>
      </c>
      <c r="I237" s="220" t="s">
        <v>379</v>
      </c>
      <c r="J237" s="218">
        <v>2</v>
      </c>
      <c r="K237" s="218">
        <v>2</v>
      </c>
      <c r="L237" s="220" t="s">
        <v>136</v>
      </c>
      <c r="M237" s="220" t="s">
        <v>137</v>
      </c>
      <c r="N237" s="222" t="s">
        <v>149</v>
      </c>
      <c r="O237" s="220" t="s">
        <v>139</v>
      </c>
      <c r="P237" s="220" t="s">
        <v>170</v>
      </c>
      <c r="Q237" s="222" t="s">
        <v>39</v>
      </c>
      <c r="R237" s="223">
        <v>20507</v>
      </c>
      <c r="S237" s="223">
        <v>9611</v>
      </c>
      <c r="T237" s="221">
        <v>0.47</v>
      </c>
      <c r="U237" s="222" t="s">
        <v>38</v>
      </c>
      <c r="V237" s="224">
        <v>1011</v>
      </c>
      <c r="W237" s="218">
        <v>352</v>
      </c>
      <c r="X237" s="218">
        <v>493</v>
      </c>
      <c r="Y237" s="225">
        <v>0.49</v>
      </c>
      <c r="Z237" s="222" t="s">
        <v>38</v>
      </c>
      <c r="AA237" s="226">
        <v>0.08</v>
      </c>
      <c r="AB237" s="223">
        <v>20507</v>
      </c>
      <c r="AC237" s="223">
        <v>14122</v>
      </c>
      <c r="AD237" s="225">
        <v>0.69</v>
      </c>
      <c r="AE237" s="222" t="s">
        <v>38</v>
      </c>
      <c r="AF237" s="224">
        <v>1011</v>
      </c>
      <c r="AG237" s="218">
        <v>517</v>
      </c>
      <c r="AH237" s="218">
        <v>724</v>
      </c>
      <c r="AI237" s="225">
        <v>0.72</v>
      </c>
      <c r="AJ237" s="222" t="s">
        <v>39</v>
      </c>
    </row>
    <row r="238" spans="1:36" ht="31.35" customHeight="1" x14ac:dyDescent="0.3">
      <c r="A238" s="219">
        <v>2190</v>
      </c>
      <c r="B238" s="218">
        <v>473</v>
      </c>
      <c r="C238" s="228"/>
      <c r="D238" s="220" t="s">
        <v>57</v>
      </c>
      <c r="E238" s="218">
        <v>35</v>
      </c>
      <c r="F238" s="221">
        <v>0.25</v>
      </c>
      <c r="G238" s="220" t="s">
        <v>146</v>
      </c>
      <c r="H238" s="220" t="s">
        <v>412</v>
      </c>
      <c r="I238" s="220" t="s">
        <v>356</v>
      </c>
      <c r="J238" s="218">
        <v>2</v>
      </c>
      <c r="K238" s="218">
        <v>2</v>
      </c>
      <c r="L238" s="220" t="s">
        <v>136</v>
      </c>
      <c r="M238" s="220" t="s">
        <v>137</v>
      </c>
      <c r="N238" s="222" t="s">
        <v>149</v>
      </c>
      <c r="O238" s="220" t="s">
        <v>140</v>
      </c>
      <c r="P238" s="220" t="s">
        <v>140</v>
      </c>
      <c r="Q238" s="222" t="s">
        <v>39</v>
      </c>
      <c r="R238" s="223">
        <v>15624</v>
      </c>
      <c r="S238" s="223">
        <v>9163</v>
      </c>
      <c r="T238" s="221">
        <v>0.59</v>
      </c>
      <c r="U238" s="222" t="s">
        <v>38</v>
      </c>
      <c r="V238" s="218">
        <v>770</v>
      </c>
      <c r="W238" s="218">
        <v>546</v>
      </c>
      <c r="X238" s="218">
        <v>292</v>
      </c>
      <c r="Y238" s="225">
        <v>0.71</v>
      </c>
      <c r="Z238" s="222" t="s">
        <v>38</v>
      </c>
      <c r="AA238" s="226">
        <v>0.01</v>
      </c>
      <c r="AB238" s="223">
        <v>15624</v>
      </c>
      <c r="AC238" s="223">
        <v>9630</v>
      </c>
      <c r="AD238" s="225">
        <v>0.62</v>
      </c>
      <c r="AE238" s="222" t="s">
        <v>38</v>
      </c>
      <c r="AF238" s="218">
        <v>770</v>
      </c>
      <c r="AG238" s="218">
        <v>574</v>
      </c>
      <c r="AH238" s="218">
        <v>307</v>
      </c>
      <c r="AI238" s="225">
        <v>0.75</v>
      </c>
      <c r="AJ238" s="222" t="s">
        <v>39</v>
      </c>
    </row>
    <row r="239" spans="1:36" ht="31.35" customHeight="1" x14ac:dyDescent="0.3">
      <c r="A239" s="219">
        <v>2200</v>
      </c>
      <c r="B239" s="218">
        <v>469</v>
      </c>
      <c r="C239" s="228"/>
      <c r="D239" s="220" t="s">
        <v>57</v>
      </c>
      <c r="E239" s="218">
        <v>35</v>
      </c>
      <c r="F239" s="221">
        <v>0.5</v>
      </c>
      <c r="G239" s="220" t="s">
        <v>146</v>
      </c>
      <c r="H239" s="220" t="s">
        <v>356</v>
      </c>
      <c r="I239" s="220" t="s">
        <v>413</v>
      </c>
      <c r="J239" s="218">
        <v>2</v>
      </c>
      <c r="K239" s="218">
        <v>2</v>
      </c>
      <c r="L239" s="220" t="s">
        <v>136</v>
      </c>
      <c r="M239" s="220" t="s">
        <v>137</v>
      </c>
      <c r="N239" s="222" t="s">
        <v>149</v>
      </c>
      <c r="O239" s="220" t="s">
        <v>140</v>
      </c>
      <c r="P239" s="220" t="s">
        <v>140</v>
      </c>
      <c r="Q239" s="222" t="s">
        <v>39</v>
      </c>
      <c r="R239" s="223">
        <v>20507</v>
      </c>
      <c r="S239" s="223">
        <v>4559</v>
      </c>
      <c r="T239" s="221">
        <v>0.22</v>
      </c>
      <c r="U239" s="222" t="s">
        <v>38</v>
      </c>
      <c r="V239" s="224">
        <v>1011</v>
      </c>
      <c r="W239" s="218">
        <v>179</v>
      </c>
      <c r="X239" s="218">
        <v>246</v>
      </c>
      <c r="Y239" s="225">
        <v>0.24</v>
      </c>
      <c r="Z239" s="222" t="s">
        <v>38</v>
      </c>
      <c r="AA239" s="226">
        <v>0.01</v>
      </c>
      <c r="AB239" s="223">
        <v>20507</v>
      </c>
      <c r="AC239" s="223">
        <v>4792</v>
      </c>
      <c r="AD239" s="225">
        <v>0.23</v>
      </c>
      <c r="AE239" s="222" t="s">
        <v>38</v>
      </c>
      <c r="AF239" s="224">
        <v>1011</v>
      </c>
      <c r="AG239" s="218">
        <v>188</v>
      </c>
      <c r="AH239" s="218">
        <v>259</v>
      </c>
      <c r="AI239" s="225">
        <v>0.26</v>
      </c>
      <c r="AJ239" s="222" t="s">
        <v>38</v>
      </c>
    </row>
    <row r="240" spans="1:36" ht="31.35" customHeight="1" x14ac:dyDescent="0.3">
      <c r="A240" s="219">
        <v>2205</v>
      </c>
      <c r="B240" s="218">
        <v>455</v>
      </c>
      <c r="C240" s="228"/>
      <c r="D240" s="220" t="s">
        <v>57</v>
      </c>
      <c r="E240" s="218">
        <v>35</v>
      </c>
      <c r="F240" s="221">
        <v>0.42</v>
      </c>
      <c r="G240" s="220" t="s">
        <v>146</v>
      </c>
      <c r="H240" s="220" t="s">
        <v>413</v>
      </c>
      <c r="I240" s="220" t="s">
        <v>183</v>
      </c>
      <c r="J240" s="218">
        <v>2</v>
      </c>
      <c r="K240" s="218">
        <v>2</v>
      </c>
      <c r="L240" s="220" t="s">
        <v>136</v>
      </c>
      <c r="M240" s="220" t="s">
        <v>137</v>
      </c>
      <c r="N240" s="222" t="s">
        <v>149</v>
      </c>
      <c r="O240" s="220" t="s">
        <v>140</v>
      </c>
      <c r="P240" s="220" t="s">
        <v>140</v>
      </c>
      <c r="Q240" s="222" t="s">
        <v>39</v>
      </c>
      <c r="R240" s="223">
        <v>20507</v>
      </c>
      <c r="S240" s="223">
        <v>5798</v>
      </c>
      <c r="T240" s="221">
        <v>0.28000000000000003</v>
      </c>
      <c r="U240" s="222" t="s">
        <v>38</v>
      </c>
      <c r="V240" s="224">
        <v>1011</v>
      </c>
      <c r="W240" s="218">
        <v>261</v>
      </c>
      <c r="X240" s="218">
        <v>281</v>
      </c>
      <c r="Y240" s="225">
        <v>0.28000000000000003</v>
      </c>
      <c r="Z240" s="222" t="s">
        <v>38</v>
      </c>
      <c r="AA240" s="226">
        <v>0.01</v>
      </c>
      <c r="AB240" s="223">
        <v>20507</v>
      </c>
      <c r="AC240" s="223">
        <v>6094</v>
      </c>
      <c r="AD240" s="225">
        <v>0.3</v>
      </c>
      <c r="AE240" s="222" t="s">
        <v>38</v>
      </c>
      <c r="AF240" s="224">
        <v>1011</v>
      </c>
      <c r="AG240" s="218">
        <v>275</v>
      </c>
      <c r="AH240" s="218">
        <v>295</v>
      </c>
      <c r="AI240" s="225">
        <v>0.28999999999999998</v>
      </c>
      <c r="AJ240" s="222" t="s">
        <v>38</v>
      </c>
    </row>
    <row r="241" spans="1:36" ht="31.35" customHeight="1" x14ac:dyDescent="0.3">
      <c r="A241" s="219">
        <v>2210</v>
      </c>
      <c r="B241" s="218">
        <v>520</v>
      </c>
      <c r="C241" s="228"/>
      <c r="D241" s="220" t="s">
        <v>57</v>
      </c>
      <c r="E241" s="218">
        <v>25</v>
      </c>
      <c r="F241" s="221">
        <v>0.45</v>
      </c>
      <c r="G241" s="220" t="s">
        <v>151</v>
      </c>
      <c r="H241" s="220" t="s">
        <v>360</v>
      </c>
      <c r="I241" s="220" t="s">
        <v>414</v>
      </c>
      <c r="J241" s="218">
        <v>2</v>
      </c>
      <c r="K241" s="218">
        <v>2</v>
      </c>
      <c r="L241" s="220" t="s">
        <v>136</v>
      </c>
      <c r="M241" s="220" t="s">
        <v>137</v>
      </c>
      <c r="N241" s="222" t="s">
        <v>138</v>
      </c>
      <c r="O241" s="220" t="s">
        <v>153</v>
      </c>
      <c r="P241" s="220" t="s">
        <v>153</v>
      </c>
      <c r="Q241" s="222" t="s">
        <v>39</v>
      </c>
      <c r="R241" s="223">
        <v>16128</v>
      </c>
      <c r="S241" s="223">
        <v>1454</v>
      </c>
      <c r="T241" s="221">
        <v>0.09</v>
      </c>
      <c r="U241" s="222" t="s">
        <v>38</v>
      </c>
      <c r="V241" s="218">
        <v>799</v>
      </c>
      <c r="W241" s="218">
        <v>66</v>
      </c>
      <c r="X241" s="218">
        <v>39</v>
      </c>
      <c r="Y241" s="225">
        <v>0.08</v>
      </c>
      <c r="Z241" s="222" t="s">
        <v>38</v>
      </c>
      <c r="AA241" s="226">
        <v>1.2500000000000001E-2</v>
      </c>
      <c r="AB241" s="223">
        <v>16128</v>
      </c>
      <c r="AC241" s="223">
        <v>1547</v>
      </c>
      <c r="AD241" s="225">
        <v>0.1</v>
      </c>
      <c r="AE241" s="222" t="s">
        <v>38</v>
      </c>
      <c r="AF241" s="218">
        <v>799</v>
      </c>
      <c r="AG241" s="218">
        <v>70</v>
      </c>
      <c r="AH241" s="218">
        <v>41</v>
      </c>
      <c r="AI241" s="225">
        <v>0.09</v>
      </c>
      <c r="AJ241" s="222" t="s">
        <v>38</v>
      </c>
    </row>
    <row r="242" spans="1:36" ht="31.35" customHeight="1" x14ac:dyDescent="0.3">
      <c r="A242" s="219">
        <v>2220</v>
      </c>
      <c r="B242" s="218">
        <v>521</v>
      </c>
      <c r="C242" s="228"/>
      <c r="D242" s="220" t="s">
        <v>57</v>
      </c>
      <c r="E242" s="218">
        <v>25</v>
      </c>
      <c r="F242" s="221">
        <v>0.96</v>
      </c>
      <c r="G242" s="220" t="s">
        <v>415</v>
      </c>
      <c r="H242" s="220" t="s">
        <v>414</v>
      </c>
      <c r="I242" s="220" t="s">
        <v>416</v>
      </c>
      <c r="J242" s="218">
        <v>2</v>
      </c>
      <c r="K242" s="218">
        <v>2</v>
      </c>
      <c r="L242" s="220" t="s">
        <v>136</v>
      </c>
      <c r="M242" s="220" t="s">
        <v>137</v>
      </c>
      <c r="N242" s="222" t="s">
        <v>158</v>
      </c>
      <c r="O242" s="220" t="s">
        <v>139</v>
      </c>
      <c r="P242" s="220" t="s">
        <v>153</v>
      </c>
      <c r="Q242" s="222" t="s">
        <v>39</v>
      </c>
      <c r="R242" s="223">
        <v>14000</v>
      </c>
      <c r="S242" s="218">
        <v>506</v>
      </c>
      <c r="T242" s="221">
        <v>0.04</v>
      </c>
      <c r="U242" s="222" t="s">
        <v>37</v>
      </c>
      <c r="V242" s="218">
        <v>730</v>
      </c>
      <c r="W242" s="218">
        <v>30</v>
      </c>
      <c r="X242" s="218">
        <v>17</v>
      </c>
      <c r="Y242" s="225">
        <v>0.04</v>
      </c>
      <c r="Z242" s="222" t="s">
        <v>37</v>
      </c>
      <c r="AA242" s="226">
        <v>0.01</v>
      </c>
      <c r="AB242" s="223">
        <v>14000</v>
      </c>
      <c r="AC242" s="218">
        <v>532</v>
      </c>
      <c r="AD242" s="225">
        <v>0.04</v>
      </c>
      <c r="AE242" s="222" t="s">
        <v>37</v>
      </c>
      <c r="AF242" s="218">
        <v>730</v>
      </c>
      <c r="AG242" s="218">
        <v>32</v>
      </c>
      <c r="AH242" s="218">
        <v>18</v>
      </c>
      <c r="AI242" s="225">
        <v>0.04</v>
      </c>
      <c r="AJ242" s="222" t="s">
        <v>37</v>
      </c>
    </row>
    <row r="243" spans="1:36" ht="31.35" customHeight="1" x14ac:dyDescent="0.3">
      <c r="A243" s="219">
        <v>2230</v>
      </c>
      <c r="B243" s="218">
        <v>408</v>
      </c>
      <c r="C243" s="228"/>
      <c r="D243" s="220" t="s">
        <v>57</v>
      </c>
      <c r="E243" s="218">
        <v>35</v>
      </c>
      <c r="F243" s="221">
        <v>0.56000000000000005</v>
      </c>
      <c r="G243" s="220" t="s">
        <v>417</v>
      </c>
      <c r="H243" s="220" t="s">
        <v>418</v>
      </c>
      <c r="I243" s="220" t="s">
        <v>316</v>
      </c>
      <c r="J243" s="218">
        <v>2</v>
      </c>
      <c r="K243" s="218">
        <v>2</v>
      </c>
      <c r="L243" s="220" t="s">
        <v>136</v>
      </c>
      <c r="M243" s="220" t="s">
        <v>137</v>
      </c>
      <c r="N243" s="222" t="s">
        <v>138</v>
      </c>
      <c r="O243" s="220" t="s">
        <v>139</v>
      </c>
      <c r="P243" s="220" t="s">
        <v>144</v>
      </c>
      <c r="Q243" s="222" t="s">
        <v>39</v>
      </c>
      <c r="R243" s="223">
        <v>16128</v>
      </c>
      <c r="S243" s="218">
        <v>715</v>
      </c>
      <c r="T243" s="221">
        <v>0.04</v>
      </c>
      <c r="U243" s="222" t="s">
        <v>38</v>
      </c>
      <c r="V243" s="218">
        <v>799</v>
      </c>
      <c r="W243" s="218">
        <v>43</v>
      </c>
      <c r="X243" s="218">
        <v>24</v>
      </c>
      <c r="Y243" s="225">
        <v>0.05</v>
      </c>
      <c r="Z243" s="222" t="s">
        <v>38</v>
      </c>
      <c r="AA243" s="226">
        <v>0.01</v>
      </c>
      <c r="AB243" s="223">
        <v>16128</v>
      </c>
      <c r="AC243" s="218">
        <v>751</v>
      </c>
      <c r="AD243" s="225">
        <v>0.05</v>
      </c>
      <c r="AE243" s="222" t="s">
        <v>38</v>
      </c>
      <c r="AF243" s="218">
        <v>799</v>
      </c>
      <c r="AG243" s="218">
        <v>45</v>
      </c>
      <c r="AH243" s="218">
        <v>25</v>
      </c>
      <c r="AI243" s="225">
        <v>0.06</v>
      </c>
      <c r="AJ243" s="222" t="s">
        <v>38</v>
      </c>
    </row>
    <row r="244" spans="1:36" ht="31.35" customHeight="1" x14ac:dyDescent="0.3">
      <c r="A244" s="219">
        <v>2240</v>
      </c>
      <c r="B244" s="218">
        <v>0</v>
      </c>
      <c r="C244" s="228"/>
      <c r="D244" s="230" t="s">
        <v>419</v>
      </c>
      <c r="E244" s="218">
        <v>40</v>
      </c>
      <c r="F244" s="221">
        <v>0.64</v>
      </c>
      <c r="G244" s="220" t="s">
        <v>420</v>
      </c>
      <c r="H244" s="220" t="s">
        <v>134</v>
      </c>
      <c r="I244" s="220" t="s">
        <v>421</v>
      </c>
      <c r="J244" s="218">
        <v>2</v>
      </c>
      <c r="K244" s="218">
        <v>2</v>
      </c>
      <c r="L244" s="220" t="s">
        <v>157</v>
      </c>
      <c r="M244" s="220" t="s">
        <v>137</v>
      </c>
      <c r="N244" s="222" t="s">
        <v>138</v>
      </c>
      <c r="O244" s="220" t="s">
        <v>139</v>
      </c>
      <c r="P244" s="220" t="s">
        <v>144</v>
      </c>
      <c r="Q244" s="222" t="s">
        <v>38</v>
      </c>
      <c r="R244" s="223">
        <v>14112</v>
      </c>
      <c r="S244" s="222" t="s">
        <v>90</v>
      </c>
      <c r="T244" s="222" t="s">
        <v>90</v>
      </c>
      <c r="U244" s="222" t="s">
        <v>90</v>
      </c>
      <c r="V244" s="218">
        <v>698</v>
      </c>
      <c r="W244" s="222" t="s">
        <v>90</v>
      </c>
      <c r="X244" s="222" t="s">
        <v>90</v>
      </c>
      <c r="Y244" s="222" t="s">
        <v>90</v>
      </c>
      <c r="Z244" s="222" t="s">
        <v>90</v>
      </c>
      <c r="AA244" s="231" t="s">
        <v>88</v>
      </c>
      <c r="AB244" s="223">
        <v>14112</v>
      </c>
      <c r="AC244" s="222" t="s">
        <v>90</v>
      </c>
      <c r="AD244" s="222" t="s">
        <v>90</v>
      </c>
      <c r="AE244" s="222" t="s">
        <v>90</v>
      </c>
      <c r="AF244" s="218">
        <v>698</v>
      </c>
      <c r="AG244" s="222" t="s">
        <v>90</v>
      </c>
      <c r="AH244" s="222" t="s">
        <v>90</v>
      </c>
      <c r="AI244" s="222" t="s">
        <v>90</v>
      </c>
      <c r="AJ244" s="222" t="s">
        <v>90</v>
      </c>
    </row>
    <row r="245" spans="1:36" ht="31.35" customHeight="1" x14ac:dyDescent="0.3">
      <c r="A245" s="219">
        <v>2250</v>
      </c>
      <c r="B245" s="218">
        <v>509</v>
      </c>
      <c r="C245" s="228"/>
      <c r="D245" s="220" t="s">
        <v>57</v>
      </c>
      <c r="E245" s="218">
        <v>35</v>
      </c>
      <c r="F245" s="221">
        <v>0.5</v>
      </c>
      <c r="G245" s="220" t="s">
        <v>422</v>
      </c>
      <c r="H245" s="220" t="s">
        <v>282</v>
      </c>
      <c r="I245" s="220" t="s">
        <v>423</v>
      </c>
      <c r="J245" s="218">
        <v>2</v>
      </c>
      <c r="K245" s="218">
        <v>2</v>
      </c>
      <c r="L245" s="220" t="s">
        <v>136</v>
      </c>
      <c r="M245" s="220" t="s">
        <v>137</v>
      </c>
      <c r="N245" s="222" t="s">
        <v>158</v>
      </c>
      <c r="O245" s="220" t="s">
        <v>139</v>
      </c>
      <c r="P245" s="220" t="s">
        <v>144</v>
      </c>
      <c r="Q245" s="222" t="s">
        <v>39</v>
      </c>
      <c r="R245" s="223">
        <v>14000</v>
      </c>
      <c r="S245" s="223">
        <v>2898</v>
      </c>
      <c r="T245" s="221">
        <v>0.21</v>
      </c>
      <c r="U245" s="222" t="s">
        <v>37</v>
      </c>
      <c r="V245" s="218">
        <v>730</v>
      </c>
      <c r="W245" s="218">
        <v>178</v>
      </c>
      <c r="X245" s="218">
        <v>97</v>
      </c>
      <c r="Y245" s="225">
        <v>0.24</v>
      </c>
      <c r="Z245" s="222" t="s">
        <v>37</v>
      </c>
      <c r="AA245" s="226">
        <v>8.7499999999999994E-2</v>
      </c>
      <c r="AB245" s="223">
        <v>14000</v>
      </c>
      <c r="AC245" s="223">
        <v>4408</v>
      </c>
      <c r="AD245" s="225">
        <v>0.31</v>
      </c>
      <c r="AE245" s="222" t="s">
        <v>37</v>
      </c>
      <c r="AF245" s="218">
        <v>730</v>
      </c>
      <c r="AG245" s="218">
        <v>271</v>
      </c>
      <c r="AH245" s="218">
        <v>147</v>
      </c>
      <c r="AI245" s="225">
        <v>0.37</v>
      </c>
      <c r="AJ245" s="222" t="s">
        <v>38</v>
      </c>
    </row>
    <row r="246" spans="1:36" ht="31.35" customHeight="1" x14ac:dyDescent="0.3">
      <c r="A246" s="219">
        <v>2254</v>
      </c>
      <c r="B246" s="218">
        <v>511</v>
      </c>
      <c r="C246" s="228"/>
      <c r="D246" s="229" t="s">
        <v>176</v>
      </c>
      <c r="E246" s="218">
        <v>35</v>
      </c>
      <c r="F246" s="221">
        <v>0.51</v>
      </c>
      <c r="G246" s="220" t="s">
        <v>422</v>
      </c>
      <c r="H246" s="220" t="s">
        <v>423</v>
      </c>
      <c r="I246" s="220" t="s">
        <v>277</v>
      </c>
      <c r="J246" s="218">
        <v>2</v>
      </c>
      <c r="K246" s="218">
        <v>2</v>
      </c>
      <c r="L246" s="220" t="s">
        <v>136</v>
      </c>
      <c r="M246" s="220" t="s">
        <v>137</v>
      </c>
      <c r="N246" s="222" t="s">
        <v>158</v>
      </c>
      <c r="O246" s="220" t="s">
        <v>139</v>
      </c>
      <c r="P246" s="220" t="s">
        <v>144</v>
      </c>
      <c r="Q246" s="222" t="s">
        <v>39</v>
      </c>
      <c r="R246" s="223">
        <v>14000</v>
      </c>
      <c r="S246" s="223">
        <v>1502</v>
      </c>
      <c r="T246" s="221">
        <v>0.11</v>
      </c>
      <c r="U246" s="222" t="s">
        <v>37</v>
      </c>
      <c r="V246" s="218">
        <v>730</v>
      </c>
      <c r="W246" s="218">
        <v>66</v>
      </c>
      <c r="X246" s="218">
        <v>64</v>
      </c>
      <c r="Y246" s="225">
        <v>0.09</v>
      </c>
      <c r="Z246" s="222" t="s">
        <v>37</v>
      </c>
      <c r="AA246" s="226">
        <v>0.01</v>
      </c>
      <c r="AB246" s="223">
        <v>14000</v>
      </c>
      <c r="AC246" s="223">
        <v>1579</v>
      </c>
      <c r="AD246" s="225">
        <v>0.11</v>
      </c>
      <c r="AE246" s="222" t="s">
        <v>37</v>
      </c>
      <c r="AF246" s="218">
        <v>730</v>
      </c>
      <c r="AG246" s="218">
        <v>69</v>
      </c>
      <c r="AH246" s="218">
        <v>67</v>
      </c>
      <c r="AI246" s="225">
        <v>0.09</v>
      </c>
      <c r="AJ246" s="222" t="s">
        <v>37</v>
      </c>
    </row>
    <row r="247" spans="1:36" ht="31.35" customHeight="1" x14ac:dyDescent="0.3">
      <c r="A247" s="219">
        <v>2255</v>
      </c>
      <c r="B247" s="218">
        <v>511</v>
      </c>
      <c r="C247" s="228"/>
      <c r="D247" s="220" t="s">
        <v>57</v>
      </c>
      <c r="E247" s="218">
        <v>45</v>
      </c>
      <c r="F247" s="221">
        <v>1.91</v>
      </c>
      <c r="G247" s="220" t="s">
        <v>422</v>
      </c>
      <c r="H247" s="220" t="s">
        <v>277</v>
      </c>
      <c r="I247" s="220" t="s">
        <v>143</v>
      </c>
      <c r="J247" s="218">
        <v>2</v>
      </c>
      <c r="K247" s="218">
        <v>2</v>
      </c>
      <c r="L247" s="220" t="s">
        <v>136</v>
      </c>
      <c r="M247" s="220" t="s">
        <v>137</v>
      </c>
      <c r="N247" s="222" t="s">
        <v>158</v>
      </c>
      <c r="O247" s="220" t="s">
        <v>139</v>
      </c>
      <c r="P247" s="220" t="s">
        <v>144</v>
      </c>
      <c r="Q247" s="222" t="s">
        <v>39</v>
      </c>
      <c r="R247" s="223">
        <v>14000</v>
      </c>
      <c r="S247" s="223">
        <v>1502</v>
      </c>
      <c r="T247" s="221">
        <v>0.11</v>
      </c>
      <c r="U247" s="222" t="s">
        <v>37</v>
      </c>
      <c r="V247" s="218">
        <v>730</v>
      </c>
      <c r="W247" s="218">
        <v>66</v>
      </c>
      <c r="X247" s="218">
        <v>64</v>
      </c>
      <c r="Y247" s="225">
        <v>0.09</v>
      </c>
      <c r="Z247" s="222" t="s">
        <v>37</v>
      </c>
      <c r="AA247" s="226">
        <v>0.01</v>
      </c>
      <c r="AB247" s="223">
        <v>14000</v>
      </c>
      <c r="AC247" s="223">
        <v>1579</v>
      </c>
      <c r="AD247" s="225">
        <v>0.11</v>
      </c>
      <c r="AE247" s="222" t="s">
        <v>37</v>
      </c>
      <c r="AF247" s="218">
        <v>730</v>
      </c>
      <c r="AG247" s="218">
        <v>69</v>
      </c>
      <c r="AH247" s="218">
        <v>67</v>
      </c>
      <c r="AI247" s="225">
        <v>0.09</v>
      </c>
      <c r="AJ247" s="222" t="s">
        <v>37</v>
      </c>
    </row>
    <row r="248" spans="1:36" ht="31.35" customHeight="1" x14ac:dyDescent="0.3">
      <c r="A248" s="219">
        <v>2260</v>
      </c>
      <c r="B248" s="218">
        <v>7</v>
      </c>
      <c r="C248" s="228"/>
      <c r="D248" s="220" t="s">
        <v>57</v>
      </c>
      <c r="E248" s="218">
        <v>35</v>
      </c>
      <c r="F248" s="221">
        <v>5.01</v>
      </c>
      <c r="G248" s="220" t="s">
        <v>347</v>
      </c>
      <c r="H248" s="220" t="s">
        <v>342</v>
      </c>
      <c r="I248" s="220" t="s">
        <v>172</v>
      </c>
      <c r="J248" s="218">
        <v>2</v>
      </c>
      <c r="K248" s="218">
        <v>2</v>
      </c>
      <c r="L248" s="220" t="s">
        <v>157</v>
      </c>
      <c r="M248" s="220" t="s">
        <v>137</v>
      </c>
      <c r="N248" s="222" t="s">
        <v>158</v>
      </c>
      <c r="O248" s="220" t="s">
        <v>139</v>
      </c>
      <c r="P248" s="220" t="s">
        <v>144</v>
      </c>
      <c r="Q248" s="222" t="s">
        <v>38</v>
      </c>
      <c r="R248" s="223">
        <v>8200</v>
      </c>
      <c r="S248" s="218">
        <v>969</v>
      </c>
      <c r="T248" s="221">
        <v>0.12</v>
      </c>
      <c r="U248" s="222" t="s">
        <v>37</v>
      </c>
      <c r="V248" s="218">
        <v>430</v>
      </c>
      <c r="W248" s="218">
        <v>22</v>
      </c>
      <c r="X248" s="218">
        <v>46</v>
      </c>
      <c r="Y248" s="225">
        <v>0.11</v>
      </c>
      <c r="Z248" s="222" t="s">
        <v>37</v>
      </c>
      <c r="AA248" s="226">
        <v>8.2500000000000004E-2</v>
      </c>
      <c r="AB248" s="223">
        <v>8200</v>
      </c>
      <c r="AC248" s="223">
        <v>1440</v>
      </c>
      <c r="AD248" s="225">
        <v>0.18</v>
      </c>
      <c r="AE248" s="222" t="s">
        <v>37</v>
      </c>
      <c r="AF248" s="218">
        <v>430</v>
      </c>
      <c r="AG248" s="218">
        <v>33</v>
      </c>
      <c r="AH248" s="218">
        <v>68</v>
      </c>
      <c r="AI248" s="225">
        <v>0.16</v>
      </c>
      <c r="AJ248" s="222" t="s">
        <v>37</v>
      </c>
    </row>
    <row r="249" spans="1:36" ht="31.35" customHeight="1" x14ac:dyDescent="0.3">
      <c r="A249" s="219">
        <v>2270</v>
      </c>
      <c r="B249" s="218">
        <v>448</v>
      </c>
      <c r="C249" s="228"/>
      <c r="D249" s="220" t="s">
        <v>57</v>
      </c>
      <c r="E249" s="218">
        <v>35</v>
      </c>
      <c r="F249" s="221">
        <v>1.59</v>
      </c>
      <c r="G249" s="220" t="s">
        <v>424</v>
      </c>
      <c r="H249" s="220" t="s">
        <v>183</v>
      </c>
      <c r="I249" s="220" t="s">
        <v>425</v>
      </c>
      <c r="J249" s="218">
        <v>2</v>
      </c>
      <c r="K249" s="218">
        <v>2</v>
      </c>
      <c r="L249" s="220" t="s">
        <v>136</v>
      </c>
      <c r="M249" s="220" t="s">
        <v>137</v>
      </c>
      <c r="N249" s="222" t="s">
        <v>138</v>
      </c>
      <c r="O249" s="220" t="s">
        <v>139</v>
      </c>
      <c r="P249" s="220" t="s">
        <v>426</v>
      </c>
      <c r="Q249" s="222" t="s">
        <v>39</v>
      </c>
      <c r="R249" s="223">
        <v>21168</v>
      </c>
      <c r="S249" s="223">
        <v>7225</v>
      </c>
      <c r="T249" s="221">
        <v>0.34</v>
      </c>
      <c r="U249" s="222" t="s">
        <v>38</v>
      </c>
      <c r="V249" s="224">
        <v>1049</v>
      </c>
      <c r="W249" s="218">
        <v>313</v>
      </c>
      <c r="X249" s="218">
        <v>274</v>
      </c>
      <c r="Y249" s="225">
        <v>0.3</v>
      </c>
      <c r="Z249" s="222" t="s">
        <v>38</v>
      </c>
      <c r="AA249" s="226">
        <v>0.01</v>
      </c>
      <c r="AB249" s="223">
        <v>21168</v>
      </c>
      <c r="AC249" s="223">
        <v>7594</v>
      </c>
      <c r="AD249" s="225">
        <v>0.36</v>
      </c>
      <c r="AE249" s="222" t="s">
        <v>38</v>
      </c>
      <c r="AF249" s="224">
        <v>1049</v>
      </c>
      <c r="AG249" s="218">
        <v>329</v>
      </c>
      <c r="AH249" s="218">
        <v>288</v>
      </c>
      <c r="AI249" s="225">
        <v>0.31</v>
      </c>
      <c r="AJ249" s="222" t="s">
        <v>38</v>
      </c>
    </row>
    <row r="250" spans="1:36" ht="31.35" customHeight="1" x14ac:dyDescent="0.3">
      <c r="A250" s="219">
        <v>2280</v>
      </c>
      <c r="B250" s="218">
        <v>19</v>
      </c>
      <c r="C250" s="228"/>
      <c r="D250" s="220" t="s">
        <v>57</v>
      </c>
      <c r="E250" s="218">
        <v>40</v>
      </c>
      <c r="F250" s="221">
        <v>2.57</v>
      </c>
      <c r="G250" s="220" t="s">
        <v>427</v>
      </c>
      <c r="H250" s="220" t="s">
        <v>316</v>
      </c>
      <c r="I250" s="220" t="s">
        <v>428</v>
      </c>
      <c r="J250" s="218">
        <v>2</v>
      </c>
      <c r="K250" s="218">
        <v>2</v>
      </c>
      <c r="L250" s="220" t="s">
        <v>136</v>
      </c>
      <c r="M250" s="220" t="s">
        <v>137</v>
      </c>
      <c r="N250" s="222" t="s">
        <v>138</v>
      </c>
      <c r="O250" s="220" t="s">
        <v>139</v>
      </c>
      <c r="P250" s="220" t="s">
        <v>144</v>
      </c>
      <c r="Q250" s="222" t="s">
        <v>39</v>
      </c>
      <c r="R250" s="223">
        <v>20160</v>
      </c>
      <c r="S250" s="223">
        <v>4010</v>
      </c>
      <c r="T250" s="221">
        <v>0.2</v>
      </c>
      <c r="U250" s="222" t="s">
        <v>38</v>
      </c>
      <c r="V250" s="218">
        <v>999</v>
      </c>
      <c r="W250" s="218">
        <v>165</v>
      </c>
      <c r="X250" s="218">
        <v>174</v>
      </c>
      <c r="Y250" s="225">
        <v>0.17</v>
      </c>
      <c r="Z250" s="222" t="s">
        <v>38</v>
      </c>
      <c r="AA250" s="226">
        <v>1.7500000000000002E-2</v>
      </c>
      <c r="AB250" s="223">
        <v>20160</v>
      </c>
      <c r="AC250" s="223">
        <v>4373</v>
      </c>
      <c r="AD250" s="225">
        <v>0.22</v>
      </c>
      <c r="AE250" s="222" t="s">
        <v>38</v>
      </c>
      <c r="AF250" s="218">
        <v>999</v>
      </c>
      <c r="AG250" s="218">
        <v>180</v>
      </c>
      <c r="AH250" s="218">
        <v>190</v>
      </c>
      <c r="AI250" s="225">
        <v>0.19</v>
      </c>
      <c r="AJ250" s="222" t="s">
        <v>38</v>
      </c>
    </row>
    <row r="251" spans="1:36" ht="31.35" customHeight="1" x14ac:dyDescent="0.3">
      <c r="A251" s="219">
        <v>2290</v>
      </c>
      <c r="B251" s="218">
        <v>9</v>
      </c>
      <c r="C251" s="228"/>
      <c r="D251" s="220" t="s">
        <v>57</v>
      </c>
      <c r="E251" s="218">
        <v>35</v>
      </c>
      <c r="F251" s="221">
        <v>1.1299999999999999</v>
      </c>
      <c r="G251" s="220" t="s">
        <v>427</v>
      </c>
      <c r="H251" s="220" t="s">
        <v>428</v>
      </c>
      <c r="I251" s="220" t="s">
        <v>143</v>
      </c>
      <c r="J251" s="218">
        <v>2</v>
      </c>
      <c r="K251" s="218">
        <v>2</v>
      </c>
      <c r="L251" s="220" t="s">
        <v>136</v>
      </c>
      <c r="M251" s="220" t="s">
        <v>137</v>
      </c>
      <c r="N251" s="222" t="s">
        <v>138</v>
      </c>
      <c r="O251" s="220" t="s">
        <v>139</v>
      </c>
      <c r="P251" s="220" t="s">
        <v>144</v>
      </c>
      <c r="Q251" s="222" t="s">
        <v>39</v>
      </c>
      <c r="R251" s="223">
        <v>21168</v>
      </c>
      <c r="S251" s="223">
        <v>3804</v>
      </c>
      <c r="T251" s="221">
        <v>0.18</v>
      </c>
      <c r="U251" s="222" t="s">
        <v>38</v>
      </c>
      <c r="V251" s="224">
        <v>1049</v>
      </c>
      <c r="W251" s="218">
        <v>197</v>
      </c>
      <c r="X251" s="218">
        <v>120</v>
      </c>
      <c r="Y251" s="225">
        <v>0.19</v>
      </c>
      <c r="Z251" s="222" t="s">
        <v>38</v>
      </c>
      <c r="AA251" s="226">
        <v>0.02</v>
      </c>
      <c r="AB251" s="223">
        <v>21168</v>
      </c>
      <c r="AC251" s="223">
        <v>4200</v>
      </c>
      <c r="AD251" s="225">
        <v>0.2</v>
      </c>
      <c r="AE251" s="222" t="s">
        <v>38</v>
      </c>
      <c r="AF251" s="224">
        <v>1049</v>
      </c>
      <c r="AG251" s="218">
        <v>217</v>
      </c>
      <c r="AH251" s="218">
        <v>132</v>
      </c>
      <c r="AI251" s="225">
        <v>0.21</v>
      </c>
      <c r="AJ251" s="222" t="s">
        <v>38</v>
      </c>
    </row>
    <row r="252" spans="1:36" ht="31.35" customHeight="1" x14ac:dyDescent="0.3">
      <c r="A252" s="219">
        <v>2300</v>
      </c>
      <c r="B252" s="218">
        <v>802</v>
      </c>
      <c r="C252" s="228"/>
      <c r="D252" s="220" t="s">
        <v>57</v>
      </c>
      <c r="E252" s="218">
        <v>25</v>
      </c>
      <c r="F252" s="221">
        <v>1.1000000000000001</v>
      </c>
      <c r="G252" s="220" t="s">
        <v>213</v>
      </c>
      <c r="H252" s="220" t="s">
        <v>208</v>
      </c>
      <c r="I252" s="220" t="s">
        <v>429</v>
      </c>
      <c r="J252" s="218">
        <v>2</v>
      </c>
      <c r="K252" s="218">
        <v>2</v>
      </c>
      <c r="L252" s="220" t="s">
        <v>157</v>
      </c>
      <c r="M252" s="220" t="s">
        <v>137</v>
      </c>
      <c r="N252" s="222" t="s">
        <v>307</v>
      </c>
      <c r="O252" s="220" t="s">
        <v>139</v>
      </c>
      <c r="P252" s="220" t="s">
        <v>144</v>
      </c>
      <c r="Q252" s="222" t="s">
        <v>38</v>
      </c>
      <c r="R252" s="223">
        <v>9936</v>
      </c>
      <c r="S252" s="223">
        <v>1697</v>
      </c>
      <c r="T252" s="221">
        <v>0.17</v>
      </c>
      <c r="U252" s="222" t="s">
        <v>38</v>
      </c>
      <c r="V252" s="218">
        <v>518</v>
      </c>
      <c r="W252" s="218">
        <v>45</v>
      </c>
      <c r="X252" s="218">
        <v>104</v>
      </c>
      <c r="Y252" s="225">
        <v>0.2</v>
      </c>
      <c r="Z252" s="222" t="s">
        <v>38</v>
      </c>
      <c r="AA252" s="226">
        <v>1.2500000000000001E-2</v>
      </c>
      <c r="AB252" s="223">
        <v>9936</v>
      </c>
      <c r="AC252" s="223">
        <v>1806</v>
      </c>
      <c r="AD252" s="225">
        <v>0.18</v>
      </c>
      <c r="AE252" s="222" t="s">
        <v>38</v>
      </c>
      <c r="AF252" s="218">
        <v>518</v>
      </c>
      <c r="AG252" s="218">
        <v>47</v>
      </c>
      <c r="AH252" s="218">
        <v>110</v>
      </c>
      <c r="AI252" s="225">
        <v>0.21</v>
      </c>
      <c r="AJ252" s="222" t="s">
        <v>38</v>
      </c>
    </row>
    <row r="253" spans="1:36" ht="31.35" customHeight="1" x14ac:dyDescent="0.3">
      <c r="A253" s="219">
        <v>2310</v>
      </c>
      <c r="B253" s="218">
        <v>435</v>
      </c>
      <c r="C253" s="228"/>
      <c r="D253" s="220" t="s">
        <v>57</v>
      </c>
      <c r="E253" s="218">
        <v>25</v>
      </c>
      <c r="F253" s="221">
        <v>0.2</v>
      </c>
      <c r="G253" s="220" t="s">
        <v>430</v>
      </c>
      <c r="H253" s="220" t="s">
        <v>183</v>
      </c>
      <c r="I253" s="220" t="s">
        <v>351</v>
      </c>
      <c r="J253" s="218">
        <v>2</v>
      </c>
      <c r="K253" s="218">
        <v>2</v>
      </c>
      <c r="L253" s="220" t="s">
        <v>136</v>
      </c>
      <c r="M253" s="220" t="s">
        <v>137</v>
      </c>
      <c r="N253" s="222" t="s">
        <v>149</v>
      </c>
      <c r="O253" s="220" t="s">
        <v>199</v>
      </c>
      <c r="P253" s="220" t="s">
        <v>199</v>
      </c>
      <c r="Q253" s="222" t="s">
        <v>39</v>
      </c>
      <c r="R253" s="223">
        <v>15624</v>
      </c>
      <c r="S253" s="223">
        <v>3443</v>
      </c>
      <c r="T253" s="221">
        <v>0.22</v>
      </c>
      <c r="U253" s="222" t="s">
        <v>38</v>
      </c>
      <c r="V253" s="218">
        <v>770</v>
      </c>
      <c r="W253" s="218">
        <v>115</v>
      </c>
      <c r="X253" s="218">
        <v>140</v>
      </c>
      <c r="Y253" s="225">
        <v>0.18</v>
      </c>
      <c r="Z253" s="222" t="s">
        <v>38</v>
      </c>
      <c r="AA253" s="226">
        <v>1.2500000000000001E-2</v>
      </c>
      <c r="AB253" s="223">
        <v>15624</v>
      </c>
      <c r="AC253" s="223">
        <v>3664</v>
      </c>
      <c r="AD253" s="225">
        <v>0.23</v>
      </c>
      <c r="AE253" s="222" t="s">
        <v>38</v>
      </c>
      <c r="AF253" s="218">
        <v>770</v>
      </c>
      <c r="AG253" s="218">
        <v>123</v>
      </c>
      <c r="AH253" s="218">
        <v>149</v>
      </c>
      <c r="AI253" s="225">
        <v>0.19</v>
      </c>
      <c r="AJ253" s="222" t="s">
        <v>38</v>
      </c>
    </row>
    <row r="254" spans="1:36" ht="31.35" customHeight="1" x14ac:dyDescent="0.3">
      <c r="A254" s="219">
        <v>2320</v>
      </c>
      <c r="B254" s="218">
        <v>425</v>
      </c>
      <c r="C254" s="228"/>
      <c r="D254" s="220" t="s">
        <v>57</v>
      </c>
      <c r="E254" s="218">
        <v>25</v>
      </c>
      <c r="F254" s="221">
        <v>0.31</v>
      </c>
      <c r="G254" s="220" t="s">
        <v>430</v>
      </c>
      <c r="H254" s="220" t="s">
        <v>351</v>
      </c>
      <c r="I254" s="220" t="s">
        <v>134</v>
      </c>
      <c r="J254" s="218">
        <v>2</v>
      </c>
      <c r="K254" s="218">
        <v>2</v>
      </c>
      <c r="L254" s="220" t="s">
        <v>136</v>
      </c>
      <c r="M254" s="220" t="s">
        <v>137</v>
      </c>
      <c r="N254" s="222" t="s">
        <v>258</v>
      </c>
      <c r="O254" s="220" t="s">
        <v>199</v>
      </c>
      <c r="P254" s="220" t="s">
        <v>199</v>
      </c>
      <c r="Q254" s="222" t="s">
        <v>39</v>
      </c>
      <c r="R254" s="223">
        <v>12672</v>
      </c>
      <c r="S254" s="223">
        <v>3623</v>
      </c>
      <c r="T254" s="221">
        <v>0.28999999999999998</v>
      </c>
      <c r="U254" s="222" t="s">
        <v>39</v>
      </c>
      <c r="V254" s="218">
        <v>626</v>
      </c>
      <c r="W254" s="218">
        <v>121</v>
      </c>
      <c r="X254" s="218">
        <v>134</v>
      </c>
      <c r="Y254" s="225">
        <v>0.21</v>
      </c>
      <c r="Z254" s="222" t="s">
        <v>39</v>
      </c>
      <c r="AA254" s="226">
        <v>1.2500000000000001E-2</v>
      </c>
      <c r="AB254" s="223">
        <v>12672</v>
      </c>
      <c r="AC254" s="223">
        <v>3855</v>
      </c>
      <c r="AD254" s="225">
        <v>0.3</v>
      </c>
      <c r="AE254" s="222" t="s">
        <v>39</v>
      </c>
      <c r="AF254" s="218">
        <v>626</v>
      </c>
      <c r="AG254" s="218">
        <v>129</v>
      </c>
      <c r="AH254" s="218">
        <v>142</v>
      </c>
      <c r="AI254" s="225">
        <v>0.23</v>
      </c>
      <c r="AJ254" s="222" t="s">
        <v>39</v>
      </c>
    </row>
    <row r="255" spans="1:36" ht="31.35" customHeight="1" x14ac:dyDescent="0.3">
      <c r="A255" s="219">
        <v>2330</v>
      </c>
      <c r="B255" s="218">
        <v>8</v>
      </c>
      <c r="C255" s="228"/>
      <c r="D255" s="220" t="s">
        <v>57</v>
      </c>
      <c r="E255" s="218">
        <v>45</v>
      </c>
      <c r="F255" s="221">
        <v>1.55</v>
      </c>
      <c r="G255" s="220" t="s">
        <v>431</v>
      </c>
      <c r="H255" s="220" t="s">
        <v>232</v>
      </c>
      <c r="I255" s="220" t="s">
        <v>432</v>
      </c>
      <c r="J255" s="218">
        <v>2</v>
      </c>
      <c r="K255" s="218">
        <v>2</v>
      </c>
      <c r="L255" s="220" t="s">
        <v>433</v>
      </c>
      <c r="M255" s="220" t="s">
        <v>137</v>
      </c>
      <c r="N255" s="222" t="s">
        <v>138</v>
      </c>
      <c r="O255" s="220" t="s">
        <v>139</v>
      </c>
      <c r="P255" s="220" t="s">
        <v>144</v>
      </c>
      <c r="Q255" s="222" t="s">
        <v>39</v>
      </c>
      <c r="R255" s="223">
        <v>21168</v>
      </c>
      <c r="S255" s="223">
        <v>3655</v>
      </c>
      <c r="T255" s="221">
        <v>0.17</v>
      </c>
      <c r="U255" s="222" t="s">
        <v>38</v>
      </c>
      <c r="V255" s="224">
        <v>1049</v>
      </c>
      <c r="W255" s="218">
        <v>152</v>
      </c>
      <c r="X255" s="218">
        <v>167</v>
      </c>
      <c r="Y255" s="225">
        <v>0.16</v>
      </c>
      <c r="Z255" s="222" t="s">
        <v>38</v>
      </c>
      <c r="AA255" s="226">
        <v>4.2500000000000003E-2</v>
      </c>
      <c r="AB255" s="223">
        <v>21168</v>
      </c>
      <c r="AC255" s="223">
        <v>4501</v>
      </c>
      <c r="AD255" s="225">
        <v>0.21</v>
      </c>
      <c r="AE255" s="222" t="s">
        <v>38</v>
      </c>
      <c r="AF255" s="224">
        <v>1049</v>
      </c>
      <c r="AG255" s="218">
        <v>187</v>
      </c>
      <c r="AH255" s="218">
        <v>205</v>
      </c>
      <c r="AI255" s="225">
        <v>0.2</v>
      </c>
      <c r="AJ255" s="222" t="s">
        <v>38</v>
      </c>
    </row>
    <row r="256" spans="1:36" ht="31.35" customHeight="1" x14ac:dyDescent="0.3">
      <c r="A256" s="219">
        <v>2340</v>
      </c>
      <c r="B256" s="218">
        <v>14</v>
      </c>
      <c r="C256" s="228"/>
      <c r="D256" s="220" t="s">
        <v>57</v>
      </c>
      <c r="E256" s="218">
        <v>45</v>
      </c>
      <c r="F256" s="221">
        <v>1.62</v>
      </c>
      <c r="G256" s="220" t="s">
        <v>431</v>
      </c>
      <c r="H256" s="220" t="s">
        <v>432</v>
      </c>
      <c r="I256" s="220" t="s">
        <v>434</v>
      </c>
      <c r="J256" s="218">
        <v>2</v>
      </c>
      <c r="K256" s="218">
        <v>2</v>
      </c>
      <c r="L256" s="220" t="s">
        <v>433</v>
      </c>
      <c r="M256" s="220" t="s">
        <v>137</v>
      </c>
      <c r="N256" s="222" t="s">
        <v>138</v>
      </c>
      <c r="O256" s="220" t="s">
        <v>139</v>
      </c>
      <c r="P256" s="220" t="s">
        <v>144</v>
      </c>
      <c r="Q256" s="222" t="s">
        <v>39</v>
      </c>
      <c r="R256" s="223">
        <v>21168</v>
      </c>
      <c r="S256" s="223">
        <v>12297</v>
      </c>
      <c r="T256" s="221">
        <v>0.57999999999999996</v>
      </c>
      <c r="U256" s="222" t="s">
        <v>38</v>
      </c>
      <c r="V256" s="224">
        <v>1049</v>
      </c>
      <c r="W256" s="218">
        <v>616</v>
      </c>
      <c r="X256" s="218">
        <v>388</v>
      </c>
      <c r="Y256" s="225">
        <v>0.59</v>
      </c>
      <c r="Z256" s="222" t="s">
        <v>38</v>
      </c>
      <c r="AA256" s="226">
        <v>0.02</v>
      </c>
      <c r="AB256" s="223">
        <v>21168</v>
      </c>
      <c r="AC256" s="223">
        <v>13577</v>
      </c>
      <c r="AD256" s="225">
        <v>0.64</v>
      </c>
      <c r="AE256" s="222" t="s">
        <v>38</v>
      </c>
      <c r="AF256" s="224">
        <v>1049</v>
      </c>
      <c r="AG256" s="218">
        <v>681</v>
      </c>
      <c r="AH256" s="218">
        <v>428</v>
      </c>
      <c r="AI256" s="225">
        <v>0.65</v>
      </c>
      <c r="AJ256" s="222" t="s">
        <v>38</v>
      </c>
    </row>
    <row r="257" spans="1:36" ht="31.35" customHeight="1" x14ac:dyDescent="0.3">
      <c r="A257" s="219">
        <v>2350</v>
      </c>
      <c r="B257" s="218">
        <v>22</v>
      </c>
      <c r="C257" s="228"/>
      <c r="D257" s="220" t="s">
        <v>57</v>
      </c>
      <c r="E257" s="218">
        <v>40</v>
      </c>
      <c r="F257" s="221">
        <v>0.67</v>
      </c>
      <c r="G257" s="220" t="s">
        <v>431</v>
      </c>
      <c r="H257" s="220" t="s">
        <v>434</v>
      </c>
      <c r="I257" s="220" t="s">
        <v>427</v>
      </c>
      <c r="J257" s="218">
        <v>2</v>
      </c>
      <c r="K257" s="218">
        <v>2</v>
      </c>
      <c r="L257" s="220" t="s">
        <v>136</v>
      </c>
      <c r="M257" s="220" t="s">
        <v>137</v>
      </c>
      <c r="N257" s="222" t="s">
        <v>138</v>
      </c>
      <c r="O257" s="220" t="s">
        <v>139</v>
      </c>
      <c r="P257" s="220" t="s">
        <v>144</v>
      </c>
      <c r="Q257" s="222" t="s">
        <v>39</v>
      </c>
      <c r="R257" s="223">
        <v>21168</v>
      </c>
      <c r="S257" s="223">
        <v>17698</v>
      </c>
      <c r="T257" s="221">
        <v>0.84</v>
      </c>
      <c r="U257" s="222" t="s">
        <v>38</v>
      </c>
      <c r="V257" s="224">
        <v>1049</v>
      </c>
      <c r="W257" s="218">
        <v>705</v>
      </c>
      <c r="X257" s="218">
        <v>904</v>
      </c>
      <c r="Y257" s="225">
        <v>0.86</v>
      </c>
      <c r="Z257" s="222" t="s">
        <v>38</v>
      </c>
      <c r="AA257" s="226">
        <v>2.2499999999999999E-2</v>
      </c>
      <c r="AB257" s="223">
        <v>21168</v>
      </c>
      <c r="AC257" s="223">
        <v>19781</v>
      </c>
      <c r="AD257" s="225">
        <v>0.93</v>
      </c>
      <c r="AE257" s="222" t="s">
        <v>39</v>
      </c>
      <c r="AF257" s="224">
        <v>1049</v>
      </c>
      <c r="AG257" s="218">
        <v>788</v>
      </c>
      <c r="AH257" s="223">
        <v>1011</v>
      </c>
      <c r="AI257" s="225">
        <v>0.96</v>
      </c>
      <c r="AJ257" s="222" t="s">
        <v>39</v>
      </c>
    </row>
    <row r="258" spans="1:36" ht="31.35" customHeight="1" x14ac:dyDescent="0.3">
      <c r="A258" s="219">
        <v>2354</v>
      </c>
      <c r="B258" s="218">
        <v>23</v>
      </c>
      <c r="C258" s="228"/>
      <c r="D258" s="220" t="s">
        <v>57</v>
      </c>
      <c r="E258" s="218">
        <v>30</v>
      </c>
      <c r="F258" s="221">
        <v>0.75</v>
      </c>
      <c r="G258" s="220" t="s">
        <v>431</v>
      </c>
      <c r="H258" s="220" t="s">
        <v>427</v>
      </c>
      <c r="I258" s="220" t="s">
        <v>141</v>
      </c>
      <c r="J258" s="218">
        <v>2</v>
      </c>
      <c r="K258" s="218">
        <v>2</v>
      </c>
      <c r="L258" s="220" t="s">
        <v>136</v>
      </c>
      <c r="M258" s="220" t="s">
        <v>137</v>
      </c>
      <c r="N258" s="222" t="s">
        <v>138</v>
      </c>
      <c r="O258" s="220" t="s">
        <v>139</v>
      </c>
      <c r="P258" s="220" t="s">
        <v>144</v>
      </c>
      <c r="Q258" s="222" t="s">
        <v>39</v>
      </c>
      <c r="R258" s="223">
        <v>20160</v>
      </c>
      <c r="S258" s="223">
        <v>6821</v>
      </c>
      <c r="T258" s="221">
        <v>0.34</v>
      </c>
      <c r="U258" s="222" t="s">
        <v>38</v>
      </c>
      <c r="V258" s="218">
        <v>999</v>
      </c>
      <c r="W258" s="218">
        <v>376</v>
      </c>
      <c r="X258" s="218">
        <v>203</v>
      </c>
      <c r="Y258" s="225">
        <v>0.38</v>
      </c>
      <c r="Z258" s="222" t="s">
        <v>38</v>
      </c>
      <c r="AA258" s="226">
        <v>0.01</v>
      </c>
      <c r="AB258" s="223">
        <v>20160</v>
      </c>
      <c r="AC258" s="223">
        <v>7169</v>
      </c>
      <c r="AD258" s="225">
        <v>0.36</v>
      </c>
      <c r="AE258" s="222" t="s">
        <v>38</v>
      </c>
      <c r="AF258" s="218">
        <v>999</v>
      </c>
      <c r="AG258" s="218">
        <v>395</v>
      </c>
      <c r="AH258" s="218">
        <v>213</v>
      </c>
      <c r="AI258" s="225">
        <v>0.4</v>
      </c>
      <c r="AJ258" s="222" t="s">
        <v>38</v>
      </c>
    </row>
    <row r="259" spans="1:36" ht="31.35" customHeight="1" x14ac:dyDescent="0.3">
      <c r="A259" s="219">
        <v>2360</v>
      </c>
      <c r="B259" s="218">
        <v>484</v>
      </c>
      <c r="C259" s="228"/>
      <c r="D259" s="220" t="s">
        <v>57</v>
      </c>
      <c r="E259" s="218">
        <v>35</v>
      </c>
      <c r="F259" s="221">
        <v>1.65</v>
      </c>
      <c r="G259" s="220" t="s">
        <v>435</v>
      </c>
      <c r="H259" s="220" t="s">
        <v>425</v>
      </c>
      <c r="I259" s="220" t="s">
        <v>436</v>
      </c>
      <c r="J259" s="218">
        <v>2</v>
      </c>
      <c r="K259" s="218">
        <v>2</v>
      </c>
      <c r="L259" s="220" t="s">
        <v>136</v>
      </c>
      <c r="M259" s="220" t="s">
        <v>137</v>
      </c>
      <c r="N259" s="222" t="s">
        <v>138</v>
      </c>
      <c r="O259" s="220" t="s">
        <v>139</v>
      </c>
      <c r="P259" s="220" t="s">
        <v>140</v>
      </c>
      <c r="Q259" s="222" t="s">
        <v>39</v>
      </c>
      <c r="R259" s="223">
        <v>16128</v>
      </c>
      <c r="S259" s="223">
        <v>6969</v>
      </c>
      <c r="T259" s="221">
        <v>0.43</v>
      </c>
      <c r="U259" s="222" t="s">
        <v>38</v>
      </c>
      <c r="V259" s="218">
        <v>799</v>
      </c>
      <c r="W259" s="218">
        <v>297</v>
      </c>
      <c r="X259" s="218">
        <v>261</v>
      </c>
      <c r="Y259" s="225">
        <v>0.37</v>
      </c>
      <c r="Z259" s="222" t="s">
        <v>38</v>
      </c>
      <c r="AA259" s="226">
        <v>3.7499999999999999E-2</v>
      </c>
      <c r="AB259" s="223">
        <v>16128</v>
      </c>
      <c r="AC259" s="223">
        <v>8377</v>
      </c>
      <c r="AD259" s="225">
        <v>0.52</v>
      </c>
      <c r="AE259" s="222" t="s">
        <v>38</v>
      </c>
      <c r="AF259" s="218">
        <v>799</v>
      </c>
      <c r="AG259" s="218">
        <v>357</v>
      </c>
      <c r="AH259" s="218">
        <v>313</v>
      </c>
      <c r="AI259" s="225">
        <v>0.45</v>
      </c>
      <c r="AJ259" s="222" t="s">
        <v>38</v>
      </c>
    </row>
    <row r="260" spans="1:36" ht="31.35" customHeight="1" x14ac:dyDescent="0.3">
      <c r="A260" s="219">
        <v>2370</v>
      </c>
      <c r="B260" s="218">
        <v>476</v>
      </c>
      <c r="C260" s="228"/>
      <c r="D260" s="220" t="s">
        <v>57</v>
      </c>
      <c r="E260" s="218">
        <v>35</v>
      </c>
      <c r="F260" s="221">
        <v>0.43</v>
      </c>
      <c r="G260" s="220" t="s">
        <v>412</v>
      </c>
      <c r="H260" s="220" t="s">
        <v>146</v>
      </c>
      <c r="I260" s="220" t="s">
        <v>147</v>
      </c>
      <c r="J260" s="218">
        <v>2</v>
      </c>
      <c r="K260" s="218">
        <v>2</v>
      </c>
      <c r="L260" s="220" t="s">
        <v>136</v>
      </c>
      <c r="M260" s="220" t="s">
        <v>137</v>
      </c>
      <c r="N260" s="222" t="s">
        <v>149</v>
      </c>
      <c r="O260" s="220" t="s">
        <v>140</v>
      </c>
      <c r="P260" s="220" t="s">
        <v>140</v>
      </c>
      <c r="Q260" s="222" t="s">
        <v>39</v>
      </c>
      <c r="R260" s="223">
        <v>15624</v>
      </c>
      <c r="S260" s="223">
        <v>8101</v>
      </c>
      <c r="T260" s="221">
        <v>0.52</v>
      </c>
      <c r="U260" s="222" t="s">
        <v>38</v>
      </c>
      <c r="V260" s="218">
        <v>770</v>
      </c>
      <c r="W260" s="218">
        <v>480</v>
      </c>
      <c r="X260" s="218">
        <v>276</v>
      </c>
      <c r="Y260" s="225">
        <v>0.62</v>
      </c>
      <c r="Z260" s="222" t="s">
        <v>38</v>
      </c>
      <c r="AA260" s="226">
        <v>0.01</v>
      </c>
      <c r="AB260" s="223">
        <v>15624</v>
      </c>
      <c r="AC260" s="223">
        <v>8514</v>
      </c>
      <c r="AD260" s="225">
        <v>0.54</v>
      </c>
      <c r="AE260" s="222" t="s">
        <v>38</v>
      </c>
      <c r="AF260" s="218">
        <v>770</v>
      </c>
      <c r="AG260" s="218">
        <v>504</v>
      </c>
      <c r="AH260" s="218">
        <v>290</v>
      </c>
      <c r="AI260" s="225">
        <v>0.65</v>
      </c>
      <c r="AJ260" s="222" t="s">
        <v>38</v>
      </c>
    </row>
    <row r="261" spans="1:36" ht="31.35" customHeight="1" x14ac:dyDescent="0.3">
      <c r="A261" s="219">
        <v>2380</v>
      </c>
      <c r="B261" s="218">
        <v>477</v>
      </c>
      <c r="C261" s="228"/>
      <c r="D261" s="220" t="s">
        <v>57</v>
      </c>
      <c r="E261" s="218">
        <v>30</v>
      </c>
      <c r="F261" s="221">
        <v>0.65</v>
      </c>
      <c r="G261" s="220" t="s">
        <v>437</v>
      </c>
      <c r="H261" s="220" t="s">
        <v>147</v>
      </c>
      <c r="I261" s="220" t="s">
        <v>438</v>
      </c>
      <c r="J261" s="218">
        <v>2</v>
      </c>
      <c r="K261" s="218">
        <v>2</v>
      </c>
      <c r="L261" s="220" t="s">
        <v>136</v>
      </c>
      <c r="M261" s="220" t="s">
        <v>137</v>
      </c>
      <c r="N261" s="222" t="s">
        <v>138</v>
      </c>
      <c r="O261" s="220" t="s">
        <v>140</v>
      </c>
      <c r="P261" s="220" t="s">
        <v>140</v>
      </c>
      <c r="Q261" s="222" t="s">
        <v>39</v>
      </c>
      <c r="R261" s="223">
        <v>16128</v>
      </c>
      <c r="S261" s="223">
        <v>2829</v>
      </c>
      <c r="T261" s="221">
        <v>0.18</v>
      </c>
      <c r="U261" s="222" t="s">
        <v>38</v>
      </c>
      <c r="V261" s="218">
        <v>799</v>
      </c>
      <c r="W261" s="218">
        <v>182</v>
      </c>
      <c r="X261" s="218">
        <v>129</v>
      </c>
      <c r="Y261" s="225">
        <v>0.23</v>
      </c>
      <c r="Z261" s="222" t="s">
        <v>38</v>
      </c>
      <c r="AA261" s="226">
        <v>0.01</v>
      </c>
      <c r="AB261" s="223">
        <v>16128</v>
      </c>
      <c r="AC261" s="223">
        <v>2973</v>
      </c>
      <c r="AD261" s="225">
        <v>0.18</v>
      </c>
      <c r="AE261" s="222" t="s">
        <v>38</v>
      </c>
      <c r="AF261" s="218">
        <v>799</v>
      </c>
      <c r="AG261" s="218">
        <v>191</v>
      </c>
      <c r="AH261" s="218">
        <v>135</v>
      </c>
      <c r="AI261" s="225">
        <v>0.24</v>
      </c>
      <c r="AJ261" s="222" t="s">
        <v>38</v>
      </c>
    </row>
    <row r="262" spans="1:36" ht="31.35" customHeight="1" x14ac:dyDescent="0.3">
      <c r="A262" s="219">
        <v>2384</v>
      </c>
      <c r="B262" s="218">
        <v>477</v>
      </c>
      <c r="C262" s="228"/>
      <c r="D262" s="229" t="s">
        <v>176</v>
      </c>
      <c r="E262" s="218">
        <v>30</v>
      </c>
      <c r="F262" s="221">
        <v>0.34</v>
      </c>
      <c r="G262" s="220" t="s">
        <v>437</v>
      </c>
      <c r="H262" s="220" t="s">
        <v>438</v>
      </c>
      <c r="I262" s="220" t="s">
        <v>409</v>
      </c>
      <c r="J262" s="218">
        <v>2</v>
      </c>
      <c r="K262" s="218">
        <v>2</v>
      </c>
      <c r="L262" s="220" t="s">
        <v>136</v>
      </c>
      <c r="M262" s="220" t="s">
        <v>137</v>
      </c>
      <c r="N262" s="222" t="s">
        <v>138</v>
      </c>
      <c r="O262" s="220" t="s">
        <v>140</v>
      </c>
      <c r="P262" s="220" t="s">
        <v>140</v>
      </c>
      <c r="Q262" s="222" t="s">
        <v>39</v>
      </c>
      <c r="R262" s="223">
        <v>16128</v>
      </c>
      <c r="S262" s="223">
        <v>2829</v>
      </c>
      <c r="T262" s="221">
        <v>0.18</v>
      </c>
      <c r="U262" s="222" t="s">
        <v>38</v>
      </c>
      <c r="V262" s="218">
        <v>799</v>
      </c>
      <c r="W262" s="218">
        <v>182</v>
      </c>
      <c r="X262" s="218">
        <v>129</v>
      </c>
      <c r="Y262" s="225">
        <v>0.23</v>
      </c>
      <c r="Z262" s="222" t="s">
        <v>38</v>
      </c>
      <c r="AA262" s="226">
        <v>0.01</v>
      </c>
      <c r="AB262" s="223">
        <v>16128</v>
      </c>
      <c r="AC262" s="223">
        <v>2973</v>
      </c>
      <c r="AD262" s="225">
        <v>0.18</v>
      </c>
      <c r="AE262" s="222" t="s">
        <v>38</v>
      </c>
      <c r="AF262" s="218">
        <v>799</v>
      </c>
      <c r="AG262" s="218">
        <v>191</v>
      </c>
      <c r="AH262" s="218">
        <v>135</v>
      </c>
      <c r="AI262" s="225">
        <v>0.24</v>
      </c>
      <c r="AJ262" s="222" t="s">
        <v>38</v>
      </c>
    </row>
    <row r="263" spans="1:36" ht="31.35" customHeight="1" x14ac:dyDescent="0.3">
      <c r="A263" s="219">
        <v>2390</v>
      </c>
      <c r="B263" s="218">
        <v>271</v>
      </c>
      <c r="C263" s="228"/>
      <c r="D263" s="220" t="s">
        <v>57</v>
      </c>
      <c r="E263" s="218">
        <v>35</v>
      </c>
      <c r="F263" s="221">
        <v>0.62</v>
      </c>
      <c r="G263" s="220" t="s">
        <v>439</v>
      </c>
      <c r="H263" s="220" t="s">
        <v>147</v>
      </c>
      <c r="I263" s="220" t="s">
        <v>232</v>
      </c>
      <c r="J263" s="218">
        <v>2</v>
      </c>
      <c r="K263" s="218">
        <v>2</v>
      </c>
      <c r="L263" s="220" t="s">
        <v>136</v>
      </c>
      <c r="M263" s="220" t="s">
        <v>137</v>
      </c>
      <c r="N263" s="222" t="s">
        <v>149</v>
      </c>
      <c r="O263" s="220" t="s">
        <v>139</v>
      </c>
      <c r="P263" s="220" t="s">
        <v>181</v>
      </c>
      <c r="Q263" s="222" t="s">
        <v>39</v>
      </c>
      <c r="R263" s="223">
        <v>19530</v>
      </c>
      <c r="S263" s="223">
        <v>1837</v>
      </c>
      <c r="T263" s="221">
        <v>0.09</v>
      </c>
      <c r="U263" s="222" t="s">
        <v>38</v>
      </c>
      <c r="V263" s="218">
        <v>963</v>
      </c>
      <c r="W263" s="218">
        <v>86</v>
      </c>
      <c r="X263" s="218">
        <v>167</v>
      </c>
      <c r="Y263" s="225">
        <v>0.17</v>
      </c>
      <c r="Z263" s="222" t="s">
        <v>38</v>
      </c>
      <c r="AA263" s="226">
        <v>0.01</v>
      </c>
      <c r="AB263" s="223">
        <v>19530</v>
      </c>
      <c r="AC263" s="223">
        <v>1931</v>
      </c>
      <c r="AD263" s="225">
        <v>0.1</v>
      </c>
      <c r="AE263" s="222" t="s">
        <v>38</v>
      </c>
      <c r="AF263" s="218">
        <v>963</v>
      </c>
      <c r="AG263" s="218">
        <v>90</v>
      </c>
      <c r="AH263" s="218">
        <v>175</v>
      </c>
      <c r="AI263" s="225">
        <v>0.18</v>
      </c>
      <c r="AJ263" s="222" t="s">
        <v>38</v>
      </c>
    </row>
    <row r="264" spans="1:36" ht="31.35" customHeight="1" x14ac:dyDescent="0.3">
      <c r="A264" s="219">
        <v>2400</v>
      </c>
      <c r="B264" s="218">
        <v>441</v>
      </c>
      <c r="C264" s="228"/>
      <c r="D264" s="220" t="s">
        <v>57</v>
      </c>
      <c r="E264" s="218">
        <v>25</v>
      </c>
      <c r="F264" s="221">
        <v>0.74</v>
      </c>
      <c r="G264" s="220" t="s">
        <v>393</v>
      </c>
      <c r="H264" s="220" t="s">
        <v>291</v>
      </c>
      <c r="I264" s="220" t="s">
        <v>183</v>
      </c>
      <c r="J264" s="218">
        <v>2</v>
      </c>
      <c r="K264" s="218">
        <v>2</v>
      </c>
      <c r="L264" s="220" t="s">
        <v>136</v>
      </c>
      <c r="M264" s="220" t="s">
        <v>137</v>
      </c>
      <c r="N264" s="222" t="s">
        <v>138</v>
      </c>
      <c r="O264" s="220" t="s">
        <v>199</v>
      </c>
      <c r="P264" s="220" t="s">
        <v>199</v>
      </c>
      <c r="Q264" s="222" t="s">
        <v>39</v>
      </c>
      <c r="R264" s="223">
        <v>16128</v>
      </c>
      <c r="S264" s="223">
        <v>2244</v>
      </c>
      <c r="T264" s="221">
        <v>0.14000000000000001</v>
      </c>
      <c r="U264" s="222" t="s">
        <v>38</v>
      </c>
      <c r="V264" s="218">
        <v>799</v>
      </c>
      <c r="W264" s="225">
        <v>110</v>
      </c>
      <c r="X264" s="225">
        <v>92</v>
      </c>
      <c r="Y264" s="225">
        <v>0.14000000000000001</v>
      </c>
      <c r="Z264" s="222" t="s">
        <v>38</v>
      </c>
      <c r="AA264" s="226">
        <v>0.01</v>
      </c>
      <c r="AB264" s="223">
        <v>16128</v>
      </c>
      <c r="AC264" s="223">
        <v>2358</v>
      </c>
      <c r="AD264" s="225">
        <v>0.15</v>
      </c>
      <c r="AE264" s="222" t="s">
        <v>38</v>
      </c>
      <c r="AF264" s="218">
        <v>799</v>
      </c>
      <c r="AG264" s="218">
        <v>116</v>
      </c>
      <c r="AH264" s="218">
        <v>97</v>
      </c>
      <c r="AI264" s="225">
        <v>0.15</v>
      </c>
      <c r="AJ264" s="222" t="s">
        <v>38</v>
      </c>
    </row>
    <row r="265" spans="1:36" ht="31.35" customHeight="1" x14ac:dyDescent="0.3">
      <c r="A265" s="219">
        <v>2410</v>
      </c>
      <c r="B265" s="218">
        <v>438</v>
      </c>
      <c r="C265" s="228"/>
      <c r="D265" s="220" t="s">
        <v>57</v>
      </c>
      <c r="E265" s="218">
        <v>25</v>
      </c>
      <c r="F265" s="221">
        <v>0.5</v>
      </c>
      <c r="G265" s="220" t="s">
        <v>393</v>
      </c>
      <c r="H265" s="220" t="s">
        <v>183</v>
      </c>
      <c r="I265" s="220" t="s">
        <v>351</v>
      </c>
      <c r="J265" s="218">
        <v>2</v>
      </c>
      <c r="K265" s="218">
        <v>2</v>
      </c>
      <c r="L265" s="220" t="s">
        <v>136</v>
      </c>
      <c r="M265" s="220" t="s">
        <v>137</v>
      </c>
      <c r="N265" s="222" t="s">
        <v>149</v>
      </c>
      <c r="O265" s="220" t="s">
        <v>199</v>
      </c>
      <c r="P265" s="220" t="s">
        <v>199</v>
      </c>
      <c r="Q265" s="222" t="s">
        <v>39</v>
      </c>
      <c r="R265" s="223">
        <v>15624</v>
      </c>
      <c r="S265" s="223">
        <v>2533</v>
      </c>
      <c r="T265" s="221">
        <v>0.16</v>
      </c>
      <c r="U265" s="222" t="s">
        <v>38</v>
      </c>
      <c r="V265" s="218">
        <v>770</v>
      </c>
      <c r="W265" s="225">
        <v>124</v>
      </c>
      <c r="X265" s="225">
        <v>104</v>
      </c>
      <c r="Y265" s="225">
        <v>0.16</v>
      </c>
      <c r="Z265" s="222" t="s">
        <v>38</v>
      </c>
      <c r="AA265" s="226">
        <v>0.01</v>
      </c>
      <c r="AB265" s="223">
        <v>15624</v>
      </c>
      <c r="AC265" s="223">
        <v>2662</v>
      </c>
      <c r="AD265" s="225">
        <v>0.17</v>
      </c>
      <c r="AE265" s="222" t="s">
        <v>38</v>
      </c>
      <c r="AF265" s="218">
        <v>770</v>
      </c>
      <c r="AG265" s="218">
        <v>130</v>
      </c>
      <c r="AH265" s="218">
        <v>109</v>
      </c>
      <c r="AI265" s="225">
        <v>0.17</v>
      </c>
      <c r="AJ265" s="222" t="s">
        <v>38</v>
      </c>
    </row>
    <row r="266" spans="1:36" ht="31.35" customHeight="1" x14ac:dyDescent="0.3">
      <c r="A266" s="219">
        <v>2420</v>
      </c>
      <c r="B266" s="218">
        <v>239</v>
      </c>
      <c r="C266" s="228"/>
      <c r="D266" s="220" t="s">
        <v>57</v>
      </c>
      <c r="E266" s="218">
        <v>40</v>
      </c>
      <c r="F266" s="221">
        <v>0.35</v>
      </c>
      <c r="G266" s="220" t="s">
        <v>440</v>
      </c>
      <c r="H266" s="220" t="s">
        <v>143</v>
      </c>
      <c r="I266" s="220" t="s">
        <v>441</v>
      </c>
      <c r="J266" s="218">
        <v>2</v>
      </c>
      <c r="K266" s="218">
        <v>2</v>
      </c>
      <c r="L266" s="220" t="s">
        <v>136</v>
      </c>
      <c r="M266" s="220" t="s">
        <v>137</v>
      </c>
      <c r="N266" s="222" t="s">
        <v>138</v>
      </c>
      <c r="O266" s="220" t="s">
        <v>139</v>
      </c>
      <c r="P266" s="220" t="s">
        <v>301</v>
      </c>
      <c r="Q266" s="222" t="s">
        <v>39</v>
      </c>
      <c r="R266" s="223">
        <v>20160</v>
      </c>
      <c r="S266" s="223">
        <v>2767</v>
      </c>
      <c r="T266" s="221">
        <v>0.14000000000000001</v>
      </c>
      <c r="U266" s="222" t="s">
        <v>38</v>
      </c>
      <c r="V266" s="218">
        <v>999</v>
      </c>
      <c r="W266" s="218">
        <v>59</v>
      </c>
      <c r="X266" s="218">
        <v>126</v>
      </c>
      <c r="Y266" s="225">
        <v>0.13</v>
      </c>
      <c r="Z266" s="222" t="s">
        <v>38</v>
      </c>
      <c r="AA266" s="226">
        <v>3.5000000000000003E-2</v>
      </c>
      <c r="AB266" s="223">
        <v>20160</v>
      </c>
      <c r="AC266" s="223">
        <v>3286</v>
      </c>
      <c r="AD266" s="225">
        <v>0.16</v>
      </c>
      <c r="AE266" s="222" t="s">
        <v>38</v>
      </c>
      <c r="AF266" s="218">
        <v>999</v>
      </c>
      <c r="AG266" s="218">
        <v>70</v>
      </c>
      <c r="AH266" s="218">
        <v>150</v>
      </c>
      <c r="AI266" s="225">
        <v>0.15</v>
      </c>
      <c r="AJ266" s="222" t="s">
        <v>38</v>
      </c>
    </row>
    <row r="267" spans="1:36" ht="31.35" customHeight="1" x14ac:dyDescent="0.3">
      <c r="A267" s="219">
        <v>2430</v>
      </c>
      <c r="B267" s="218">
        <v>616</v>
      </c>
      <c r="C267" s="219">
        <v>117005</v>
      </c>
      <c r="D267" s="220" t="s">
        <v>57</v>
      </c>
      <c r="E267" s="218">
        <v>35</v>
      </c>
      <c r="F267" s="221">
        <v>0.99</v>
      </c>
      <c r="G267" s="220" t="s">
        <v>410</v>
      </c>
      <c r="H267" s="220" t="s">
        <v>361</v>
      </c>
      <c r="I267" s="220" t="s">
        <v>183</v>
      </c>
      <c r="J267" s="218">
        <v>2</v>
      </c>
      <c r="K267" s="218">
        <v>2</v>
      </c>
      <c r="L267" s="220" t="s">
        <v>136</v>
      </c>
      <c r="M267" s="220" t="s">
        <v>137</v>
      </c>
      <c r="N267" s="222" t="s">
        <v>138</v>
      </c>
      <c r="O267" s="220" t="s">
        <v>139</v>
      </c>
      <c r="P267" s="220" t="s">
        <v>175</v>
      </c>
      <c r="Q267" s="222" t="s">
        <v>39</v>
      </c>
      <c r="R267" s="223">
        <v>16128</v>
      </c>
      <c r="S267" s="223">
        <v>2016</v>
      </c>
      <c r="T267" s="221">
        <v>0.13</v>
      </c>
      <c r="U267" s="222" t="s">
        <v>38</v>
      </c>
      <c r="V267" s="218">
        <v>799</v>
      </c>
      <c r="W267" s="218">
        <v>157</v>
      </c>
      <c r="X267" s="218">
        <v>148</v>
      </c>
      <c r="Y267" s="225">
        <v>0.2</v>
      </c>
      <c r="Z267" s="222" t="s">
        <v>38</v>
      </c>
      <c r="AA267" s="226">
        <v>0.01</v>
      </c>
      <c r="AB267" s="223">
        <v>16128</v>
      </c>
      <c r="AC267" s="223">
        <v>2119</v>
      </c>
      <c r="AD267" s="225">
        <v>0.13</v>
      </c>
      <c r="AE267" s="222" t="s">
        <v>38</v>
      </c>
      <c r="AF267" s="218">
        <v>799</v>
      </c>
      <c r="AG267" s="218">
        <v>165</v>
      </c>
      <c r="AH267" s="218">
        <v>155</v>
      </c>
      <c r="AI267" s="225">
        <v>0.21</v>
      </c>
      <c r="AJ267" s="222" t="s">
        <v>38</v>
      </c>
    </row>
    <row r="268" spans="1:36" ht="31.35" customHeight="1" x14ac:dyDescent="0.3">
      <c r="A268" s="219">
        <v>2440</v>
      </c>
      <c r="B268" s="218">
        <v>427</v>
      </c>
      <c r="C268" s="228"/>
      <c r="D268" s="220" t="s">
        <v>57</v>
      </c>
      <c r="E268" s="218">
        <v>25</v>
      </c>
      <c r="F268" s="221">
        <v>0.71</v>
      </c>
      <c r="G268" s="220" t="s">
        <v>442</v>
      </c>
      <c r="H268" s="220" t="s">
        <v>351</v>
      </c>
      <c r="I268" s="220" t="s">
        <v>134</v>
      </c>
      <c r="J268" s="218">
        <v>2</v>
      </c>
      <c r="K268" s="218">
        <v>2</v>
      </c>
      <c r="L268" s="220" t="s">
        <v>136</v>
      </c>
      <c r="M268" s="220" t="s">
        <v>137</v>
      </c>
      <c r="N268" s="222" t="s">
        <v>138</v>
      </c>
      <c r="O268" s="220" t="s">
        <v>199</v>
      </c>
      <c r="P268" s="220" t="s">
        <v>199</v>
      </c>
      <c r="Q268" s="222" t="s">
        <v>39</v>
      </c>
      <c r="R268" s="223">
        <v>16128</v>
      </c>
      <c r="S268" s="223">
        <v>3614</v>
      </c>
      <c r="T268" s="221">
        <v>0.22</v>
      </c>
      <c r="U268" s="222" t="s">
        <v>38</v>
      </c>
      <c r="V268" s="218">
        <v>799</v>
      </c>
      <c r="W268" s="218">
        <v>180</v>
      </c>
      <c r="X268" s="218">
        <v>206</v>
      </c>
      <c r="Y268" s="225">
        <v>0.26</v>
      </c>
      <c r="Z268" s="222" t="s">
        <v>38</v>
      </c>
      <c r="AA268" s="226">
        <v>1.2500000000000001E-2</v>
      </c>
      <c r="AB268" s="223">
        <v>16128</v>
      </c>
      <c r="AC268" s="223">
        <v>3846</v>
      </c>
      <c r="AD268" s="225">
        <v>0.24</v>
      </c>
      <c r="AE268" s="222" t="s">
        <v>38</v>
      </c>
      <c r="AF268" s="218">
        <v>799</v>
      </c>
      <c r="AG268" s="218">
        <v>192</v>
      </c>
      <c r="AH268" s="218">
        <v>219</v>
      </c>
      <c r="AI268" s="225">
        <v>0.27</v>
      </c>
      <c r="AJ268" s="222" t="s">
        <v>38</v>
      </c>
    </row>
    <row r="269" spans="1:36" ht="31.35" customHeight="1" x14ac:dyDescent="0.3">
      <c r="A269" s="219">
        <v>2450</v>
      </c>
      <c r="B269" s="218">
        <v>13</v>
      </c>
      <c r="C269" s="228"/>
      <c r="D269" s="220" t="s">
        <v>57</v>
      </c>
      <c r="E269" s="218">
        <v>35</v>
      </c>
      <c r="F269" s="221">
        <v>0.87</v>
      </c>
      <c r="G269" s="220" t="s">
        <v>335</v>
      </c>
      <c r="H269" s="220" t="s">
        <v>232</v>
      </c>
      <c r="I269" s="220" t="s">
        <v>316</v>
      </c>
      <c r="J269" s="218">
        <v>2</v>
      </c>
      <c r="K269" s="218">
        <v>2</v>
      </c>
      <c r="L269" s="220" t="s">
        <v>136</v>
      </c>
      <c r="M269" s="220" t="s">
        <v>137</v>
      </c>
      <c r="N269" s="222" t="s">
        <v>138</v>
      </c>
      <c r="O269" s="220" t="s">
        <v>139</v>
      </c>
      <c r="P269" s="220" t="s">
        <v>144</v>
      </c>
      <c r="Q269" s="222" t="s">
        <v>39</v>
      </c>
      <c r="R269" s="223">
        <v>16128</v>
      </c>
      <c r="S269" s="223">
        <v>4022</v>
      </c>
      <c r="T269" s="221">
        <v>0.25</v>
      </c>
      <c r="U269" s="222" t="s">
        <v>38</v>
      </c>
      <c r="V269" s="218">
        <v>799</v>
      </c>
      <c r="W269" s="218">
        <v>243</v>
      </c>
      <c r="X269" s="218">
        <v>170</v>
      </c>
      <c r="Y269" s="225">
        <v>0.3</v>
      </c>
      <c r="Z269" s="222" t="s">
        <v>38</v>
      </c>
      <c r="AA269" s="226">
        <v>4.4999999999999998E-2</v>
      </c>
      <c r="AB269" s="223">
        <v>16128</v>
      </c>
      <c r="AC269" s="223">
        <v>5012</v>
      </c>
      <c r="AD269" s="225">
        <v>0.31</v>
      </c>
      <c r="AE269" s="222" t="s">
        <v>38</v>
      </c>
      <c r="AF269" s="218">
        <v>799</v>
      </c>
      <c r="AG269" s="218">
        <v>303</v>
      </c>
      <c r="AH269" s="218">
        <v>212</v>
      </c>
      <c r="AI269" s="225">
        <v>0.38</v>
      </c>
      <c r="AJ269" s="222" t="s">
        <v>38</v>
      </c>
    </row>
    <row r="270" spans="1:36" ht="31.35" customHeight="1" x14ac:dyDescent="0.3">
      <c r="A270" s="219">
        <v>2460</v>
      </c>
      <c r="B270" s="218">
        <v>410</v>
      </c>
      <c r="C270" s="228"/>
      <c r="D270" s="220" t="s">
        <v>57</v>
      </c>
      <c r="E270" s="218">
        <v>25</v>
      </c>
      <c r="F270" s="221">
        <v>0.74</v>
      </c>
      <c r="G270" s="220" t="s">
        <v>443</v>
      </c>
      <c r="H270" s="220" t="s">
        <v>147</v>
      </c>
      <c r="I270" s="220" t="s">
        <v>444</v>
      </c>
      <c r="J270" s="218">
        <v>2</v>
      </c>
      <c r="K270" s="218">
        <v>2</v>
      </c>
      <c r="L270" s="220" t="s">
        <v>136</v>
      </c>
      <c r="M270" s="220" t="s">
        <v>148</v>
      </c>
      <c r="N270" s="222" t="s">
        <v>445</v>
      </c>
      <c r="O270" s="220" t="s">
        <v>181</v>
      </c>
      <c r="P270" s="220" t="s">
        <v>181</v>
      </c>
      <c r="Q270" s="222" t="s">
        <v>39</v>
      </c>
      <c r="R270" s="223">
        <v>13136</v>
      </c>
      <c r="S270" s="223">
        <v>8119</v>
      </c>
      <c r="T270" s="221">
        <v>0.62</v>
      </c>
      <c r="U270" s="222" t="s">
        <v>39</v>
      </c>
      <c r="V270" s="218">
        <v>652</v>
      </c>
      <c r="W270" s="218">
        <v>400</v>
      </c>
      <c r="X270" s="218">
        <v>282</v>
      </c>
      <c r="Y270" s="225">
        <v>0.61</v>
      </c>
      <c r="Z270" s="222" t="s">
        <v>39</v>
      </c>
      <c r="AA270" s="226">
        <v>1.2500000000000001E-2</v>
      </c>
      <c r="AB270" s="223">
        <v>13136</v>
      </c>
      <c r="AC270" s="223">
        <v>8639</v>
      </c>
      <c r="AD270" s="225">
        <v>0.66</v>
      </c>
      <c r="AE270" s="222" t="s">
        <v>39</v>
      </c>
      <c r="AF270" s="218">
        <v>652</v>
      </c>
      <c r="AG270" s="218">
        <v>426</v>
      </c>
      <c r="AH270" s="218">
        <v>300</v>
      </c>
      <c r="AI270" s="225">
        <v>0.65</v>
      </c>
      <c r="AJ270" s="222" t="s">
        <v>39</v>
      </c>
    </row>
    <row r="271" spans="1:36" ht="31.35" customHeight="1" x14ac:dyDescent="0.3">
      <c r="A271" s="219">
        <v>2470</v>
      </c>
      <c r="B271" s="218">
        <v>430</v>
      </c>
      <c r="C271" s="228"/>
      <c r="D271" s="229" t="s">
        <v>176</v>
      </c>
      <c r="E271" s="218">
        <v>45</v>
      </c>
      <c r="F271" s="221">
        <v>0.76</v>
      </c>
      <c r="G271" s="220" t="s">
        <v>446</v>
      </c>
      <c r="H271" s="220" t="s">
        <v>247</v>
      </c>
      <c r="I271" s="220" t="s">
        <v>447</v>
      </c>
      <c r="J271" s="218">
        <v>2</v>
      </c>
      <c r="K271" s="218">
        <v>2</v>
      </c>
      <c r="L271" s="220" t="s">
        <v>136</v>
      </c>
      <c r="M271" s="220" t="s">
        <v>137</v>
      </c>
      <c r="N271" s="222" t="s">
        <v>149</v>
      </c>
      <c r="O271" s="220" t="s">
        <v>139</v>
      </c>
      <c r="P271" s="220" t="s">
        <v>199</v>
      </c>
      <c r="Q271" s="222" t="s">
        <v>39</v>
      </c>
      <c r="R271" s="223">
        <v>20507</v>
      </c>
      <c r="S271" s="223">
        <v>10781</v>
      </c>
      <c r="T271" s="221">
        <v>0.53</v>
      </c>
      <c r="U271" s="222" t="s">
        <v>38</v>
      </c>
      <c r="V271" s="224">
        <v>1011</v>
      </c>
      <c r="W271" s="218">
        <v>458</v>
      </c>
      <c r="X271" s="218">
        <v>448</v>
      </c>
      <c r="Y271" s="225">
        <v>0.45</v>
      </c>
      <c r="Z271" s="222" t="s">
        <v>38</v>
      </c>
      <c r="AA271" s="226">
        <v>1.7500000000000002E-2</v>
      </c>
      <c r="AB271" s="223">
        <v>20507</v>
      </c>
      <c r="AC271" s="223">
        <v>11758</v>
      </c>
      <c r="AD271" s="225">
        <v>0.56999999999999995</v>
      </c>
      <c r="AE271" s="222" t="s">
        <v>38</v>
      </c>
      <c r="AF271" s="224">
        <v>1011</v>
      </c>
      <c r="AG271" s="218">
        <v>499</v>
      </c>
      <c r="AH271" s="218">
        <v>488</v>
      </c>
      <c r="AI271" s="225">
        <v>0.49</v>
      </c>
      <c r="AJ271" s="222" t="s">
        <v>38</v>
      </c>
    </row>
    <row r="272" spans="1:36" ht="31.35" customHeight="1" x14ac:dyDescent="0.3">
      <c r="A272" s="219">
        <v>2480</v>
      </c>
      <c r="B272" s="218">
        <v>430</v>
      </c>
      <c r="C272" s="228"/>
      <c r="D272" s="220" t="s">
        <v>57</v>
      </c>
      <c r="E272" s="218">
        <v>35</v>
      </c>
      <c r="F272" s="221">
        <v>1.03</v>
      </c>
      <c r="G272" s="220" t="s">
        <v>446</v>
      </c>
      <c r="H272" s="220" t="s">
        <v>447</v>
      </c>
      <c r="I272" s="220" t="s">
        <v>143</v>
      </c>
      <c r="J272" s="218">
        <v>2</v>
      </c>
      <c r="K272" s="218">
        <v>2</v>
      </c>
      <c r="L272" s="220" t="s">
        <v>136</v>
      </c>
      <c r="M272" s="220" t="s">
        <v>137</v>
      </c>
      <c r="N272" s="222" t="s">
        <v>258</v>
      </c>
      <c r="O272" s="220" t="s">
        <v>139</v>
      </c>
      <c r="P272" s="220" t="s">
        <v>199</v>
      </c>
      <c r="Q272" s="222" t="s">
        <v>39</v>
      </c>
      <c r="R272" s="223">
        <v>12672</v>
      </c>
      <c r="S272" s="223">
        <v>10781</v>
      </c>
      <c r="T272" s="221">
        <v>0.85</v>
      </c>
      <c r="U272" s="222" t="s">
        <v>39</v>
      </c>
      <c r="V272" s="218">
        <v>626</v>
      </c>
      <c r="W272" s="218">
        <v>458</v>
      </c>
      <c r="X272" s="218">
        <v>448</v>
      </c>
      <c r="Y272" s="225">
        <v>0.73</v>
      </c>
      <c r="Z272" s="222" t="s">
        <v>39</v>
      </c>
      <c r="AA272" s="226">
        <v>1.7500000000000002E-2</v>
      </c>
      <c r="AB272" s="223">
        <v>12672</v>
      </c>
      <c r="AC272" s="223">
        <v>11758</v>
      </c>
      <c r="AD272" s="225">
        <v>0.93</v>
      </c>
      <c r="AE272" s="222" t="s">
        <v>39</v>
      </c>
      <c r="AF272" s="218">
        <v>626</v>
      </c>
      <c r="AG272" s="218">
        <v>499</v>
      </c>
      <c r="AH272" s="218">
        <v>488</v>
      </c>
      <c r="AI272" s="225">
        <v>0.8</v>
      </c>
      <c r="AJ272" s="222" t="s">
        <v>39</v>
      </c>
    </row>
    <row r="273" spans="1:36" ht="31.35" customHeight="1" x14ac:dyDescent="0.3">
      <c r="A273" s="219">
        <v>2490</v>
      </c>
      <c r="B273" s="218">
        <v>431</v>
      </c>
      <c r="C273" s="228"/>
      <c r="D273" s="220" t="s">
        <v>57</v>
      </c>
      <c r="E273" s="218">
        <v>25</v>
      </c>
      <c r="F273" s="221">
        <v>0.45</v>
      </c>
      <c r="G273" s="220" t="s">
        <v>446</v>
      </c>
      <c r="H273" s="220" t="s">
        <v>143</v>
      </c>
      <c r="I273" s="220" t="s">
        <v>393</v>
      </c>
      <c r="J273" s="218">
        <v>2</v>
      </c>
      <c r="K273" s="218">
        <v>2</v>
      </c>
      <c r="L273" s="220" t="s">
        <v>136</v>
      </c>
      <c r="M273" s="220" t="s">
        <v>137</v>
      </c>
      <c r="N273" s="222" t="s">
        <v>258</v>
      </c>
      <c r="O273" s="220" t="s">
        <v>139</v>
      </c>
      <c r="P273" s="220" t="s">
        <v>199</v>
      </c>
      <c r="Q273" s="222" t="s">
        <v>39</v>
      </c>
      <c r="R273" s="223">
        <v>12672</v>
      </c>
      <c r="S273" s="223">
        <v>9897</v>
      </c>
      <c r="T273" s="221">
        <v>0.78</v>
      </c>
      <c r="U273" s="222" t="s">
        <v>39</v>
      </c>
      <c r="V273" s="218">
        <v>626</v>
      </c>
      <c r="W273" s="218">
        <v>372</v>
      </c>
      <c r="X273" s="218">
        <v>436</v>
      </c>
      <c r="Y273" s="225">
        <v>0.7</v>
      </c>
      <c r="Z273" s="222" t="s">
        <v>39</v>
      </c>
      <c r="AA273" s="226">
        <v>0.01</v>
      </c>
      <c r="AB273" s="223">
        <v>12672</v>
      </c>
      <c r="AC273" s="223">
        <v>10402</v>
      </c>
      <c r="AD273" s="225">
        <v>0.82</v>
      </c>
      <c r="AE273" s="222" t="s">
        <v>39</v>
      </c>
      <c r="AF273" s="218">
        <v>626</v>
      </c>
      <c r="AG273" s="218">
        <v>391</v>
      </c>
      <c r="AH273" s="218">
        <v>458</v>
      </c>
      <c r="AI273" s="225">
        <v>0.73</v>
      </c>
      <c r="AJ273" s="222" t="s">
        <v>39</v>
      </c>
    </row>
    <row r="274" spans="1:36" ht="31.35" customHeight="1" x14ac:dyDescent="0.3">
      <c r="A274" s="219">
        <v>2500</v>
      </c>
      <c r="B274" s="218">
        <v>431</v>
      </c>
      <c r="C274" s="228"/>
      <c r="D274" s="229" t="s">
        <v>176</v>
      </c>
      <c r="E274" s="218">
        <v>25</v>
      </c>
      <c r="F274" s="221">
        <v>0.39</v>
      </c>
      <c r="G274" s="220" t="s">
        <v>446</v>
      </c>
      <c r="H274" s="220" t="s">
        <v>393</v>
      </c>
      <c r="I274" s="220" t="s">
        <v>350</v>
      </c>
      <c r="J274" s="218">
        <v>2</v>
      </c>
      <c r="K274" s="218">
        <v>2</v>
      </c>
      <c r="L274" s="220" t="s">
        <v>136</v>
      </c>
      <c r="M274" s="220" t="s">
        <v>137</v>
      </c>
      <c r="N274" s="222" t="s">
        <v>258</v>
      </c>
      <c r="O274" s="220" t="s">
        <v>139</v>
      </c>
      <c r="P274" s="220" t="s">
        <v>199</v>
      </c>
      <c r="Q274" s="222" t="s">
        <v>39</v>
      </c>
      <c r="R274" s="223">
        <v>12672</v>
      </c>
      <c r="S274" s="223">
        <v>9897</v>
      </c>
      <c r="T274" s="221">
        <v>0.78</v>
      </c>
      <c r="U274" s="222" t="s">
        <v>39</v>
      </c>
      <c r="V274" s="218">
        <v>626</v>
      </c>
      <c r="W274" s="218">
        <v>372</v>
      </c>
      <c r="X274" s="218">
        <v>436</v>
      </c>
      <c r="Y274" s="225">
        <v>0.7</v>
      </c>
      <c r="Z274" s="222" t="s">
        <v>39</v>
      </c>
      <c r="AA274" s="226">
        <v>0.01</v>
      </c>
      <c r="AB274" s="223">
        <v>12672</v>
      </c>
      <c r="AC274" s="223">
        <v>10402</v>
      </c>
      <c r="AD274" s="225">
        <v>0.82</v>
      </c>
      <c r="AE274" s="222" t="s">
        <v>39</v>
      </c>
      <c r="AF274" s="218">
        <v>626</v>
      </c>
      <c r="AG274" s="218">
        <v>391</v>
      </c>
      <c r="AH274" s="218">
        <v>458</v>
      </c>
      <c r="AI274" s="225">
        <v>0.73</v>
      </c>
      <c r="AJ274" s="222" t="s">
        <v>39</v>
      </c>
    </row>
    <row r="275" spans="1:36" ht="31.35" customHeight="1" x14ac:dyDescent="0.3">
      <c r="A275" s="219">
        <v>2510</v>
      </c>
      <c r="B275" s="218">
        <v>428</v>
      </c>
      <c r="C275" s="228"/>
      <c r="D275" s="220" t="s">
        <v>57</v>
      </c>
      <c r="E275" s="218">
        <v>25</v>
      </c>
      <c r="F275" s="221">
        <v>0.41</v>
      </c>
      <c r="G275" s="220" t="s">
        <v>446</v>
      </c>
      <c r="H275" s="220" t="s">
        <v>350</v>
      </c>
      <c r="I275" s="220" t="s">
        <v>430</v>
      </c>
      <c r="J275" s="218">
        <v>2</v>
      </c>
      <c r="K275" s="218">
        <v>2</v>
      </c>
      <c r="L275" s="220" t="s">
        <v>136</v>
      </c>
      <c r="M275" s="220" t="s">
        <v>137</v>
      </c>
      <c r="N275" s="222" t="s">
        <v>258</v>
      </c>
      <c r="O275" s="220" t="s">
        <v>139</v>
      </c>
      <c r="P275" s="220" t="s">
        <v>199</v>
      </c>
      <c r="Q275" s="222" t="s">
        <v>39</v>
      </c>
      <c r="R275" s="223">
        <v>12672</v>
      </c>
      <c r="S275" s="223">
        <v>5536</v>
      </c>
      <c r="T275" s="221">
        <v>0.44</v>
      </c>
      <c r="U275" s="222" t="s">
        <v>39</v>
      </c>
      <c r="V275" s="218">
        <v>626</v>
      </c>
      <c r="W275" s="218">
        <v>228</v>
      </c>
      <c r="X275" s="218">
        <v>252</v>
      </c>
      <c r="Y275" s="225">
        <v>0.4</v>
      </c>
      <c r="Z275" s="222" t="s">
        <v>39</v>
      </c>
      <c r="AA275" s="226">
        <v>1.2500000000000001E-2</v>
      </c>
      <c r="AB275" s="223">
        <v>12672</v>
      </c>
      <c r="AC275" s="223">
        <v>5891</v>
      </c>
      <c r="AD275" s="225">
        <v>0.46</v>
      </c>
      <c r="AE275" s="222" t="s">
        <v>39</v>
      </c>
      <c r="AF275" s="218">
        <v>626</v>
      </c>
      <c r="AG275" s="218">
        <v>243</v>
      </c>
      <c r="AH275" s="218">
        <v>268</v>
      </c>
      <c r="AI275" s="225">
        <v>0.43</v>
      </c>
      <c r="AJ275" s="222" t="s">
        <v>39</v>
      </c>
    </row>
    <row r="276" spans="1:36" ht="31.35" customHeight="1" x14ac:dyDescent="0.3">
      <c r="A276" s="219">
        <v>2520</v>
      </c>
      <c r="B276" s="218">
        <v>433</v>
      </c>
      <c r="C276" s="228"/>
      <c r="D276" s="220" t="s">
        <v>57</v>
      </c>
      <c r="E276" s="218">
        <v>35</v>
      </c>
      <c r="F276" s="221">
        <v>0.62</v>
      </c>
      <c r="G276" s="220" t="s">
        <v>446</v>
      </c>
      <c r="H276" s="220" t="s">
        <v>430</v>
      </c>
      <c r="I276" s="220" t="s">
        <v>448</v>
      </c>
      <c r="J276" s="218">
        <v>2</v>
      </c>
      <c r="K276" s="218">
        <v>2</v>
      </c>
      <c r="L276" s="220" t="s">
        <v>136</v>
      </c>
      <c r="M276" s="220" t="s">
        <v>137</v>
      </c>
      <c r="N276" s="222" t="s">
        <v>258</v>
      </c>
      <c r="O276" s="220" t="s">
        <v>139</v>
      </c>
      <c r="P276" s="220" t="s">
        <v>199</v>
      </c>
      <c r="Q276" s="222" t="s">
        <v>39</v>
      </c>
      <c r="R276" s="223">
        <v>15840</v>
      </c>
      <c r="S276" s="223">
        <v>4021</v>
      </c>
      <c r="T276" s="221">
        <v>0.25</v>
      </c>
      <c r="U276" s="222" t="s">
        <v>39</v>
      </c>
      <c r="V276" s="218">
        <v>783</v>
      </c>
      <c r="W276" s="225">
        <v>165</v>
      </c>
      <c r="X276" s="225">
        <v>197</v>
      </c>
      <c r="Y276" s="225">
        <v>0.25</v>
      </c>
      <c r="Z276" s="222" t="s">
        <v>39</v>
      </c>
      <c r="AA276" s="226">
        <v>0.01</v>
      </c>
      <c r="AB276" s="223">
        <v>15840</v>
      </c>
      <c r="AC276" s="223">
        <v>4226</v>
      </c>
      <c r="AD276" s="225">
        <v>0.27</v>
      </c>
      <c r="AE276" s="222" t="s">
        <v>39</v>
      </c>
      <c r="AF276" s="218">
        <v>783</v>
      </c>
      <c r="AG276" s="218">
        <v>173</v>
      </c>
      <c r="AH276" s="218">
        <v>207</v>
      </c>
      <c r="AI276" s="225">
        <v>0.26</v>
      </c>
      <c r="AJ276" s="222" t="s">
        <v>39</v>
      </c>
    </row>
    <row r="277" spans="1:36" ht="31.35" customHeight="1" x14ac:dyDescent="0.3">
      <c r="A277" s="219">
        <v>2530</v>
      </c>
      <c r="B277" s="218">
        <v>432</v>
      </c>
      <c r="C277" s="228"/>
      <c r="D277" s="220" t="s">
        <v>57</v>
      </c>
      <c r="E277" s="218">
        <v>35</v>
      </c>
      <c r="F277" s="221">
        <v>0.32</v>
      </c>
      <c r="G277" s="220" t="s">
        <v>446</v>
      </c>
      <c r="H277" s="220" t="s">
        <v>448</v>
      </c>
      <c r="I277" s="220" t="s">
        <v>449</v>
      </c>
      <c r="J277" s="218">
        <v>2</v>
      </c>
      <c r="K277" s="218">
        <v>2</v>
      </c>
      <c r="L277" s="220" t="s">
        <v>136</v>
      </c>
      <c r="M277" s="220" t="s">
        <v>137</v>
      </c>
      <c r="N277" s="222" t="s">
        <v>149</v>
      </c>
      <c r="O277" s="220" t="s">
        <v>139</v>
      </c>
      <c r="P277" s="220" t="s">
        <v>199</v>
      </c>
      <c r="Q277" s="222" t="s">
        <v>39</v>
      </c>
      <c r="R277" s="223">
        <v>15624</v>
      </c>
      <c r="S277" s="223">
        <v>4834</v>
      </c>
      <c r="T277" s="221">
        <v>0.31</v>
      </c>
      <c r="U277" s="222" t="s">
        <v>38</v>
      </c>
      <c r="V277" s="218">
        <v>770</v>
      </c>
      <c r="W277" s="218">
        <v>256</v>
      </c>
      <c r="X277" s="218">
        <v>185</v>
      </c>
      <c r="Y277" s="225">
        <v>0.33</v>
      </c>
      <c r="Z277" s="222" t="s">
        <v>38</v>
      </c>
      <c r="AA277" s="226">
        <v>0.01</v>
      </c>
      <c r="AB277" s="223">
        <v>15624</v>
      </c>
      <c r="AC277" s="223">
        <v>5081</v>
      </c>
      <c r="AD277" s="225">
        <v>0.33</v>
      </c>
      <c r="AE277" s="222" t="s">
        <v>38</v>
      </c>
      <c r="AF277" s="218">
        <v>770</v>
      </c>
      <c r="AG277" s="218">
        <v>269</v>
      </c>
      <c r="AH277" s="218">
        <v>194</v>
      </c>
      <c r="AI277" s="225">
        <v>0.35</v>
      </c>
      <c r="AJ277" s="222" t="s">
        <v>38</v>
      </c>
    </row>
    <row r="278" spans="1:36" ht="31.35" customHeight="1" x14ac:dyDescent="0.3">
      <c r="A278" s="219">
        <v>2540</v>
      </c>
      <c r="B278" s="218">
        <v>539</v>
      </c>
      <c r="C278" s="228"/>
      <c r="D278" s="220" t="s">
        <v>57</v>
      </c>
      <c r="E278" s="218">
        <v>45</v>
      </c>
      <c r="F278" s="221">
        <v>2.52</v>
      </c>
      <c r="G278" s="220" t="s">
        <v>281</v>
      </c>
      <c r="H278" s="220" t="s">
        <v>189</v>
      </c>
      <c r="I278" s="220" t="s">
        <v>280</v>
      </c>
      <c r="J278" s="218">
        <v>2</v>
      </c>
      <c r="K278" s="218">
        <v>2</v>
      </c>
      <c r="L278" s="220" t="s">
        <v>136</v>
      </c>
      <c r="M278" s="220" t="s">
        <v>137</v>
      </c>
      <c r="N278" s="222" t="s">
        <v>158</v>
      </c>
      <c r="O278" s="220" t="s">
        <v>139</v>
      </c>
      <c r="P278" s="220" t="s">
        <v>144</v>
      </c>
      <c r="Q278" s="222" t="s">
        <v>39</v>
      </c>
      <c r="R278" s="223">
        <v>14000</v>
      </c>
      <c r="S278" s="223">
        <v>2321</v>
      </c>
      <c r="T278" s="221">
        <v>0.17</v>
      </c>
      <c r="U278" s="222" t="s">
        <v>37</v>
      </c>
      <c r="V278" s="218">
        <v>730</v>
      </c>
      <c r="W278" s="218">
        <v>138</v>
      </c>
      <c r="X278" s="218">
        <v>86</v>
      </c>
      <c r="Y278" s="225">
        <v>0.19</v>
      </c>
      <c r="Z278" s="222" t="s">
        <v>37</v>
      </c>
      <c r="AA278" s="226">
        <v>1.7500000000000002E-2</v>
      </c>
      <c r="AB278" s="223">
        <v>14000</v>
      </c>
      <c r="AC278" s="223">
        <v>2531</v>
      </c>
      <c r="AD278" s="225">
        <v>0.18</v>
      </c>
      <c r="AE278" s="222" t="s">
        <v>37</v>
      </c>
      <c r="AF278" s="218">
        <v>730</v>
      </c>
      <c r="AG278" s="218">
        <v>150</v>
      </c>
      <c r="AH278" s="218">
        <v>94</v>
      </c>
      <c r="AI278" s="225">
        <v>0.21</v>
      </c>
      <c r="AJ278" s="222" t="s">
        <v>37</v>
      </c>
    </row>
    <row r="279" spans="1:36" ht="31.35" customHeight="1" x14ac:dyDescent="0.3">
      <c r="A279" s="219">
        <v>2550</v>
      </c>
      <c r="B279" s="218">
        <v>539</v>
      </c>
      <c r="C279" s="228"/>
      <c r="D279" s="229" t="s">
        <v>176</v>
      </c>
      <c r="E279" s="218">
        <v>45</v>
      </c>
      <c r="F279" s="221">
        <v>3.01</v>
      </c>
      <c r="G279" s="220" t="s">
        <v>281</v>
      </c>
      <c r="H279" s="220" t="s">
        <v>280</v>
      </c>
      <c r="I279" s="220" t="s">
        <v>450</v>
      </c>
      <c r="J279" s="218">
        <v>2</v>
      </c>
      <c r="K279" s="218">
        <v>2</v>
      </c>
      <c r="L279" s="220" t="s">
        <v>157</v>
      </c>
      <c r="M279" s="220" t="s">
        <v>137</v>
      </c>
      <c r="N279" s="222" t="s">
        <v>158</v>
      </c>
      <c r="O279" s="220" t="s">
        <v>139</v>
      </c>
      <c r="P279" s="220" t="s">
        <v>144</v>
      </c>
      <c r="Q279" s="222" t="s">
        <v>38</v>
      </c>
      <c r="R279" s="223">
        <v>8200</v>
      </c>
      <c r="S279" s="223">
        <v>2321</v>
      </c>
      <c r="T279" s="221">
        <v>0.28000000000000003</v>
      </c>
      <c r="U279" s="222" t="s">
        <v>37</v>
      </c>
      <c r="V279" s="218">
        <v>430</v>
      </c>
      <c r="W279" s="218">
        <v>138</v>
      </c>
      <c r="X279" s="218">
        <v>86</v>
      </c>
      <c r="Y279" s="225">
        <v>0.32</v>
      </c>
      <c r="Z279" s="222" t="s">
        <v>37</v>
      </c>
      <c r="AA279" s="226">
        <v>1.7500000000000002E-2</v>
      </c>
      <c r="AB279" s="223">
        <v>8200</v>
      </c>
      <c r="AC279" s="223">
        <v>2531</v>
      </c>
      <c r="AD279" s="225">
        <v>0.31</v>
      </c>
      <c r="AE279" s="222" t="s">
        <v>37</v>
      </c>
      <c r="AF279" s="218">
        <v>430</v>
      </c>
      <c r="AG279" s="218">
        <v>150</v>
      </c>
      <c r="AH279" s="218">
        <v>94</v>
      </c>
      <c r="AI279" s="225">
        <v>0.35</v>
      </c>
      <c r="AJ279" s="222" t="s">
        <v>37</v>
      </c>
    </row>
    <row r="280" spans="1:36" ht="31.35" customHeight="1" x14ac:dyDescent="0.3">
      <c r="A280" s="219">
        <v>2560</v>
      </c>
      <c r="B280" s="218">
        <v>215</v>
      </c>
      <c r="C280" s="228"/>
      <c r="D280" s="220" t="s">
        <v>57</v>
      </c>
      <c r="E280" s="218">
        <v>30</v>
      </c>
      <c r="F280" s="221">
        <v>3.23</v>
      </c>
      <c r="G280" s="220" t="s">
        <v>451</v>
      </c>
      <c r="H280" s="220" t="s">
        <v>206</v>
      </c>
      <c r="I280" s="220" t="s">
        <v>370</v>
      </c>
      <c r="J280" s="218">
        <v>2</v>
      </c>
      <c r="K280" s="218">
        <v>2</v>
      </c>
      <c r="L280" s="220" t="s">
        <v>136</v>
      </c>
      <c r="M280" s="220" t="s">
        <v>137</v>
      </c>
      <c r="N280" s="222" t="s">
        <v>158</v>
      </c>
      <c r="O280" s="220" t="s">
        <v>207</v>
      </c>
      <c r="P280" s="220" t="s">
        <v>207</v>
      </c>
      <c r="Q280" s="222" t="s">
        <v>39</v>
      </c>
      <c r="R280" s="223">
        <v>14000</v>
      </c>
      <c r="S280" s="218">
        <v>800</v>
      </c>
      <c r="T280" s="221">
        <v>0.06</v>
      </c>
      <c r="U280" s="222" t="s">
        <v>37</v>
      </c>
      <c r="V280" s="218">
        <v>730</v>
      </c>
      <c r="W280" s="225">
        <v>33</v>
      </c>
      <c r="X280" s="225">
        <v>39</v>
      </c>
      <c r="Y280" s="225">
        <v>0.05</v>
      </c>
      <c r="Z280" s="222" t="s">
        <v>37</v>
      </c>
      <c r="AA280" s="226">
        <v>0.01</v>
      </c>
      <c r="AB280" s="223">
        <v>14000</v>
      </c>
      <c r="AC280" s="218">
        <v>841</v>
      </c>
      <c r="AD280" s="225">
        <v>0.06</v>
      </c>
      <c r="AE280" s="222" t="s">
        <v>37</v>
      </c>
      <c r="AF280" s="218">
        <v>730</v>
      </c>
      <c r="AG280" s="218">
        <v>35</v>
      </c>
      <c r="AH280" s="218">
        <v>41</v>
      </c>
      <c r="AI280" s="225">
        <v>0.06</v>
      </c>
      <c r="AJ280" s="222" t="s">
        <v>37</v>
      </c>
    </row>
    <row r="281" spans="1:36" ht="31.35" customHeight="1" x14ac:dyDescent="0.3">
      <c r="A281" s="219">
        <v>2570</v>
      </c>
      <c r="B281" s="218">
        <v>525</v>
      </c>
      <c r="C281" s="228"/>
      <c r="D281" s="220" t="s">
        <v>57</v>
      </c>
      <c r="E281" s="218">
        <v>25</v>
      </c>
      <c r="F281" s="221">
        <v>0.42</v>
      </c>
      <c r="G281" s="220" t="s">
        <v>452</v>
      </c>
      <c r="H281" s="220" t="s">
        <v>453</v>
      </c>
      <c r="I281" s="220" t="s">
        <v>414</v>
      </c>
      <c r="J281" s="218">
        <v>2</v>
      </c>
      <c r="K281" s="218">
        <v>2</v>
      </c>
      <c r="L281" s="220" t="s">
        <v>136</v>
      </c>
      <c r="M281" s="220" t="s">
        <v>137</v>
      </c>
      <c r="N281" s="222" t="s">
        <v>138</v>
      </c>
      <c r="O281" s="220" t="s">
        <v>153</v>
      </c>
      <c r="P281" s="220" t="s">
        <v>153</v>
      </c>
      <c r="Q281" s="222" t="s">
        <v>39</v>
      </c>
      <c r="R281" s="223">
        <v>16128</v>
      </c>
      <c r="S281" s="223">
        <v>1467</v>
      </c>
      <c r="T281" s="221">
        <v>0.09</v>
      </c>
      <c r="U281" s="222" t="s">
        <v>38</v>
      </c>
      <c r="V281" s="218">
        <v>799</v>
      </c>
      <c r="W281" s="218">
        <v>61</v>
      </c>
      <c r="X281" s="218">
        <v>46</v>
      </c>
      <c r="Y281" s="225">
        <v>0.08</v>
      </c>
      <c r="Z281" s="222" t="s">
        <v>38</v>
      </c>
      <c r="AA281" s="226">
        <v>1.2500000000000001E-2</v>
      </c>
      <c r="AB281" s="223">
        <v>16128</v>
      </c>
      <c r="AC281" s="223">
        <v>1561</v>
      </c>
      <c r="AD281" s="225">
        <v>0.1</v>
      </c>
      <c r="AE281" s="222" t="s">
        <v>38</v>
      </c>
      <c r="AF281" s="218">
        <v>799</v>
      </c>
      <c r="AG281" s="218">
        <v>65</v>
      </c>
      <c r="AH281" s="218">
        <v>49</v>
      </c>
      <c r="AI281" s="225">
        <v>0.08</v>
      </c>
      <c r="AJ281" s="222" t="s">
        <v>38</v>
      </c>
    </row>
    <row r="282" spans="1:36" ht="31.35" customHeight="1" x14ac:dyDescent="0.3">
      <c r="A282" s="219">
        <v>2580</v>
      </c>
      <c r="B282" s="218">
        <v>493</v>
      </c>
      <c r="C282" s="228"/>
      <c r="D282" s="220" t="s">
        <v>57</v>
      </c>
      <c r="E282" s="218">
        <v>35</v>
      </c>
      <c r="F282" s="221">
        <v>1.74</v>
      </c>
      <c r="G282" s="220" t="s">
        <v>423</v>
      </c>
      <c r="H282" s="220" t="s">
        <v>422</v>
      </c>
      <c r="I282" s="220" t="s">
        <v>195</v>
      </c>
      <c r="J282" s="218">
        <v>2</v>
      </c>
      <c r="K282" s="218">
        <v>2</v>
      </c>
      <c r="L282" s="220" t="s">
        <v>136</v>
      </c>
      <c r="M282" s="220" t="s">
        <v>137</v>
      </c>
      <c r="N282" s="222" t="s">
        <v>158</v>
      </c>
      <c r="O282" s="220" t="s">
        <v>139</v>
      </c>
      <c r="P282" s="220" t="s">
        <v>144</v>
      </c>
      <c r="Q282" s="222" t="s">
        <v>39</v>
      </c>
      <c r="R282" s="223">
        <v>14000</v>
      </c>
      <c r="S282" s="223">
        <v>10653</v>
      </c>
      <c r="T282" s="221">
        <v>0.76</v>
      </c>
      <c r="U282" s="222" t="s">
        <v>39</v>
      </c>
      <c r="V282" s="218">
        <v>730</v>
      </c>
      <c r="W282" s="218">
        <v>394</v>
      </c>
      <c r="X282" s="218">
        <v>507</v>
      </c>
      <c r="Y282" s="225">
        <v>0.69</v>
      </c>
      <c r="Z282" s="222" t="s">
        <v>39</v>
      </c>
      <c r="AA282" s="226">
        <v>4.7500000000000001E-2</v>
      </c>
      <c r="AB282" s="223">
        <v>14000</v>
      </c>
      <c r="AC282" s="223">
        <v>13435</v>
      </c>
      <c r="AD282" s="225">
        <v>0.96</v>
      </c>
      <c r="AE282" s="222" t="s">
        <v>39</v>
      </c>
      <c r="AF282" s="218">
        <v>730</v>
      </c>
      <c r="AG282" s="218">
        <v>496</v>
      </c>
      <c r="AH282" s="218">
        <v>639</v>
      </c>
      <c r="AI282" s="225">
        <v>0.88</v>
      </c>
      <c r="AJ282" s="222" t="s">
        <v>39</v>
      </c>
    </row>
    <row r="283" spans="1:36" ht="31.35" customHeight="1" x14ac:dyDescent="0.3">
      <c r="A283" s="219">
        <v>2590</v>
      </c>
      <c r="B283" s="218">
        <v>422</v>
      </c>
      <c r="C283" s="228"/>
      <c r="D283" s="220" t="s">
        <v>57</v>
      </c>
      <c r="E283" s="218">
        <v>25</v>
      </c>
      <c r="F283" s="221">
        <v>1.1000000000000001</v>
      </c>
      <c r="G283" s="220" t="s">
        <v>454</v>
      </c>
      <c r="H283" s="220" t="s">
        <v>183</v>
      </c>
      <c r="I283" s="220" t="s">
        <v>245</v>
      </c>
      <c r="J283" s="218">
        <v>2</v>
      </c>
      <c r="K283" s="218">
        <v>2</v>
      </c>
      <c r="L283" s="220" t="s">
        <v>136</v>
      </c>
      <c r="M283" s="220" t="s">
        <v>137</v>
      </c>
      <c r="N283" s="222" t="s">
        <v>138</v>
      </c>
      <c r="O283" s="220" t="s">
        <v>139</v>
      </c>
      <c r="P283" s="220" t="s">
        <v>144</v>
      </c>
      <c r="Q283" s="222" t="s">
        <v>39</v>
      </c>
      <c r="R283" s="223">
        <v>16128</v>
      </c>
      <c r="S283" s="223">
        <v>2141</v>
      </c>
      <c r="T283" s="221">
        <v>0.13</v>
      </c>
      <c r="U283" s="222" t="s">
        <v>38</v>
      </c>
      <c r="V283" s="218">
        <v>799</v>
      </c>
      <c r="W283" s="218">
        <v>79</v>
      </c>
      <c r="X283" s="218">
        <v>98</v>
      </c>
      <c r="Y283" s="225">
        <v>0.12</v>
      </c>
      <c r="Z283" s="222" t="s">
        <v>38</v>
      </c>
      <c r="AA283" s="226">
        <v>0.06</v>
      </c>
      <c r="AB283" s="223">
        <v>16128</v>
      </c>
      <c r="AC283" s="223">
        <v>2865</v>
      </c>
      <c r="AD283" s="225">
        <v>0.18</v>
      </c>
      <c r="AE283" s="222" t="s">
        <v>38</v>
      </c>
      <c r="AF283" s="218">
        <v>799</v>
      </c>
      <c r="AG283" s="218">
        <v>106</v>
      </c>
      <c r="AH283" s="218">
        <v>131</v>
      </c>
      <c r="AI283" s="225">
        <v>0.16</v>
      </c>
      <c r="AJ283" s="222" t="s">
        <v>38</v>
      </c>
    </row>
    <row r="284" spans="1:36" ht="31.35" customHeight="1" x14ac:dyDescent="0.3">
      <c r="A284" s="219">
        <v>2600</v>
      </c>
      <c r="B284" s="218">
        <v>444</v>
      </c>
      <c r="C284" s="228"/>
      <c r="D284" s="220" t="s">
        <v>57</v>
      </c>
      <c r="E284" s="218">
        <v>40</v>
      </c>
      <c r="F284" s="221">
        <v>0.74</v>
      </c>
      <c r="G284" s="220" t="s">
        <v>455</v>
      </c>
      <c r="H284" s="220" t="s">
        <v>184</v>
      </c>
      <c r="I284" s="220" t="s">
        <v>183</v>
      </c>
      <c r="J284" s="218">
        <v>2</v>
      </c>
      <c r="K284" s="218">
        <v>2</v>
      </c>
      <c r="L284" s="220" t="s">
        <v>136</v>
      </c>
      <c r="M284" s="220" t="s">
        <v>137</v>
      </c>
      <c r="N284" s="222" t="s">
        <v>149</v>
      </c>
      <c r="O284" s="220" t="s">
        <v>181</v>
      </c>
      <c r="P284" s="220" t="s">
        <v>181</v>
      </c>
      <c r="Q284" s="222" t="s">
        <v>39</v>
      </c>
      <c r="R284" s="223">
        <v>19530</v>
      </c>
      <c r="S284" s="218">
        <v>263</v>
      </c>
      <c r="T284" s="221">
        <v>0.01</v>
      </c>
      <c r="U284" s="222" t="s">
        <v>38</v>
      </c>
      <c r="V284" s="218">
        <v>963</v>
      </c>
      <c r="W284" s="218">
        <v>20</v>
      </c>
      <c r="X284" s="218">
        <v>10</v>
      </c>
      <c r="Y284" s="225">
        <v>0.02</v>
      </c>
      <c r="Z284" s="222" t="s">
        <v>38</v>
      </c>
      <c r="AA284" s="226">
        <v>1.2500000000000001E-2</v>
      </c>
      <c r="AB284" s="223">
        <v>19530</v>
      </c>
      <c r="AC284" s="218">
        <v>280</v>
      </c>
      <c r="AD284" s="225">
        <v>0.01</v>
      </c>
      <c r="AE284" s="222" t="s">
        <v>38</v>
      </c>
      <c r="AF284" s="218">
        <v>963</v>
      </c>
      <c r="AG284" s="218">
        <v>21</v>
      </c>
      <c r="AH284" s="218">
        <v>11</v>
      </c>
      <c r="AI284" s="225">
        <v>0.02</v>
      </c>
      <c r="AJ284" s="222" t="s">
        <v>38</v>
      </c>
    </row>
    <row r="285" spans="1:36" ht="31.35" customHeight="1" x14ac:dyDescent="0.3">
      <c r="A285" s="219">
        <v>2610</v>
      </c>
      <c r="B285" s="218">
        <v>450</v>
      </c>
      <c r="C285" s="228"/>
      <c r="D285" s="220" t="s">
        <v>57</v>
      </c>
      <c r="E285" s="218">
        <v>40</v>
      </c>
      <c r="F285" s="221">
        <v>0.68</v>
      </c>
      <c r="G285" s="220" t="s">
        <v>455</v>
      </c>
      <c r="H285" s="220" t="s">
        <v>183</v>
      </c>
      <c r="I285" s="220" t="s">
        <v>356</v>
      </c>
      <c r="J285" s="218">
        <v>2</v>
      </c>
      <c r="K285" s="218">
        <v>2</v>
      </c>
      <c r="L285" s="220" t="s">
        <v>136</v>
      </c>
      <c r="M285" s="220" t="s">
        <v>137</v>
      </c>
      <c r="N285" s="222" t="s">
        <v>138</v>
      </c>
      <c r="O285" s="220" t="s">
        <v>139</v>
      </c>
      <c r="P285" s="220" t="s">
        <v>140</v>
      </c>
      <c r="Q285" s="222" t="s">
        <v>39</v>
      </c>
      <c r="R285" s="223">
        <v>16128</v>
      </c>
      <c r="S285" s="223">
        <v>2260</v>
      </c>
      <c r="T285" s="221">
        <v>0.14000000000000001</v>
      </c>
      <c r="U285" s="222" t="s">
        <v>38</v>
      </c>
      <c r="V285" s="218">
        <v>799</v>
      </c>
      <c r="W285" s="218">
        <v>131</v>
      </c>
      <c r="X285" s="218">
        <v>78</v>
      </c>
      <c r="Y285" s="225">
        <v>0.16</v>
      </c>
      <c r="Z285" s="222" t="s">
        <v>38</v>
      </c>
      <c r="AA285" s="226">
        <v>0.01</v>
      </c>
      <c r="AB285" s="223">
        <v>16128</v>
      </c>
      <c r="AC285" s="223">
        <v>2375</v>
      </c>
      <c r="AD285" s="225">
        <v>0.15</v>
      </c>
      <c r="AE285" s="222" t="s">
        <v>38</v>
      </c>
      <c r="AF285" s="218">
        <v>799</v>
      </c>
      <c r="AG285" s="218">
        <v>138</v>
      </c>
      <c r="AH285" s="218">
        <v>82</v>
      </c>
      <c r="AI285" s="225">
        <v>0.17</v>
      </c>
      <c r="AJ285" s="222" t="s">
        <v>38</v>
      </c>
    </row>
    <row r="286" spans="1:36" ht="31.35" customHeight="1" x14ac:dyDescent="0.3">
      <c r="A286" s="219">
        <v>2620</v>
      </c>
      <c r="B286" s="218">
        <v>463</v>
      </c>
      <c r="C286" s="228"/>
      <c r="D286" s="220" t="s">
        <v>57</v>
      </c>
      <c r="E286" s="218">
        <v>35</v>
      </c>
      <c r="F286" s="221">
        <v>0.51</v>
      </c>
      <c r="G286" s="220" t="s">
        <v>455</v>
      </c>
      <c r="H286" s="220" t="s">
        <v>356</v>
      </c>
      <c r="I286" s="220" t="s">
        <v>146</v>
      </c>
      <c r="J286" s="218">
        <v>2</v>
      </c>
      <c r="K286" s="218">
        <v>2</v>
      </c>
      <c r="L286" s="220" t="s">
        <v>136</v>
      </c>
      <c r="M286" s="220" t="s">
        <v>137</v>
      </c>
      <c r="N286" s="222" t="s">
        <v>149</v>
      </c>
      <c r="O286" s="220" t="s">
        <v>139</v>
      </c>
      <c r="P286" s="220" t="s">
        <v>140</v>
      </c>
      <c r="Q286" s="222" t="s">
        <v>39</v>
      </c>
      <c r="R286" s="223">
        <v>15624</v>
      </c>
      <c r="S286" s="223">
        <v>4707</v>
      </c>
      <c r="T286" s="221">
        <v>0.3</v>
      </c>
      <c r="U286" s="222" t="s">
        <v>38</v>
      </c>
      <c r="V286" s="218">
        <v>770</v>
      </c>
      <c r="W286" s="218">
        <v>241</v>
      </c>
      <c r="X286" s="218">
        <v>210</v>
      </c>
      <c r="Y286" s="225">
        <v>0.31</v>
      </c>
      <c r="Z286" s="222" t="s">
        <v>38</v>
      </c>
      <c r="AA286" s="226">
        <v>0.04</v>
      </c>
      <c r="AB286" s="223">
        <v>15624</v>
      </c>
      <c r="AC286" s="223">
        <v>5727</v>
      </c>
      <c r="AD286" s="225">
        <v>0.37</v>
      </c>
      <c r="AE286" s="222" t="s">
        <v>38</v>
      </c>
      <c r="AF286" s="218">
        <v>770</v>
      </c>
      <c r="AG286" s="218">
        <v>293</v>
      </c>
      <c r="AH286" s="218">
        <v>255</v>
      </c>
      <c r="AI286" s="225">
        <v>0.38</v>
      </c>
      <c r="AJ286" s="222" t="s">
        <v>38</v>
      </c>
    </row>
    <row r="287" spans="1:36" ht="31.35" customHeight="1" x14ac:dyDescent="0.3">
      <c r="A287" s="219">
        <v>2630</v>
      </c>
      <c r="B287" s="219">
        <v>110505</v>
      </c>
      <c r="C287" s="219">
        <v>110505</v>
      </c>
      <c r="D287" s="220" t="s">
        <v>332</v>
      </c>
      <c r="E287" s="218">
        <v>40</v>
      </c>
      <c r="F287" s="221">
        <v>0.23</v>
      </c>
      <c r="G287" s="220" t="s">
        <v>456</v>
      </c>
      <c r="H287" s="220" t="s">
        <v>183</v>
      </c>
      <c r="I287" s="220" t="s">
        <v>147</v>
      </c>
      <c r="J287" s="218">
        <v>4</v>
      </c>
      <c r="K287" s="218">
        <v>4</v>
      </c>
      <c r="L287" s="220" t="s">
        <v>136</v>
      </c>
      <c r="M287" s="220" t="s">
        <v>137</v>
      </c>
      <c r="N287" s="222" t="s">
        <v>149</v>
      </c>
      <c r="O287" s="220" t="s">
        <v>181</v>
      </c>
      <c r="P287" s="220" t="s">
        <v>181</v>
      </c>
      <c r="Q287" s="222" t="s">
        <v>39</v>
      </c>
      <c r="R287" s="223">
        <v>24705</v>
      </c>
      <c r="S287" s="223">
        <v>18010</v>
      </c>
      <c r="T287" s="221">
        <v>0.73</v>
      </c>
      <c r="U287" s="222" t="s">
        <v>38</v>
      </c>
      <c r="V287" s="224">
        <v>1222</v>
      </c>
      <c r="W287" s="218">
        <v>883</v>
      </c>
      <c r="X287" s="218">
        <v>738</v>
      </c>
      <c r="Y287" s="225">
        <v>0.72</v>
      </c>
      <c r="Z287" s="222" t="s">
        <v>38</v>
      </c>
      <c r="AA287" s="226">
        <v>0.05</v>
      </c>
      <c r="AB287" s="223">
        <v>24705</v>
      </c>
      <c r="AC287" s="223">
        <v>22986</v>
      </c>
      <c r="AD287" s="225">
        <v>0.93</v>
      </c>
      <c r="AE287" s="222" t="s">
        <v>39</v>
      </c>
      <c r="AF287" s="224">
        <v>1222</v>
      </c>
      <c r="AG287" s="223">
        <v>1127</v>
      </c>
      <c r="AH287" s="218">
        <v>942</v>
      </c>
      <c r="AI287" s="225">
        <v>0.92</v>
      </c>
      <c r="AJ287" s="222" t="s">
        <v>39</v>
      </c>
    </row>
    <row r="288" spans="1:36" ht="31.35" customHeight="1" x14ac:dyDescent="0.3">
      <c r="A288" s="219">
        <v>2640</v>
      </c>
      <c r="B288" s="218">
        <v>447</v>
      </c>
      <c r="C288" s="228"/>
      <c r="D288" s="220" t="s">
        <v>57</v>
      </c>
      <c r="E288" s="218">
        <v>25</v>
      </c>
      <c r="F288" s="221">
        <v>0.34</v>
      </c>
      <c r="G288" s="220" t="s">
        <v>457</v>
      </c>
      <c r="H288" s="220" t="s">
        <v>236</v>
      </c>
      <c r="I288" s="220" t="s">
        <v>458</v>
      </c>
      <c r="J288" s="218">
        <v>2</v>
      </c>
      <c r="K288" s="218">
        <v>2</v>
      </c>
      <c r="L288" s="220" t="s">
        <v>136</v>
      </c>
      <c r="M288" s="220" t="s">
        <v>137</v>
      </c>
      <c r="N288" s="222" t="s">
        <v>138</v>
      </c>
      <c r="O288" s="220" t="s">
        <v>139</v>
      </c>
      <c r="P288" s="220" t="s">
        <v>144</v>
      </c>
      <c r="Q288" s="222" t="s">
        <v>39</v>
      </c>
      <c r="R288" s="223">
        <v>16128</v>
      </c>
      <c r="S288" s="218">
        <v>867</v>
      </c>
      <c r="T288" s="221">
        <v>0.05</v>
      </c>
      <c r="U288" s="222" t="s">
        <v>38</v>
      </c>
      <c r="V288" s="218">
        <v>799</v>
      </c>
      <c r="W288" s="218">
        <v>59</v>
      </c>
      <c r="X288" s="218">
        <v>16</v>
      </c>
      <c r="Y288" s="225">
        <v>7.0000000000000007E-2</v>
      </c>
      <c r="Z288" s="222" t="s">
        <v>38</v>
      </c>
      <c r="AA288" s="226">
        <v>1.2500000000000001E-2</v>
      </c>
      <c r="AB288" s="223">
        <v>16128</v>
      </c>
      <c r="AC288" s="218">
        <v>923</v>
      </c>
      <c r="AD288" s="225">
        <v>0.06</v>
      </c>
      <c r="AE288" s="222" t="s">
        <v>38</v>
      </c>
      <c r="AF288" s="218">
        <v>799</v>
      </c>
      <c r="AG288" s="218">
        <v>63</v>
      </c>
      <c r="AH288" s="218">
        <v>17</v>
      </c>
      <c r="AI288" s="225">
        <v>0.08</v>
      </c>
      <c r="AJ288" s="222" t="s">
        <v>38</v>
      </c>
    </row>
    <row r="289" spans="1:36" ht="31.35" customHeight="1" x14ac:dyDescent="0.3">
      <c r="A289" s="219">
        <v>2650</v>
      </c>
      <c r="B289" s="218">
        <v>446</v>
      </c>
      <c r="C289" s="228"/>
      <c r="D289" s="220" t="s">
        <v>57</v>
      </c>
      <c r="E289" s="218">
        <v>25</v>
      </c>
      <c r="F289" s="221">
        <v>0.99</v>
      </c>
      <c r="G289" s="220" t="s">
        <v>457</v>
      </c>
      <c r="H289" s="220" t="s">
        <v>458</v>
      </c>
      <c r="I289" s="220" t="s">
        <v>361</v>
      </c>
      <c r="J289" s="218">
        <v>2</v>
      </c>
      <c r="K289" s="218">
        <v>2</v>
      </c>
      <c r="L289" s="220" t="s">
        <v>136</v>
      </c>
      <c r="M289" s="220" t="s">
        <v>137</v>
      </c>
      <c r="N289" s="222" t="s">
        <v>138</v>
      </c>
      <c r="O289" s="220" t="s">
        <v>139</v>
      </c>
      <c r="P289" s="220" t="s">
        <v>175</v>
      </c>
      <c r="Q289" s="222" t="s">
        <v>39</v>
      </c>
      <c r="R289" s="223">
        <v>16128</v>
      </c>
      <c r="S289" s="223">
        <v>1721</v>
      </c>
      <c r="T289" s="221">
        <v>0.11</v>
      </c>
      <c r="U289" s="222" t="s">
        <v>38</v>
      </c>
      <c r="V289" s="218">
        <v>799</v>
      </c>
      <c r="W289" s="218">
        <v>68</v>
      </c>
      <c r="X289" s="218">
        <v>82</v>
      </c>
      <c r="Y289" s="225">
        <v>0.1</v>
      </c>
      <c r="Z289" s="222" t="s">
        <v>38</v>
      </c>
      <c r="AA289" s="226">
        <v>2.2499999999999999E-2</v>
      </c>
      <c r="AB289" s="223">
        <v>16128</v>
      </c>
      <c r="AC289" s="223">
        <v>1924</v>
      </c>
      <c r="AD289" s="225">
        <v>0.12</v>
      </c>
      <c r="AE289" s="222" t="s">
        <v>38</v>
      </c>
      <c r="AF289" s="218">
        <v>799</v>
      </c>
      <c r="AG289" s="218">
        <v>76</v>
      </c>
      <c r="AH289" s="218">
        <v>92</v>
      </c>
      <c r="AI289" s="225">
        <v>0.12</v>
      </c>
      <c r="AJ289" s="222" t="s">
        <v>38</v>
      </c>
    </row>
    <row r="290" spans="1:36" ht="31.35" customHeight="1" x14ac:dyDescent="0.3">
      <c r="A290" s="219">
        <v>2660</v>
      </c>
      <c r="B290" s="218">
        <v>459</v>
      </c>
      <c r="C290" s="228"/>
      <c r="D290" s="220" t="s">
        <v>57</v>
      </c>
      <c r="E290" s="218">
        <v>25</v>
      </c>
      <c r="F290" s="221">
        <v>0.65</v>
      </c>
      <c r="G290" s="220" t="s">
        <v>459</v>
      </c>
      <c r="H290" s="220" t="s">
        <v>147</v>
      </c>
      <c r="I290" s="220" t="s">
        <v>373</v>
      </c>
      <c r="J290" s="218">
        <v>2</v>
      </c>
      <c r="K290" s="218">
        <v>2</v>
      </c>
      <c r="L290" s="220" t="s">
        <v>136</v>
      </c>
      <c r="M290" s="220" t="s">
        <v>137</v>
      </c>
      <c r="N290" s="222" t="s">
        <v>138</v>
      </c>
      <c r="O290" s="220" t="s">
        <v>139</v>
      </c>
      <c r="P290" s="220" t="s">
        <v>140</v>
      </c>
      <c r="Q290" s="222" t="s">
        <v>39</v>
      </c>
      <c r="R290" s="223">
        <v>16128</v>
      </c>
      <c r="S290" s="223">
        <v>5580</v>
      </c>
      <c r="T290" s="221">
        <v>0.35</v>
      </c>
      <c r="U290" s="222" t="s">
        <v>38</v>
      </c>
      <c r="V290" s="218">
        <v>799</v>
      </c>
      <c r="W290" s="218">
        <v>261</v>
      </c>
      <c r="X290" s="218">
        <v>231</v>
      </c>
      <c r="Y290" s="225">
        <v>0.33</v>
      </c>
      <c r="Z290" s="222" t="s">
        <v>38</v>
      </c>
      <c r="AA290" s="226">
        <v>1.2500000000000001E-2</v>
      </c>
      <c r="AB290" s="223">
        <v>16128</v>
      </c>
      <c r="AC290" s="223">
        <v>5938</v>
      </c>
      <c r="AD290" s="225">
        <v>0.37</v>
      </c>
      <c r="AE290" s="222" t="s">
        <v>38</v>
      </c>
      <c r="AF290" s="218">
        <v>799</v>
      </c>
      <c r="AG290" s="218">
        <v>277</v>
      </c>
      <c r="AH290" s="218">
        <v>246</v>
      </c>
      <c r="AI290" s="225">
        <v>0.35</v>
      </c>
      <c r="AJ290" s="222" t="s">
        <v>38</v>
      </c>
    </row>
    <row r="291" spans="1:36" ht="31.35" customHeight="1" x14ac:dyDescent="0.3">
      <c r="A291" s="219">
        <v>2670</v>
      </c>
      <c r="B291" s="218">
        <v>459</v>
      </c>
      <c r="C291" s="228"/>
      <c r="D291" s="229" t="s">
        <v>176</v>
      </c>
      <c r="E291" s="218">
        <v>25</v>
      </c>
      <c r="F291" s="221">
        <v>0.89</v>
      </c>
      <c r="G291" s="220" t="s">
        <v>459</v>
      </c>
      <c r="H291" s="220" t="s">
        <v>373</v>
      </c>
      <c r="I291" s="220" t="s">
        <v>183</v>
      </c>
      <c r="J291" s="218">
        <v>2</v>
      </c>
      <c r="K291" s="218">
        <v>2</v>
      </c>
      <c r="L291" s="220" t="s">
        <v>136</v>
      </c>
      <c r="M291" s="220" t="s">
        <v>137</v>
      </c>
      <c r="N291" s="222" t="s">
        <v>138</v>
      </c>
      <c r="O291" s="220" t="s">
        <v>139</v>
      </c>
      <c r="P291" s="220" t="s">
        <v>140</v>
      </c>
      <c r="Q291" s="222" t="s">
        <v>39</v>
      </c>
      <c r="R291" s="223">
        <v>16128</v>
      </c>
      <c r="S291" s="223">
        <v>5580</v>
      </c>
      <c r="T291" s="221">
        <v>0.35</v>
      </c>
      <c r="U291" s="222" t="s">
        <v>38</v>
      </c>
      <c r="V291" s="218">
        <v>799</v>
      </c>
      <c r="W291" s="218">
        <v>261</v>
      </c>
      <c r="X291" s="218">
        <v>231</v>
      </c>
      <c r="Y291" s="225">
        <v>0.33</v>
      </c>
      <c r="Z291" s="222" t="s">
        <v>38</v>
      </c>
      <c r="AA291" s="226">
        <v>1.2500000000000001E-2</v>
      </c>
      <c r="AB291" s="223">
        <v>16128</v>
      </c>
      <c r="AC291" s="223">
        <v>5938</v>
      </c>
      <c r="AD291" s="225">
        <v>0.37</v>
      </c>
      <c r="AE291" s="222" t="s">
        <v>38</v>
      </c>
      <c r="AF291" s="218">
        <v>799</v>
      </c>
      <c r="AG291" s="218">
        <v>277</v>
      </c>
      <c r="AH291" s="218">
        <v>246</v>
      </c>
      <c r="AI291" s="225">
        <v>0.35</v>
      </c>
      <c r="AJ291" s="222" t="s">
        <v>38</v>
      </c>
    </row>
    <row r="292" spans="1:36" ht="31.35" customHeight="1" x14ac:dyDescent="0.3">
      <c r="A292" s="219">
        <v>2680</v>
      </c>
      <c r="B292" s="218">
        <v>487</v>
      </c>
      <c r="C292" s="219">
        <v>115150</v>
      </c>
      <c r="D292" s="220" t="s">
        <v>57</v>
      </c>
      <c r="E292" s="218">
        <v>40</v>
      </c>
      <c r="F292" s="221">
        <v>1.01</v>
      </c>
      <c r="G292" s="220" t="s">
        <v>224</v>
      </c>
      <c r="H292" s="220" t="s">
        <v>147</v>
      </c>
      <c r="I292" s="220" t="s">
        <v>460</v>
      </c>
      <c r="J292" s="218">
        <v>4</v>
      </c>
      <c r="K292" s="218">
        <v>4</v>
      </c>
      <c r="L292" s="220" t="s">
        <v>136</v>
      </c>
      <c r="M292" s="220" t="s">
        <v>137</v>
      </c>
      <c r="N292" s="222" t="s">
        <v>258</v>
      </c>
      <c r="O292" s="220" t="s">
        <v>139</v>
      </c>
      <c r="P292" s="220" t="s">
        <v>140</v>
      </c>
      <c r="Q292" s="222" t="s">
        <v>39</v>
      </c>
      <c r="R292" s="223">
        <v>24368</v>
      </c>
      <c r="S292" s="223">
        <v>11741</v>
      </c>
      <c r="T292" s="221">
        <v>0.48</v>
      </c>
      <c r="U292" s="222" t="s">
        <v>38</v>
      </c>
      <c r="V292" s="224">
        <v>1208</v>
      </c>
      <c r="W292" s="218">
        <v>539</v>
      </c>
      <c r="X292" s="218">
        <v>448</v>
      </c>
      <c r="Y292" s="225">
        <v>0.45</v>
      </c>
      <c r="Z292" s="222" t="s">
        <v>38</v>
      </c>
      <c r="AA292" s="226">
        <v>0.01</v>
      </c>
      <c r="AB292" s="223">
        <v>24368</v>
      </c>
      <c r="AC292" s="223">
        <v>12340</v>
      </c>
      <c r="AD292" s="225">
        <v>0.51</v>
      </c>
      <c r="AE292" s="222" t="s">
        <v>38</v>
      </c>
      <c r="AF292" s="224">
        <v>1208</v>
      </c>
      <c r="AG292" s="218">
        <v>566</v>
      </c>
      <c r="AH292" s="218">
        <v>470</v>
      </c>
      <c r="AI292" s="225">
        <v>0.47</v>
      </c>
      <c r="AJ292" s="222" t="s">
        <v>38</v>
      </c>
    </row>
    <row r="293" spans="1:36" ht="31.35" customHeight="1" x14ac:dyDescent="0.3">
      <c r="A293" s="219">
        <v>2690</v>
      </c>
      <c r="B293" s="218">
        <v>623</v>
      </c>
      <c r="C293" s="219">
        <v>115150</v>
      </c>
      <c r="D293" s="220" t="s">
        <v>57</v>
      </c>
      <c r="E293" s="218">
        <v>55</v>
      </c>
      <c r="F293" s="221">
        <v>0.98</v>
      </c>
      <c r="G293" s="220" t="s">
        <v>224</v>
      </c>
      <c r="H293" s="220" t="s">
        <v>460</v>
      </c>
      <c r="I293" s="220" t="s">
        <v>133</v>
      </c>
      <c r="J293" s="218">
        <v>2</v>
      </c>
      <c r="K293" s="218">
        <v>2</v>
      </c>
      <c r="L293" s="220" t="s">
        <v>136</v>
      </c>
      <c r="M293" s="220" t="s">
        <v>137</v>
      </c>
      <c r="N293" s="222" t="s">
        <v>138</v>
      </c>
      <c r="O293" s="220" t="s">
        <v>139</v>
      </c>
      <c r="P293" s="220" t="s">
        <v>140</v>
      </c>
      <c r="Q293" s="222" t="s">
        <v>39</v>
      </c>
      <c r="R293" s="223">
        <v>21168</v>
      </c>
      <c r="S293" s="223">
        <v>13287</v>
      </c>
      <c r="T293" s="221">
        <v>0.63</v>
      </c>
      <c r="U293" s="222" t="s">
        <v>38</v>
      </c>
      <c r="V293" s="224">
        <v>1049</v>
      </c>
      <c r="W293" s="218">
        <v>509</v>
      </c>
      <c r="X293" s="218">
        <v>607</v>
      </c>
      <c r="Y293" s="225">
        <v>0.57999999999999996</v>
      </c>
      <c r="Z293" s="222" t="s">
        <v>38</v>
      </c>
      <c r="AA293" s="226">
        <v>0.01</v>
      </c>
      <c r="AB293" s="223">
        <v>21168</v>
      </c>
      <c r="AC293" s="223">
        <v>13965</v>
      </c>
      <c r="AD293" s="225">
        <v>0.66</v>
      </c>
      <c r="AE293" s="222" t="s">
        <v>38</v>
      </c>
      <c r="AF293" s="224">
        <v>1049</v>
      </c>
      <c r="AG293" s="218">
        <v>534</v>
      </c>
      <c r="AH293" s="218">
        <v>638</v>
      </c>
      <c r="AI293" s="225">
        <v>0.61</v>
      </c>
      <c r="AJ293" s="222" t="s">
        <v>38</v>
      </c>
    </row>
    <row r="294" spans="1:36" ht="31.35" customHeight="1" x14ac:dyDescent="0.3">
      <c r="A294" s="219">
        <v>2700</v>
      </c>
      <c r="B294" s="218">
        <v>11</v>
      </c>
      <c r="C294" s="228"/>
      <c r="D294" s="220" t="s">
        <v>57</v>
      </c>
      <c r="E294" s="218">
        <v>45</v>
      </c>
      <c r="F294" s="221">
        <v>1.97</v>
      </c>
      <c r="G294" s="220" t="s">
        <v>432</v>
      </c>
      <c r="H294" s="220" t="s">
        <v>316</v>
      </c>
      <c r="I294" s="220" t="s">
        <v>461</v>
      </c>
      <c r="J294" s="218">
        <v>2</v>
      </c>
      <c r="K294" s="218">
        <v>2</v>
      </c>
      <c r="L294" s="220" t="s">
        <v>136</v>
      </c>
      <c r="M294" s="220" t="s">
        <v>137</v>
      </c>
      <c r="N294" s="222" t="s">
        <v>138</v>
      </c>
      <c r="O294" s="220" t="s">
        <v>139</v>
      </c>
      <c r="P294" s="220" t="s">
        <v>144</v>
      </c>
      <c r="Q294" s="222" t="s">
        <v>39</v>
      </c>
      <c r="R294" s="223">
        <v>21168</v>
      </c>
      <c r="S294" s="223">
        <v>4420</v>
      </c>
      <c r="T294" s="221">
        <v>0.21</v>
      </c>
      <c r="U294" s="222" t="s">
        <v>38</v>
      </c>
      <c r="V294" s="224">
        <v>1049</v>
      </c>
      <c r="W294" s="218">
        <v>111</v>
      </c>
      <c r="X294" s="218">
        <v>255</v>
      </c>
      <c r="Y294" s="225">
        <v>0.24</v>
      </c>
      <c r="Z294" s="222" t="s">
        <v>38</v>
      </c>
      <c r="AA294" s="226">
        <v>0.01</v>
      </c>
      <c r="AB294" s="223">
        <v>21168</v>
      </c>
      <c r="AC294" s="223">
        <v>4645</v>
      </c>
      <c r="AD294" s="225">
        <v>0.22</v>
      </c>
      <c r="AE294" s="222" t="s">
        <v>38</v>
      </c>
      <c r="AF294" s="224">
        <v>1049</v>
      </c>
      <c r="AG294" s="218">
        <v>117</v>
      </c>
      <c r="AH294" s="218">
        <v>268</v>
      </c>
      <c r="AI294" s="225">
        <v>0.26</v>
      </c>
      <c r="AJ294" s="222" t="s">
        <v>38</v>
      </c>
    </row>
    <row r="295" spans="1:36" ht="31.35" customHeight="1" x14ac:dyDescent="0.3">
      <c r="A295" s="219">
        <v>2710</v>
      </c>
      <c r="B295" s="218">
        <v>220</v>
      </c>
      <c r="C295" s="228"/>
      <c r="D295" s="220" t="s">
        <v>57</v>
      </c>
      <c r="E295" s="218">
        <v>40</v>
      </c>
      <c r="F295" s="221">
        <v>0.2</v>
      </c>
      <c r="G295" s="220" t="s">
        <v>462</v>
      </c>
      <c r="H295" s="220" t="s">
        <v>463</v>
      </c>
      <c r="I295" s="220" t="s">
        <v>156</v>
      </c>
      <c r="J295" s="218">
        <v>2</v>
      </c>
      <c r="K295" s="218">
        <v>2</v>
      </c>
      <c r="L295" s="220" t="s">
        <v>136</v>
      </c>
      <c r="M295" s="220" t="s">
        <v>137</v>
      </c>
      <c r="N295" s="222" t="s">
        <v>138</v>
      </c>
      <c r="O295" s="220" t="s">
        <v>207</v>
      </c>
      <c r="P295" s="220" t="s">
        <v>207</v>
      </c>
      <c r="Q295" s="222" t="s">
        <v>39</v>
      </c>
      <c r="R295" s="223">
        <v>16128</v>
      </c>
      <c r="S295" s="218">
        <v>840</v>
      </c>
      <c r="T295" s="221">
        <v>0.05</v>
      </c>
      <c r="U295" s="222" t="s">
        <v>38</v>
      </c>
      <c r="V295" s="218">
        <v>799</v>
      </c>
      <c r="W295" s="218">
        <v>34</v>
      </c>
      <c r="X295" s="218">
        <v>41</v>
      </c>
      <c r="Y295" s="225">
        <v>0.05</v>
      </c>
      <c r="Z295" s="222" t="s">
        <v>38</v>
      </c>
      <c r="AA295" s="226">
        <v>0.01</v>
      </c>
      <c r="AB295" s="223">
        <v>16128</v>
      </c>
      <c r="AC295" s="218">
        <v>883</v>
      </c>
      <c r="AD295" s="225">
        <v>0.05</v>
      </c>
      <c r="AE295" s="222" t="s">
        <v>38</v>
      </c>
      <c r="AF295" s="218">
        <v>799</v>
      </c>
      <c r="AG295" s="218">
        <v>36</v>
      </c>
      <c r="AH295" s="218">
        <v>43</v>
      </c>
      <c r="AI295" s="225">
        <v>0.05</v>
      </c>
      <c r="AJ295" s="222" t="s">
        <v>38</v>
      </c>
    </row>
    <row r="296" spans="1:36" ht="31.35" customHeight="1" x14ac:dyDescent="0.3">
      <c r="A296" s="219">
        <v>2720</v>
      </c>
      <c r="B296" s="218">
        <v>488</v>
      </c>
      <c r="C296" s="228"/>
      <c r="D296" s="220" t="s">
        <v>57</v>
      </c>
      <c r="E296" s="218">
        <v>25</v>
      </c>
      <c r="F296" s="221">
        <v>0.38</v>
      </c>
      <c r="G296" s="220" t="s">
        <v>464</v>
      </c>
      <c r="H296" s="220" t="s">
        <v>159</v>
      </c>
      <c r="I296" s="220" t="s">
        <v>134</v>
      </c>
      <c r="J296" s="218">
        <v>2</v>
      </c>
      <c r="K296" s="218">
        <v>2</v>
      </c>
      <c r="L296" s="220" t="s">
        <v>136</v>
      </c>
      <c r="M296" s="220" t="s">
        <v>137</v>
      </c>
      <c r="N296" s="222" t="s">
        <v>138</v>
      </c>
      <c r="O296" s="220" t="s">
        <v>140</v>
      </c>
      <c r="P296" s="220" t="s">
        <v>140</v>
      </c>
      <c r="Q296" s="222" t="s">
        <v>39</v>
      </c>
      <c r="R296" s="223">
        <v>16128</v>
      </c>
      <c r="S296" s="218">
        <v>591</v>
      </c>
      <c r="T296" s="221">
        <v>0.04</v>
      </c>
      <c r="U296" s="222" t="s">
        <v>38</v>
      </c>
      <c r="V296" s="218">
        <v>799</v>
      </c>
      <c r="W296" s="218">
        <v>21</v>
      </c>
      <c r="X296" s="218">
        <v>36</v>
      </c>
      <c r="Y296" s="225">
        <v>0.04</v>
      </c>
      <c r="Z296" s="222" t="s">
        <v>38</v>
      </c>
      <c r="AA296" s="226">
        <v>0.01</v>
      </c>
      <c r="AB296" s="223">
        <v>16128</v>
      </c>
      <c r="AC296" s="218">
        <v>621</v>
      </c>
      <c r="AD296" s="225">
        <v>0.04</v>
      </c>
      <c r="AE296" s="222" t="s">
        <v>38</v>
      </c>
      <c r="AF296" s="218">
        <v>799</v>
      </c>
      <c r="AG296" s="218">
        <v>22</v>
      </c>
      <c r="AH296" s="218">
        <v>37</v>
      </c>
      <c r="AI296" s="225">
        <v>0.05</v>
      </c>
      <c r="AJ296" s="222" t="s">
        <v>38</v>
      </c>
    </row>
    <row r="297" spans="1:36" ht="31.35" customHeight="1" x14ac:dyDescent="0.3">
      <c r="A297" s="219">
        <v>2730</v>
      </c>
      <c r="B297" s="218">
        <v>494</v>
      </c>
      <c r="C297" s="228"/>
      <c r="D297" s="220" t="s">
        <v>57</v>
      </c>
      <c r="E297" s="218">
        <v>45</v>
      </c>
      <c r="F297" s="221">
        <v>2.29</v>
      </c>
      <c r="G297" s="220" t="s">
        <v>465</v>
      </c>
      <c r="H297" s="220" t="s">
        <v>186</v>
      </c>
      <c r="I297" s="220" t="s">
        <v>236</v>
      </c>
      <c r="J297" s="218">
        <v>2</v>
      </c>
      <c r="K297" s="218">
        <v>2</v>
      </c>
      <c r="L297" s="220" t="s">
        <v>136</v>
      </c>
      <c r="M297" s="220" t="s">
        <v>137</v>
      </c>
      <c r="N297" s="222" t="s">
        <v>138</v>
      </c>
      <c r="O297" s="220" t="s">
        <v>139</v>
      </c>
      <c r="P297" s="220" t="s">
        <v>144</v>
      </c>
      <c r="Q297" s="222" t="s">
        <v>39</v>
      </c>
      <c r="R297" s="223">
        <v>21168</v>
      </c>
      <c r="S297" s="223">
        <v>3159</v>
      </c>
      <c r="T297" s="221">
        <v>0.15</v>
      </c>
      <c r="U297" s="222" t="s">
        <v>38</v>
      </c>
      <c r="V297" s="224">
        <v>1049</v>
      </c>
      <c r="W297" s="218">
        <v>179</v>
      </c>
      <c r="X297" s="218">
        <v>125</v>
      </c>
      <c r="Y297" s="225">
        <v>0.17</v>
      </c>
      <c r="Z297" s="222" t="s">
        <v>38</v>
      </c>
      <c r="AA297" s="226">
        <v>0.01</v>
      </c>
      <c r="AB297" s="223">
        <v>21168</v>
      </c>
      <c r="AC297" s="223">
        <v>3320</v>
      </c>
      <c r="AD297" s="225">
        <v>0.16</v>
      </c>
      <c r="AE297" s="222" t="s">
        <v>38</v>
      </c>
      <c r="AF297" s="224">
        <v>1049</v>
      </c>
      <c r="AG297" s="218">
        <v>188</v>
      </c>
      <c r="AH297" s="218">
        <v>131</v>
      </c>
      <c r="AI297" s="225">
        <v>0.18</v>
      </c>
      <c r="AJ297" s="222" t="s">
        <v>38</v>
      </c>
    </row>
    <row r="298" spans="1:36" ht="31.35" customHeight="1" x14ac:dyDescent="0.3">
      <c r="A298" s="219">
        <v>2740</v>
      </c>
      <c r="B298" s="218">
        <v>453</v>
      </c>
      <c r="C298" s="228"/>
      <c r="D298" s="220" t="s">
        <v>57</v>
      </c>
      <c r="E298" s="218">
        <v>45</v>
      </c>
      <c r="F298" s="221">
        <v>0.95</v>
      </c>
      <c r="G298" s="220" t="s">
        <v>465</v>
      </c>
      <c r="H298" s="220" t="s">
        <v>236</v>
      </c>
      <c r="I298" s="220" t="s">
        <v>183</v>
      </c>
      <c r="J298" s="218">
        <v>2</v>
      </c>
      <c r="K298" s="218">
        <v>2</v>
      </c>
      <c r="L298" s="220" t="s">
        <v>136</v>
      </c>
      <c r="M298" s="220" t="s">
        <v>137</v>
      </c>
      <c r="N298" s="222" t="s">
        <v>138</v>
      </c>
      <c r="O298" s="220" t="s">
        <v>139</v>
      </c>
      <c r="P298" s="220" t="s">
        <v>144</v>
      </c>
      <c r="Q298" s="222" t="s">
        <v>39</v>
      </c>
      <c r="R298" s="223">
        <v>21168</v>
      </c>
      <c r="S298" s="223">
        <v>8287</v>
      </c>
      <c r="T298" s="221">
        <v>0.39</v>
      </c>
      <c r="U298" s="222" t="s">
        <v>38</v>
      </c>
      <c r="V298" s="224">
        <v>1049</v>
      </c>
      <c r="W298" s="218">
        <v>281</v>
      </c>
      <c r="X298" s="218">
        <v>412</v>
      </c>
      <c r="Y298" s="225">
        <v>0.39</v>
      </c>
      <c r="Z298" s="222" t="s">
        <v>38</v>
      </c>
      <c r="AA298" s="226">
        <v>0.01</v>
      </c>
      <c r="AB298" s="223">
        <v>21168</v>
      </c>
      <c r="AC298" s="223">
        <v>8710</v>
      </c>
      <c r="AD298" s="225">
        <v>0.41</v>
      </c>
      <c r="AE298" s="222" t="s">
        <v>38</v>
      </c>
      <c r="AF298" s="224">
        <v>1049</v>
      </c>
      <c r="AG298" s="218">
        <v>295</v>
      </c>
      <c r="AH298" s="218">
        <v>433</v>
      </c>
      <c r="AI298" s="225">
        <v>0.41</v>
      </c>
      <c r="AJ298" s="222" t="s">
        <v>38</v>
      </c>
    </row>
    <row r="299" spans="1:36" ht="31.35" customHeight="1" x14ac:dyDescent="0.3">
      <c r="A299" s="219">
        <v>2750</v>
      </c>
      <c r="B299" s="218">
        <v>530</v>
      </c>
      <c r="C299" s="228"/>
      <c r="D299" s="220" t="s">
        <v>57</v>
      </c>
      <c r="E299" s="218">
        <v>35</v>
      </c>
      <c r="F299" s="221">
        <v>0.78</v>
      </c>
      <c r="G299" s="220" t="s">
        <v>277</v>
      </c>
      <c r="H299" s="220" t="s">
        <v>192</v>
      </c>
      <c r="I299" s="220" t="s">
        <v>466</v>
      </c>
      <c r="J299" s="218">
        <v>2</v>
      </c>
      <c r="K299" s="218">
        <v>2</v>
      </c>
      <c r="L299" s="220" t="s">
        <v>136</v>
      </c>
      <c r="M299" s="220" t="s">
        <v>137</v>
      </c>
      <c r="N299" s="222" t="s">
        <v>149</v>
      </c>
      <c r="O299" s="220" t="s">
        <v>139</v>
      </c>
      <c r="P299" s="220" t="s">
        <v>153</v>
      </c>
      <c r="Q299" s="222" t="s">
        <v>39</v>
      </c>
      <c r="R299" s="223">
        <v>20507</v>
      </c>
      <c r="S299" s="223">
        <v>15788</v>
      </c>
      <c r="T299" s="221">
        <v>0.77</v>
      </c>
      <c r="U299" s="222" t="s">
        <v>39</v>
      </c>
      <c r="V299" s="224">
        <v>1011</v>
      </c>
      <c r="W299" s="218">
        <v>575</v>
      </c>
      <c r="X299" s="218">
        <v>728</v>
      </c>
      <c r="Y299" s="225">
        <v>0.72</v>
      </c>
      <c r="Z299" s="222" t="s">
        <v>39</v>
      </c>
      <c r="AA299" s="226">
        <v>0.01</v>
      </c>
      <c r="AB299" s="223">
        <v>20507</v>
      </c>
      <c r="AC299" s="223">
        <v>16593</v>
      </c>
      <c r="AD299" s="225">
        <v>0.81</v>
      </c>
      <c r="AE299" s="222" t="s">
        <v>39</v>
      </c>
      <c r="AF299" s="224">
        <v>1011</v>
      </c>
      <c r="AG299" s="218">
        <v>605</v>
      </c>
      <c r="AH299" s="218">
        <v>765</v>
      </c>
      <c r="AI299" s="225">
        <v>0.76</v>
      </c>
      <c r="AJ299" s="222" t="s">
        <v>39</v>
      </c>
    </row>
    <row r="300" spans="1:36" ht="31.35" customHeight="1" x14ac:dyDescent="0.3">
      <c r="A300" s="219">
        <v>2760</v>
      </c>
      <c r="B300" s="218">
        <v>526</v>
      </c>
      <c r="C300" s="219">
        <v>117011</v>
      </c>
      <c r="D300" s="220" t="s">
        <v>57</v>
      </c>
      <c r="E300" s="218">
        <v>35</v>
      </c>
      <c r="F300" s="221">
        <v>0.5</v>
      </c>
      <c r="G300" s="220" t="s">
        <v>277</v>
      </c>
      <c r="H300" s="220" t="s">
        <v>466</v>
      </c>
      <c r="I300" s="220" t="s">
        <v>275</v>
      </c>
      <c r="J300" s="218">
        <v>2</v>
      </c>
      <c r="K300" s="218">
        <v>2</v>
      </c>
      <c r="L300" s="220" t="s">
        <v>136</v>
      </c>
      <c r="M300" s="220" t="s">
        <v>137</v>
      </c>
      <c r="N300" s="222" t="s">
        <v>138</v>
      </c>
      <c r="O300" s="220" t="s">
        <v>139</v>
      </c>
      <c r="P300" s="220" t="s">
        <v>153</v>
      </c>
      <c r="Q300" s="222" t="s">
        <v>39</v>
      </c>
      <c r="R300" s="223">
        <v>20160</v>
      </c>
      <c r="S300" s="223">
        <v>13761</v>
      </c>
      <c r="T300" s="221">
        <v>0.68</v>
      </c>
      <c r="U300" s="222" t="s">
        <v>38</v>
      </c>
      <c r="V300" s="218">
        <v>999</v>
      </c>
      <c r="W300" s="218">
        <v>697</v>
      </c>
      <c r="X300" s="218">
        <v>445</v>
      </c>
      <c r="Y300" s="225">
        <v>0.7</v>
      </c>
      <c r="Z300" s="222" t="s">
        <v>38</v>
      </c>
      <c r="AA300" s="226">
        <v>0.01</v>
      </c>
      <c r="AB300" s="223">
        <v>20160</v>
      </c>
      <c r="AC300" s="223">
        <v>14463</v>
      </c>
      <c r="AD300" s="225">
        <v>0.72</v>
      </c>
      <c r="AE300" s="222" t="s">
        <v>38</v>
      </c>
      <c r="AF300" s="218">
        <v>999</v>
      </c>
      <c r="AG300" s="218">
        <v>733</v>
      </c>
      <c r="AH300" s="218">
        <v>467</v>
      </c>
      <c r="AI300" s="225">
        <v>0.73</v>
      </c>
      <c r="AJ300" s="222" t="s">
        <v>38</v>
      </c>
    </row>
    <row r="301" spans="1:36" ht="31.35" customHeight="1" x14ac:dyDescent="0.3">
      <c r="A301" s="219">
        <v>2770</v>
      </c>
      <c r="B301" s="218">
        <v>513</v>
      </c>
      <c r="C301" s="228"/>
      <c r="D301" s="220" t="s">
        <v>57</v>
      </c>
      <c r="E301" s="218">
        <v>45</v>
      </c>
      <c r="F301" s="221">
        <v>2</v>
      </c>
      <c r="G301" s="220" t="s">
        <v>277</v>
      </c>
      <c r="H301" s="220" t="s">
        <v>275</v>
      </c>
      <c r="I301" s="220" t="s">
        <v>422</v>
      </c>
      <c r="J301" s="218">
        <v>2</v>
      </c>
      <c r="K301" s="218">
        <v>2</v>
      </c>
      <c r="L301" s="220" t="s">
        <v>136</v>
      </c>
      <c r="M301" s="220" t="s">
        <v>137</v>
      </c>
      <c r="N301" s="222" t="s">
        <v>158</v>
      </c>
      <c r="O301" s="220" t="s">
        <v>139</v>
      </c>
      <c r="P301" s="220" t="s">
        <v>144</v>
      </c>
      <c r="Q301" s="222" t="s">
        <v>39</v>
      </c>
      <c r="R301" s="223">
        <v>14000</v>
      </c>
      <c r="S301" s="223">
        <v>7843</v>
      </c>
      <c r="T301" s="221">
        <v>0.56000000000000005</v>
      </c>
      <c r="U301" s="222" t="s">
        <v>38</v>
      </c>
      <c r="V301" s="218">
        <v>730</v>
      </c>
      <c r="W301" s="218">
        <v>327</v>
      </c>
      <c r="X301" s="218">
        <v>297</v>
      </c>
      <c r="Y301" s="225">
        <v>0.45</v>
      </c>
      <c r="Z301" s="222" t="s">
        <v>38</v>
      </c>
      <c r="AA301" s="226">
        <v>1.4999999999999999E-2</v>
      </c>
      <c r="AB301" s="223">
        <v>14000</v>
      </c>
      <c r="AC301" s="223">
        <v>8449</v>
      </c>
      <c r="AD301" s="225">
        <v>0.6</v>
      </c>
      <c r="AE301" s="222" t="s">
        <v>39</v>
      </c>
      <c r="AF301" s="218">
        <v>730</v>
      </c>
      <c r="AG301" s="218">
        <v>352</v>
      </c>
      <c r="AH301" s="218">
        <v>320</v>
      </c>
      <c r="AI301" s="225">
        <v>0.48</v>
      </c>
      <c r="AJ301" s="222" t="s">
        <v>38</v>
      </c>
    </row>
    <row r="302" spans="1:36" ht="31.35" customHeight="1" x14ac:dyDescent="0.3">
      <c r="A302" s="219">
        <v>2780</v>
      </c>
      <c r="B302" s="218">
        <v>613</v>
      </c>
      <c r="C302" s="228"/>
      <c r="D302" s="220" t="s">
        <v>57</v>
      </c>
      <c r="E302" s="218">
        <v>45</v>
      </c>
      <c r="F302" s="221">
        <v>1</v>
      </c>
      <c r="G302" s="220" t="s">
        <v>467</v>
      </c>
      <c r="H302" s="220" t="s">
        <v>177</v>
      </c>
      <c r="I302" s="220" t="s">
        <v>215</v>
      </c>
      <c r="J302" s="218">
        <v>2</v>
      </c>
      <c r="K302" s="218">
        <v>2</v>
      </c>
      <c r="L302" s="220" t="s">
        <v>136</v>
      </c>
      <c r="M302" s="220" t="s">
        <v>137</v>
      </c>
      <c r="N302" s="222" t="s">
        <v>138</v>
      </c>
      <c r="O302" s="220" t="s">
        <v>139</v>
      </c>
      <c r="P302" s="220" t="s">
        <v>175</v>
      </c>
      <c r="Q302" s="222" t="s">
        <v>39</v>
      </c>
      <c r="R302" s="223">
        <v>21168</v>
      </c>
      <c r="S302" s="223">
        <v>7531</v>
      </c>
      <c r="T302" s="221">
        <v>0.36</v>
      </c>
      <c r="U302" s="222" t="s">
        <v>38</v>
      </c>
      <c r="V302" s="224">
        <v>1049</v>
      </c>
      <c r="W302" s="218">
        <v>271</v>
      </c>
      <c r="X302" s="218">
        <v>422</v>
      </c>
      <c r="Y302" s="225">
        <v>0.4</v>
      </c>
      <c r="Z302" s="222" t="s">
        <v>38</v>
      </c>
      <c r="AA302" s="226">
        <v>0.01</v>
      </c>
      <c r="AB302" s="223">
        <v>21168</v>
      </c>
      <c r="AC302" s="223">
        <v>7915</v>
      </c>
      <c r="AD302" s="225">
        <v>0.37</v>
      </c>
      <c r="AE302" s="222" t="s">
        <v>38</v>
      </c>
      <c r="AF302" s="224">
        <v>1049</v>
      </c>
      <c r="AG302" s="218">
        <v>285</v>
      </c>
      <c r="AH302" s="218">
        <v>443</v>
      </c>
      <c r="AI302" s="225">
        <v>0.42</v>
      </c>
      <c r="AJ302" s="222" t="s">
        <v>38</v>
      </c>
    </row>
    <row r="303" spans="1:36" ht="31.35" customHeight="1" x14ac:dyDescent="0.3">
      <c r="A303" s="219">
        <v>2790</v>
      </c>
      <c r="B303" s="218">
        <v>604</v>
      </c>
      <c r="C303" s="228"/>
      <c r="D303" s="220" t="s">
        <v>57</v>
      </c>
      <c r="E303" s="218">
        <v>45</v>
      </c>
      <c r="F303" s="221">
        <v>1.02</v>
      </c>
      <c r="G303" s="220" t="s">
        <v>467</v>
      </c>
      <c r="H303" s="220" t="s">
        <v>215</v>
      </c>
      <c r="I303" s="220" t="s">
        <v>217</v>
      </c>
      <c r="J303" s="218">
        <v>2</v>
      </c>
      <c r="K303" s="218">
        <v>2</v>
      </c>
      <c r="L303" s="220" t="s">
        <v>136</v>
      </c>
      <c r="M303" s="220" t="s">
        <v>137</v>
      </c>
      <c r="N303" s="222" t="s">
        <v>138</v>
      </c>
      <c r="O303" s="220" t="s">
        <v>139</v>
      </c>
      <c r="P303" s="220" t="s">
        <v>144</v>
      </c>
      <c r="Q303" s="222" t="s">
        <v>39</v>
      </c>
      <c r="R303" s="223">
        <v>21168</v>
      </c>
      <c r="S303" s="223">
        <v>6901</v>
      </c>
      <c r="T303" s="221">
        <v>0.33</v>
      </c>
      <c r="U303" s="222" t="s">
        <v>38</v>
      </c>
      <c r="V303" s="224">
        <v>1049</v>
      </c>
      <c r="W303" s="218">
        <v>420</v>
      </c>
      <c r="X303" s="218">
        <v>225</v>
      </c>
      <c r="Y303" s="225">
        <v>0.4</v>
      </c>
      <c r="Z303" s="222" t="s">
        <v>38</v>
      </c>
      <c r="AA303" s="226">
        <v>2.75E-2</v>
      </c>
      <c r="AB303" s="223">
        <v>21168</v>
      </c>
      <c r="AC303" s="223">
        <v>7904</v>
      </c>
      <c r="AD303" s="225">
        <v>0.37</v>
      </c>
      <c r="AE303" s="222" t="s">
        <v>38</v>
      </c>
      <c r="AF303" s="224">
        <v>1049</v>
      </c>
      <c r="AG303" s="218">
        <v>481</v>
      </c>
      <c r="AH303" s="218">
        <v>257</v>
      </c>
      <c r="AI303" s="225">
        <v>0.46</v>
      </c>
      <c r="AJ303" s="222" t="s">
        <v>38</v>
      </c>
    </row>
    <row r="304" spans="1:36" ht="31.35" customHeight="1" x14ac:dyDescent="0.3">
      <c r="A304" s="219">
        <v>2800</v>
      </c>
      <c r="B304" s="218">
        <v>635</v>
      </c>
      <c r="C304" s="228"/>
      <c r="D304" s="220" t="s">
        <v>57</v>
      </c>
      <c r="E304" s="218">
        <v>40</v>
      </c>
      <c r="F304" s="221">
        <v>4.1500000000000004</v>
      </c>
      <c r="G304" s="220" t="s">
        <v>468</v>
      </c>
      <c r="H304" s="220" t="s">
        <v>469</v>
      </c>
      <c r="I304" s="220" t="s">
        <v>134</v>
      </c>
      <c r="J304" s="218">
        <v>2</v>
      </c>
      <c r="K304" s="218">
        <v>2</v>
      </c>
      <c r="L304" s="220" t="s">
        <v>157</v>
      </c>
      <c r="M304" s="220" t="s">
        <v>137</v>
      </c>
      <c r="N304" s="222" t="s">
        <v>158</v>
      </c>
      <c r="O304" s="220" t="s">
        <v>139</v>
      </c>
      <c r="P304" s="220" t="s">
        <v>144</v>
      </c>
      <c r="Q304" s="222" t="s">
        <v>38</v>
      </c>
      <c r="R304" s="223">
        <v>8200</v>
      </c>
      <c r="S304" s="223">
        <v>2103</v>
      </c>
      <c r="T304" s="221">
        <v>0.26</v>
      </c>
      <c r="U304" s="222" t="s">
        <v>37</v>
      </c>
      <c r="V304" s="218">
        <v>430</v>
      </c>
      <c r="W304" s="218">
        <v>48</v>
      </c>
      <c r="X304" s="218">
        <v>147</v>
      </c>
      <c r="Y304" s="225">
        <v>0.34</v>
      </c>
      <c r="Z304" s="222" t="s">
        <v>37</v>
      </c>
      <c r="AA304" s="226">
        <v>4.2500000000000003E-2</v>
      </c>
      <c r="AB304" s="223">
        <v>8200</v>
      </c>
      <c r="AC304" s="223">
        <v>2590</v>
      </c>
      <c r="AD304" s="225">
        <v>0.32</v>
      </c>
      <c r="AE304" s="222" t="s">
        <v>37</v>
      </c>
      <c r="AF304" s="218">
        <v>430</v>
      </c>
      <c r="AG304" s="218">
        <v>59</v>
      </c>
      <c r="AH304" s="218">
        <v>181</v>
      </c>
      <c r="AI304" s="225">
        <v>0.42</v>
      </c>
      <c r="AJ304" s="222" t="s">
        <v>37</v>
      </c>
    </row>
    <row r="305" spans="1:36" ht="31.35" customHeight="1" x14ac:dyDescent="0.3">
      <c r="A305" s="219">
        <v>2810</v>
      </c>
      <c r="B305" s="218">
        <v>537</v>
      </c>
      <c r="C305" s="228"/>
      <c r="D305" s="220" t="s">
        <v>57</v>
      </c>
      <c r="E305" s="218">
        <v>25</v>
      </c>
      <c r="F305" s="221">
        <v>0.5</v>
      </c>
      <c r="G305" s="220" t="s">
        <v>470</v>
      </c>
      <c r="H305" s="220" t="s">
        <v>471</v>
      </c>
      <c r="I305" s="220" t="s">
        <v>191</v>
      </c>
      <c r="J305" s="218">
        <v>2</v>
      </c>
      <c r="K305" s="218">
        <v>2</v>
      </c>
      <c r="L305" s="220" t="s">
        <v>136</v>
      </c>
      <c r="M305" s="220" t="s">
        <v>137</v>
      </c>
      <c r="N305" s="222" t="s">
        <v>138</v>
      </c>
      <c r="O305" s="220" t="s">
        <v>139</v>
      </c>
      <c r="P305" s="220" t="s">
        <v>153</v>
      </c>
      <c r="Q305" s="222" t="s">
        <v>39</v>
      </c>
      <c r="R305" s="223">
        <v>16128</v>
      </c>
      <c r="S305" s="223">
        <v>2626</v>
      </c>
      <c r="T305" s="221">
        <v>0.16</v>
      </c>
      <c r="U305" s="222" t="s">
        <v>38</v>
      </c>
      <c r="V305" s="218">
        <v>799</v>
      </c>
      <c r="W305" s="218">
        <v>117</v>
      </c>
      <c r="X305" s="218">
        <v>108</v>
      </c>
      <c r="Y305" s="225">
        <v>0.15</v>
      </c>
      <c r="Z305" s="222" t="s">
        <v>38</v>
      </c>
      <c r="AA305" s="226">
        <v>0.01</v>
      </c>
      <c r="AB305" s="223">
        <v>16128</v>
      </c>
      <c r="AC305" s="223">
        <v>2760</v>
      </c>
      <c r="AD305" s="225">
        <v>0.17</v>
      </c>
      <c r="AE305" s="222" t="s">
        <v>38</v>
      </c>
      <c r="AF305" s="218">
        <v>799</v>
      </c>
      <c r="AG305" s="218">
        <v>123</v>
      </c>
      <c r="AH305" s="218">
        <v>113</v>
      </c>
      <c r="AI305" s="225">
        <v>0.15</v>
      </c>
      <c r="AJ305" s="222" t="s">
        <v>38</v>
      </c>
    </row>
    <row r="306" spans="1:36" ht="31.35" customHeight="1" x14ac:dyDescent="0.3">
      <c r="A306" s="219">
        <v>2820</v>
      </c>
      <c r="B306" s="218">
        <v>265</v>
      </c>
      <c r="C306" s="228"/>
      <c r="D306" s="220" t="s">
        <v>57</v>
      </c>
      <c r="E306" s="218">
        <v>55</v>
      </c>
      <c r="F306" s="221">
        <v>3.14</v>
      </c>
      <c r="G306" s="220" t="s">
        <v>472</v>
      </c>
      <c r="H306" s="220" t="s">
        <v>231</v>
      </c>
      <c r="I306" s="220" t="s">
        <v>473</v>
      </c>
      <c r="J306" s="218">
        <v>2</v>
      </c>
      <c r="K306" s="218">
        <v>2</v>
      </c>
      <c r="L306" s="220" t="s">
        <v>157</v>
      </c>
      <c r="M306" s="220" t="s">
        <v>137</v>
      </c>
      <c r="N306" s="222" t="s">
        <v>158</v>
      </c>
      <c r="O306" s="220" t="s">
        <v>139</v>
      </c>
      <c r="P306" s="220" t="s">
        <v>144</v>
      </c>
      <c r="Q306" s="222" t="s">
        <v>38</v>
      </c>
      <c r="R306" s="223">
        <v>8200</v>
      </c>
      <c r="S306" s="223">
        <v>3138</v>
      </c>
      <c r="T306" s="221">
        <v>0.38</v>
      </c>
      <c r="U306" s="222" t="s">
        <v>37</v>
      </c>
      <c r="V306" s="218">
        <v>430</v>
      </c>
      <c r="W306" s="218">
        <v>142</v>
      </c>
      <c r="X306" s="218">
        <v>112</v>
      </c>
      <c r="Y306" s="225">
        <v>0.33</v>
      </c>
      <c r="Z306" s="222" t="s">
        <v>37</v>
      </c>
      <c r="AA306" s="226">
        <v>5.5E-2</v>
      </c>
      <c r="AB306" s="223">
        <v>8200</v>
      </c>
      <c r="AC306" s="223">
        <v>4101</v>
      </c>
      <c r="AD306" s="225">
        <v>0.5</v>
      </c>
      <c r="AE306" s="222" t="s">
        <v>37</v>
      </c>
      <c r="AF306" s="218">
        <v>430</v>
      </c>
      <c r="AG306" s="218">
        <v>186</v>
      </c>
      <c r="AH306" s="218">
        <v>147</v>
      </c>
      <c r="AI306" s="225">
        <v>0.43</v>
      </c>
      <c r="AJ306" s="222" t="s">
        <v>37</v>
      </c>
    </row>
    <row r="307" spans="1:36" ht="31.35" customHeight="1" x14ac:dyDescent="0.3">
      <c r="A307" s="219">
        <v>2830</v>
      </c>
      <c r="B307" s="218">
        <v>451</v>
      </c>
      <c r="C307" s="219">
        <v>117022</v>
      </c>
      <c r="D307" s="220" t="s">
        <v>57</v>
      </c>
      <c r="E307" s="218">
        <v>35</v>
      </c>
      <c r="F307" s="221">
        <v>1.1100000000000001</v>
      </c>
      <c r="G307" s="220" t="s">
        <v>474</v>
      </c>
      <c r="H307" s="220" t="s">
        <v>183</v>
      </c>
      <c r="I307" s="220" t="s">
        <v>475</v>
      </c>
      <c r="J307" s="218">
        <v>2</v>
      </c>
      <c r="K307" s="218">
        <v>2</v>
      </c>
      <c r="L307" s="220" t="s">
        <v>136</v>
      </c>
      <c r="M307" s="220" t="s">
        <v>137</v>
      </c>
      <c r="N307" s="222" t="s">
        <v>138</v>
      </c>
      <c r="O307" s="220" t="s">
        <v>139</v>
      </c>
      <c r="P307" s="220" t="s">
        <v>199</v>
      </c>
      <c r="Q307" s="222" t="s">
        <v>39</v>
      </c>
      <c r="R307" s="223">
        <v>21168</v>
      </c>
      <c r="S307" s="223">
        <v>4936</v>
      </c>
      <c r="T307" s="221">
        <v>0.23</v>
      </c>
      <c r="U307" s="222" t="s">
        <v>38</v>
      </c>
      <c r="V307" s="224">
        <v>1049</v>
      </c>
      <c r="W307" s="218">
        <v>221</v>
      </c>
      <c r="X307" s="218">
        <v>224</v>
      </c>
      <c r="Y307" s="225">
        <v>0.21</v>
      </c>
      <c r="Z307" s="222" t="s">
        <v>38</v>
      </c>
      <c r="AA307" s="226">
        <v>4.7500000000000001E-2</v>
      </c>
      <c r="AB307" s="223">
        <v>21168</v>
      </c>
      <c r="AC307" s="223">
        <v>6225</v>
      </c>
      <c r="AD307" s="225">
        <v>0.28999999999999998</v>
      </c>
      <c r="AE307" s="222" t="s">
        <v>38</v>
      </c>
      <c r="AF307" s="224">
        <v>1049</v>
      </c>
      <c r="AG307" s="218">
        <v>278</v>
      </c>
      <c r="AH307" s="218">
        <v>282</v>
      </c>
      <c r="AI307" s="225">
        <v>0.27</v>
      </c>
      <c r="AJ307" s="222" t="s">
        <v>38</v>
      </c>
    </row>
    <row r="308" spans="1:36" ht="31.35" customHeight="1" x14ac:dyDescent="0.3">
      <c r="A308" s="219">
        <v>2840</v>
      </c>
      <c r="B308" s="218">
        <v>807</v>
      </c>
      <c r="C308" s="228"/>
      <c r="D308" s="220" t="s">
        <v>57</v>
      </c>
      <c r="E308" s="218">
        <v>55</v>
      </c>
      <c r="F308" s="221">
        <v>3.61</v>
      </c>
      <c r="G308" s="220" t="s">
        <v>147</v>
      </c>
      <c r="H308" s="220" t="s">
        <v>190</v>
      </c>
      <c r="I308" s="220" t="s">
        <v>229</v>
      </c>
      <c r="J308" s="218">
        <v>2</v>
      </c>
      <c r="K308" s="218">
        <v>2</v>
      </c>
      <c r="L308" s="220" t="s">
        <v>157</v>
      </c>
      <c r="M308" s="220" t="s">
        <v>137</v>
      </c>
      <c r="N308" s="222" t="s">
        <v>228</v>
      </c>
      <c r="O308" s="222" t="s">
        <v>202</v>
      </c>
      <c r="P308" s="220" t="s">
        <v>144</v>
      </c>
      <c r="Q308" s="222" t="s">
        <v>38</v>
      </c>
      <c r="R308" s="223">
        <v>8200</v>
      </c>
      <c r="S308" s="223">
        <v>2521</v>
      </c>
      <c r="T308" s="221">
        <v>0.31</v>
      </c>
      <c r="U308" s="222" t="s">
        <v>37</v>
      </c>
      <c r="V308" s="218">
        <v>430</v>
      </c>
      <c r="W308" s="218">
        <v>70</v>
      </c>
      <c r="X308" s="218">
        <v>105</v>
      </c>
      <c r="Y308" s="225">
        <v>0.24</v>
      </c>
      <c r="Z308" s="222" t="s">
        <v>37</v>
      </c>
      <c r="AA308" s="226">
        <v>0.01</v>
      </c>
      <c r="AB308" s="223">
        <v>8200</v>
      </c>
      <c r="AC308" s="223">
        <v>2650</v>
      </c>
      <c r="AD308" s="225">
        <v>0.32</v>
      </c>
      <c r="AE308" s="222" t="s">
        <v>37</v>
      </c>
      <c r="AF308" s="218">
        <v>430</v>
      </c>
      <c r="AG308" s="218">
        <v>74</v>
      </c>
      <c r="AH308" s="218">
        <v>110</v>
      </c>
      <c r="AI308" s="225">
        <v>0.26</v>
      </c>
      <c r="AJ308" s="222" t="s">
        <v>37</v>
      </c>
    </row>
    <row r="309" spans="1:36" ht="31.35" customHeight="1" x14ac:dyDescent="0.3">
      <c r="A309" s="219">
        <v>2850</v>
      </c>
      <c r="B309" s="219">
        <v>110365</v>
      </c>
      <c r="C309" s="219">
        <v>110365</v>
      </c>
      <c r="D309" s="220" t="s">
        <v>332</v>
      </c>
      <c r="E309" s="218">
        <v>55</v>
      </c>
      <c r="F309" s="221">
        <v>5.5</v>
      </c>
      <c r="G309" s="220" t="s">
        <v>147</v>
      </c>
      <c r="H309" s="220" t="s">
        <v>229</v>
      </c>
      <c r="I309" s="220" t="s">
        <v>226</v>
      </c>
      <c r="J309" s="218">
        <v>2</v>
      </c>
      <c r="K309" s="218">
        <v>2</v>
      </c>
      <c r="L309" s="220" t="s">
        <v>157</v>
      </c>
      <c r="M309" s="220" t="s">
        <v>137</v>
      </c>
      <c r="N309" s="222" t="s">
        <v>228</v>
      </c>
      <c r="O309" s="222" t="s">
        <v>202</v>
      </c>
      <c r="P309" s="220" t="s">
        <v>144</v>
      </c>
      <c r="Q309" s="222" t="s">
        <v>38</v>
      </c>
      <c r="R309" s="223">
        <v>8200</v>
      </c>
      <c r="S309" s="223">
        <v>4740</v>
      </c>
      <c r="T309" s="221">
        <v>0.57999999999999996</v>
      </c>
      <c r="U309" s="222" t="s">
        <v>38</v>
      </c>
      <c r="V309" s="218">
        <v>430</v>
      </c>
      <c r="W309" s="218">
        <v>200</v>
      </c>
      <c r="X309" s="218">
        <v>215</v>
      </c>
      <c r="Y309" s="225">
        <v>0.5</v>
      </c>
      <c r="Z309" s="222" t="s">
        <v>37</v>
      </c>
      <c r="AA309" s="226">
        <v>0.04</v>
      </c>
      <c r="AB309" s="223">
        <v>8200</v>
      </c>
      <c r="AC309" s="223">
        <v>5767</v>
      </c>
      <c r="AD309" s="225">
        <v>0.7</v>
      </c>
      <c r="AE309" s="222" t="s">
        <v>38</v>
      </c>
      <c r="AF309" s="218">
        <v>430</v>
      </c>
      <c r="AG309" s="218">
        <v>243</v>
      </c>
      <c r="AH309" s="218">
        <v>262</v>
      </c>
      <c r="AI309" s="225">
        <v>0.61</v>
      </c>
      <c r="AJ309" s="222" t="s">
        <v>38</v>
      </c>
    </row>
    <row r="310" spans="1:36" ht="31.35" customHeight="1" x14ac:dyDescent="0.3">
      <c r="A310" s="219">
        <v>2860</v>
      </c>
      <c r="B310" s="219">
        <v>110297</v>
      </c>
      <c r="C310" s="219">
        <v>110297</v>
      </c>
      <c r="D310" s="220" t="s">
        <v>332</v>
      </c>
      <c r="E310" s="218">
        <v>55</v>
      </c>
      <c r="F310" s="221">
        <v>5.21</v>
      </c>
      <c r="G310" s="220" t="s">
        <v>147</v>
      </c>
      <c r="H310" s="220" t="s">
        <v>226</v>
      </c>
      <c r="I310" s="220" t="s">
        <v>208</v>
      </c>
      <c r="J310" s="218">
        <v>2</v>
      </c>
      <c r="K310" s="218">
        <v>2</v>
      </c>
      <c r="L310" s="220" t="s">
        <v>157</v>
      </c>
      <c r="M310" s="220" t="s">
        <v>137</v>
      </c>
      <c r="N310" s="222" t="s">
        <v>158</v>
      </c>
      <c r="O310" s="222" t="s">
        <v>202</v>
      </c>
      <c r="P310" s="220" t="s">
        <v>144</v>
      </c>
      <c r="Q310" s="222" t="s">
        <v>38</v>
      </c>
      <c r="R310" s="223">
        <v>8200</v>
      </c>
      <c r="S310" s="223">
        <v>6160</v>
      </c>
      <c r="T310" s="221">
        <v>0.75</v>
      </c>
      <c r="U310" s="222" t="s">
        <v>38</v>
      </c>
      <c r="V310" s="218">
        <v>430</v>
      </c>
      <c r="W310" s="218">
        <v>319</v>
      </c>
      <c r="X310" s="218">
        <v>266</v>
      </c>
      <c r="Y310" s="225">
        <v>0.74</v>
      </c>
      <c r="Z310" s="222" t="s">
        <v>38</v>
      </c>
      <c r="AA310" s="226">
        <v>0.01</v>
      </c>
      <c r="AB310" s="223">
        <v>8200</v>
      </c>
      <c r="AC310" s="223">
        <v>6474</v>
      </c>
      <c r="AD310" s="225">
        <v>0.79</v>
      </c>
      <c r="AE310" s="222" t="s">
        <v>38</v>
      </c>
      <c r="AF310" s="218">
        <v>430</v>
      </c>
      <c r="AG310" s="218">
        <v>335</v>
      </c>
      <c r="AH310" s="218">
        <v>280</v>
      </c>
      <c r="AI310" s="225">
        <v>0.78</v>
      </c>
      <c r="AJ310" s="222" t="s">
        <v>38</v>
      </c>
    </row>
    <row r="311" spans="1:36" ht="31.35" customHeight="1" x14ac:dyDescent="0.3">
      <c r="A311" s="219">
        <v>2870</v>
      </c>
      <c r="B311" s="219">
        <v>115036</v>
      </c>
      <c r="C311" s="219">
        <v>115036</v>
      </c>
      <c r="D311" s="229" t="s">
        <v>176</v>
      </c>
      <c r="E311" s="218">
        <v>40</v>
      </c>
      <c r="F311" s="221">
        <v>0.9</v>
      </c>
      <c r="G311" s="220" t="s">
        <v>147</v>
      </c>
      <c r="H311" s="220" t="s">
        <v>208</v>
      </c>
      <c r="I311" s="220" t="s">
        <v>476</v>
      </c>
      <c r="J311" s="218">
        <v>2</v>
      </c>
      <c r="K311" s="218">
        <v>2</v>
      </c>
      <c r="L311" s="220" t="s">
        <v>136</v>
      </c>
      <c r="M311" s="220" t="s">
        <v>137</v>
      </c>
      <c r="N311" s="222" t="s">
        <v>138</v>
      </c>
      <c r="O311" s="222" t="s">
        <v>202</v>
      </c>
      <c r="P311" s="220" t="s">
        <v>144</v>
      </c>
      <c r="Q311" s="222" t="s">
        <v>39</v>
      </c>
      <c r="R311" s="223">
        <v>23520</v>
      </c>
      <c r="S311" s="223">
        <v>11980</v>
      </c>
      <c r="T311" s="221">
        <v>0.51</v>
      </c>
      <c r="U311" s="222" t="s">
        <v>38</v>
      </c>
      <c r="V311" s="224">
        <v>1166</v>
      </c>
      <c r="W311" s="218">
        <v>427</v>
      </c>
      <c r="X311" s="218">
        <v>681</v>
      </c>
      <c r="Y311" s="225">
        <v>0.57999999999999996</v>
      </c>
      <c r="Z311" s="222" t="s">
        <v>38</v>
      </c>
      <c r="AA311" s="226">
        <v>0.01</v>
      </c>
      <c r="AB311" s="223">
        <v>23520</v>
      </c>
      <c r="AC311" s="223">
        <v>12591</v>
      </c>
      <c r="AD311" s="225">
        <v>0.54</v>
      </c>
      <c r="AE311" s="222" t="s">
        <v>38</v>
      </c>
      <c r="AF311" s="224">
        <v>1166</v>
      </c>
      <c r="AG311" s="218">
        <v>449</v>
      </c>
      <c r="AH311" s="218">
        <v>716</v>
      </c>
      <c r="AI311" s="225">
        <v>0.61</v>
      </c>
      <c r="AJ311" s="222" t="s">
        <v>38</v>
      </c>
    </row>
    <row r="312" spans="1:36" ht="31.35" customHeight="1" x14ac:dyDescent="0.3">
      <c r="A312" s="219">
        <v>2880</v>
      </c>
      <c r="B312" s="219">
        <v>115036</v>
      </c>
      <c r="C312" s="219">
        <v>115036</v>
      </c>
      <c r="D312" s="229" t="s">
        <v>176</v>
      </c>
      <c r="E312" s="218">
        <v>55</v>
      </c>
      <c r="F312" s="221">
        <v>1.19</v>
      </c>
      <c r="G312" s="220" t="s">
        <v>147</v>
      </c>
      <c r="H312" s="220" t="s">
        <v>476</v>
      </c>
      <c r="I312" s="220" t="s">
        <v>477</v>
      </c>
      <c r="J312" s="218">
        <v>2</v>
      </c>
      <c r="K312" s="218">
        <v>2</v>
      </c>
      <c r="L312" s="220" t="s">
        <v>136</v>
      </c>
      <c r="M312" s="220" t="s">
        <v>137</v>
      </c>
      <c r="N312" s="222" t="s">
        <v>138</v>
      </c>
      <c r="O312" s="222" t="s">
        <v>202</v>
      </c>
      <c r="P312" s="220" t="s">
        <v>239</v>
      </c>
      <c r="Q312" s="222" t="s">
        <v>39</v>
      </c>
      <c r="R312" s="223">
        <v>23520</v>
      </c>
      <c r="S312" s="223">
        <v>11980</v>
      </c>
      <c r="T312" s="221">
        <v>0.51</v>
      </c>
      <c r="U312" s="222" t="s">
        <v>38</v>
      </c>
      <c r="V312" s="224">
        <v>1166</v>
      </c>
      <c r="W312" s="218">
        <v>427</v>
      </c>
      <c r="X312" s="218">
        <v>681</v>
      </c>
      <c r="Y312" s="225">
        <v>0.57999999999999996</v>
      </c>
      <c r="Z312" s="222" t="s">
        <v>38</v>
      </c>
      <c r="AA312" s="226">
        <v>0.01</v>
      </c>
      <c r="AB312" s="223">
        <v>23520</v>
      </c>
      <c r="AC312" s="223">
        <v>12591</v>
      </c>
      <c r="AD312" s="225">
        <v>0.54</v>
      </c>
      <c r="AE312" s="222" t="s">
        <v>38</v>
      </c>
      <c r="AF312" s="224">
        <v>1166</v>
      </c>
      <c r="AG312" s="218">
        <v>449</v>
      </c>
      <c r="AH312" s="218">
        <v>716</v>
      </c>
      <c r="AI312" s="225">
        <v>0.61</v>
      </c>
      <c r="AJ312" s="222" t="s">
        <v>38</v>
      </c>
    </row>
    <row r="313" spans="1:36" ht="31.35" customHeight="1" x14ac:dyDescent="0.3">
      <c r="A313" s="219">
        <v>2890</v>
      </c>
      <c r="B313" s="219">
        <v>115036</v>
      </c>
      <c r="C313" s="219">
        <v>115036</v>
      </c>
      <c r="D313" s="220" t="s">
        <v>332</v>
      </c>
      <c r="E313" s="218">
        <v>35</v>
      </c>
      <c r="F313" s="221">
        <v>0.51</v>
      </c>
      <c r="G313" s="220" t="s">
        <v>147</v>
      </c>
      <c r="H313" s="220" t="s">
        <v>477</v>
      </c>
      <c r="I313" s="220" t="s">
        <v>478</v>
      </c>
      <c r="J313" s="218">
        <v>2</v>
      </c>
      <c r="K313" s="218">
        <v>2</v>
      </c>
      <c r="L313" s="220" t="s">
        <v>136</v>
      </c>
      <c r="M313" s="220" t="s">
        <v>148</v>
      </c>
      <c r="N313" s="222" t="s">
        <v>307</v>
      </c>
      <c r="O313" s="222" t="s">
        <v>202</v>
      </c>
      <c r="P313" s="220" t="s">
        <v>239</v>
      </c>
      <c r="Q313" s="222" t="s">
        <v>39</v>
      </c>
      <c r="R313" s="223">
        <v>19845</v>
      </c>
      <c r="S313" s="223">
        <v>11980</v>
      </c>
      <c r="T313" s="221">
        <v>0.6</v>
      </c>
      <c r="U313" s="222" t="s">
        <v>38</v>
      </c>
      <c r="V313" s="224">
        <v>1036</v>
      </c>
      <c r="W313" s="218">
        <v>427</v>
      </c>
      <c r="X313" s="218">
        <v>681</v>
      </c>
      <c r="Y313" s="225">
        <v>0.66</v>
      </c>
      <c r="Z313" s="222" t="s">
        <v>38</v>
      </c>
      <c r="AA313" s="226">
        <v>0.01</v>
      </c>
      <c r="AB313" s="223">
        <v>19845</v>
      </c>
      <c r="AC313" s="223">
        <v>12591</v>
      </c>
      <c r="AD313" s="225">
        <v>0.63</v>
      </c>
      <c r="AE313" s="222" t="s">
        <v>38</v>
      </c>
      <c r="AF313" s="224">
        <v>1036</v>
      </c>
      <c r="AG313" s="218">
        <v>449</v>
      </c>
      <c r="AH313" s="218">
        <v>716</v>
      </c>
      <c r="AI313" s="225">
        <v>0.69</v>
      </c>
      <c r="AJ313" s="222" t="s">
        <v>38</v>
      </c>
    </row>
    <row r="314" spans="1:36" ht="31.35" customHeight="1" x14ac:dyDescent="0.3">
      <c r="A314" s="219">
        <v>2900</v>
      </c>
      <c r="B314" s="219">
        <v>115035</v>
      </c>
      <c r="C314" s="219">
        <v>115035</v>
      </c>
      <c r="D314" s="220" t="s">
        <v>332</v>
      </c>
      <c r="E314" s="218">
        <v>40</v>
      </c>
      <c r="F314" s="221">
        <v>1.38</v>
      </c>
      <c r="G314" s="220" t="s">
        <v>147</v>
      </c>
      <c r="H314" s="220" t="s">
        <v>478</v>
      </c>
      <c r="I314" s="220" t="s">
        <v>241</v>
      </c>
      <c r="J314" s="218">
        <v>4</v>
      </c>
      <c r="K314" s="218">
        <v>4</v>
      </c>
      <c r="L314" s="220" t="s">
        <v>136</v>
      </c>
      <c r="M314" s="220" t="s">
        <v>148</v>
      </c>
      <c r="N314" s="222" t="s">
        <v>149</v>
      </c>
      <c r="O314" s="222" t="s">
        <v>202</v>
      </c>
      <c r="P314" s="220" t="s">
        <v>239</v>
      </c>
      <c r="Q314" s="222" t="s">
        <v>39</v>
      </c>
      <c r="R314" s="223">
        <v>36600</v>
      </c>
      <c r="S314" s="223">
        <v>16650</v>
      </c>
      <c r="T314" s="221">
        <v>0.45</v>
      </c>
      <c r="U314" s="222" t="s">
        <v>38</v>
      </c>
      <c r="V314" s="224">
        <v>1810</v>
      </c>
      <c r="W314" s="218">
        <v>817</v>
      </c>
      <c r="X314" s="218">
        <v>682</v>
      </c>
      <c r="Y314" s="225">
        <v>0.45</v>
      </c>
      <c r="Z314" s="222" t="s">
        <v>38</v>
      </c>
      <c r="AA314" s="226">
        <v>0.01</v>
      </c>
      <c r="AB314" s="223">
        <v>36600</v>
      </c>
      <c r="AC314" s="223">
        <v>17499</v>
      </c>
      <c r="AD314" s="225">
        <v>0.48</v>
      </c>
      <c r="AE314" s="222" t="s">
        <v>38</v>
      </c>
      <c r="AF314" s="224">
        <v>1810</v>
      </c>
      <c r="AG314" s="218">
        <v>859</v>
      </c>
      <c r="AH314" s="218">
        <v>717</v>
      </c>
      <c r="AI314" s="225">
        <v>0.47</v>
      </c>
      <c r="AJ314" s="222" t="s">
        <v>38</v>
      </c>
    </row>
    <row r="315" spans="1:36" ht="31.35" customHeight="1" x14ac:dyDescent="0.3">
      <c r="A315" s="219">
        <v>2910</v>
      </c>
      <c r="B315" s="219">
        <v>110008</v>
      </c>
      <c r="C315" s="219">
        <v>110008</v>
      </c>
      <c r="D315" s="220" t="s">
        <v>332</v>
      </c>
      <c r="E315" s="218">
        <v>55</v>
      </c>
      <c r="F315" s="221">
        <v>2.2200000000000002</v>
      </c>
      <c r="G315" s="220" t="s">
        <v>147</v>
      </c>
      <c r="H315" s="220" t="s">
        <v>241</v>
      </c>
      <c r="I315" s="220" t="s">
        <v>184</v>
      </c>
      <c r="J315" s="218">
        <v>4</v>
      </c>
      <c r="K315" s="218">
        <v>4</v>
      </c>
      <c r="L315" s="220" t="s">
        <v>136</v>
      </c>
      <c r="M315" s="220" t="s">
        <v>148</v>
      </c>
      <c r="N315" s="222" t="s">
        <v>158</v>
      </c>
      <c r="O315" s="222" t="s">
        <v>202</v>
      </c>
      <c r="P315" s="220" t="s">
        <v>479</v>
      </c>
      <c r="Q315" s="222" t="s">
        <v>39</v>
      </c>
      <c r="R315" s="223">
        <v>55700</v>
      </c>
      <c r="S315" s="223">
        <v>18670</v>
      </c>
      <c r="T315" s="221">
        <v>0.34</v>
      </c>
      <c r="U315" s="222" t="s">
        <v>37</v>
      </c>
      <c r="V315" s="224">
        <v>2910</v>
      </c>
      <c r="W315" s="223">
        <v>1042</v>
      </c>
      <c r="X315" s="218">
        <v>967</v>
      </c>
      <c r="Y315" s="225">
        <v>0.36</v>
      </c>
      <c r="Z315" s="222" t="s">
        <v>37</v>
      </c>
      <c r="AA315" s="226">
        <v>0.01</v>
      </c>
      <c r="AB315" s="223">
        <v>55700</v>
      </c>
      <c r="AC315" s="223">
        <v>19622</v>
      </c>
      <c r="AD315" s="225">
        <v>0.35</v>
      </c>
      <c r="AE315" s="222" t="s">
        <v>37</v>
      </c>
      <c r="AF315" s="224">
        <v>2910</v>
      </c>
      <c r="AG315" s="223">
        <v>1095</v>
      </c>
      <c r="AH315" s="223">
        <v>1016</v>
      </c>
      <c r="AI315" s="225">
        <v>0.38</v>
      </c>
      <c r="AJ315" s="222" t="s">
        <v>37</v>
      </c>
    </row>
    <row r="316" spans="1:36" ht="31.35" customHeight="1" x14ac:dyDescent="0.3">
      <c r="A316" s="219">
        <v>2920</v>
      </c>
      <c r="B316" s="219">
        <v>110008</v>
      </c>
      <c r="C316" s="219">
        <v>110008</v>
      </c>
      <c r="D316" s="229" t="s">
        <v>176</v>
      </c>
      <c r="E316" s="218">
        <v>55</v>
      </c>
      <c r="F316" s="221">
        <v>0.57999999999999996</v>
      </c>
      <c r="G316" s="220" t="s">
        <v>147</v>
      </c>
      <c r="H316" s="220" t="s">
        <v>184</v>
      </c>
      <c r="I316" s="220" t="s">
        <v>186</v>
      </c>
      <c r="J316" s="218">
        <v>4</v>
      </c>
      <c r="K316" s="218">
        <v>4</v>
      </c>
      <c r="L316" s="220" t="s">
        <v>136</v>
      </c>
      <c r="M316" s="220" t="s">
        <v>148</v>
      </c>
      <c r="N316" s="222" t="s">
        <v>138</v>
      </c>
      <c r="O316" s="222" t="s">
        <v>202</v>
      </c>
      <c r="P316" s="220" t="s">
        <v>140</v>
      </c>
      <c r="Q316" s="222" t="s">
        <v>39</v>
      </c>
      <c r="R316" s="223">
        <v>39165</v>
      </c>
      <c r="S316" s="223">
        <v>18670</v>
      </c>
      <c r="T316" s="221">
        <v>0.48</v>
      </c>
      <c r="U316" s="222" t="s">
        <v>38</v>
      </c>
      <c r="V316" s="224">
        <v>1943</v>
      </c>
      <c r="W316" s="223">
        <v>1042</v>
      </c>
      <c r="X316" s="218">
        <v>967</v>
      </c>
      <c r="Y316" s="225">
        <v>0.54</v>
      </c>
      <c r="Z316" s="222" t="s">
        <v>38</v>
      </c>
      <c r="AA316" s="226">
        <v>0.01</v>
      </c>
      <c r="AB316" s="223">
        <v>39165</v>
      </c>
      <c r="AC316" s="223">
        <v>19622</v>
      </c>
      <c r="AD316" s="225">
        <v>0.5</v>
      </c>
      <c r="AE316" s="222" t="s">
        <v>38</v>
      </c>
      <c r="AF316" s="224">
        <v>1943</v>
      </c>
      <c r="AG316" s="223">
        <v>1095</v>
      </c>
      <c r="AH316" s="223">
        <v>1016</v>
      </c>
      <c r="AI316" s="225">
        <v>0.56000000000000005</v>
      </c>
      <c r="AJ316" s="222" t="s">
        <v>38</v>
      </c>
    </row>
    <row r="317" spans="1:36" ht="31.35" customHeight="1" x14ac:dyDescent="0.3">
      <c r="A317" s="219">
        <v>2930</v>
      </c>
      <c r="B317" s="219">
        <v>111017</v>
      </c>
      <c r="C317" s="219">
        <v>111017</v>
      </c>
      <c r="D317" s="220" t="s">
        <v>332</v>
      </c>
      <c r="E317" s="218">
        <v>45</v>
      </c>
      <c r="F317" s="221">
        <v>0.75</v>
      </c>
      <c r="G317" s="220" t="s">
        <v>147</v>
      </c>
      <c r="H317" s="220" t="s">
        <v>186</v>
      </c>
      <c r="I317" s="220" t="s">
        <v>185</v>
      </c>
      <c r="J317" s="218">
        <v>4</v>
      </c>
      <c r="K317" s="218">
        <v>4</v>
      </c>
      <c r="L317" s="220" t="s">
        <v>136</v>
      </c>
      <c r="M317" s="220" t="s">
        <v>148</v>
      </c>
      <c r="N317" s="222" t="s">
        <v>149</v>
      </c>
      <c r="O317" s="222" t="s">
        <v>202</v>
      </c>
      <c r="P317" s="220" t="s">
        <v>140</v>
      </c>
      <c r="Q317" s="222" t="s">
        <v>39</v>
      </c>
      <c r="R317" s="223">
        <v>38430</v>
      </c>
      <c r="S317" s="223">
        <v>18370</v>
      </c>
      <c r="T317" s="221">
        <v>0.48</v>
      </c>
      <c r="U317" s="222" t="s">
        <v>38</v>
      </c>
      <c r="V317" s="224">
        <v>1901</v>
      </c>
      <c r="W317" s="218">
        <v>871</v>
      </c>
      <c r="X317" s="218">
        <v>564</v>
      </c>
      <c r="Y317" s="225">
        <v>0.46</v>
      </c>
      <c r="Z317" s="222" t="s">
        <v>38</v>
      </c>
      <c r="AA317" s="226">
        <v>0.01</v>
      </c>
      <c r="AB317" s="223">
        <v>38430</v>
      </c>
      <c r="AC317" s="223">
        <v>19307</v>
      </c>
      <c r="AD317" s="225">
        <v>0.5</v>
      </c>
      <c r="AE317" s="222" t="s">
        <v>38</v>
      </c>
      <c r="AF317" s="224">
        <v>1901</v>
      </c>
      <c r="AG317" s="218">
        <v>915</v>
      </c>
      <c r="AH317" s="218">
        <v>593</v>
      </c>
      <c r="AI317" s="225">
        <v>0.48</v>
      </c>
      <c r="AJ317" s="222" t="s">
        <v>38</v>
      </c>
    </row>
    <row r="318" spans="1:36" ht="31.35" customHeight="1" x14ac:dyDescent="0.3">
      <c r="A318" s="219">
        <v>2941</v>
      </c>
      <c r="B318" s="219">
        <v>115176</v>
      </c>
      <c r="C318" s="219">
        <v>115176</v>
      </c>
      <c r="D318" s="220" t="s">
        <v>332</v>
      </c>
      <c r="E318" s="218">
        <v>35</v>
      </c>
      <c r="F318" s="221">
        <v>0.87</v>
      </c>
      <c r="G318" s="220" t="s">
        <v>480</v>
      </c>
      <c r="H318" s="220" t="s">
        <v>224</v>
      </c>
      <c r="I318" s="220" t="s">
        <v>185</v>
      </c>
      <c r="J318" s="218">
        <v>4</v>
      </c>
      <c r="K318" s="218">
        <v>4</v>
      </c>
      <c r="L318" s="220" t="s">
        <v>136</v>
      </c>
      <c r="M318" s="220" t="s">
        <v>148</v>
      </c>
      <c r="N318" s="222" t="s">
        <v>258</v>
      </c>
      <c r="O318" s="222" t="s">
        <v>202</v>
      </c>
      <c r="P318" s="220" t="s">
        <v>140</v>
      </c>
      <c r="Q318" s="222" t="s">
        <v>39</v>
      </c>
      <c r="R318" s="223">
        <v>12996</v>
      </c>
      <c r="S318" s="223">
        <v>11450</v>
      </c>
      <c r="T318" s="221">
        <v>0.88</v>
      </c>
      <c r="U318" s="222" t="s">
        <v>39</v>
      </c>
      <c r="V318" s="224">
        <v>2148</v>
      </c>
      <c r="W318" s="223">
        <v>1029</v>
      </c>
      <c r="X318" s="218">
        <v>0</v>
      </c>
      <c r="Y318" s="225">
        <v>0.48</v>
      </c>
      <c r="Z318" s="222" t="s">
        <v>38</v>
      </c>
      <c r="AA318" s="226">
        <v>0.01</v>
      </c>
      <c r="AB318" s="223">
        <v>21660</v>
      </c>
      <c r="AC318" s="223">
        <v>12034</v>
      </c>
      <c r="AD318" s="225">
        <v>0.56000000000000005</v>
      </c>
      <c r="AE318" s="222" t="s">
        <v>38</v>
      </c>
      <c r="AF318" s="224">
        <v>2148</v>
      </c>
      <c r="AG318" s="223">
        <v>1081</v>
      </c>
      <c r="AH318" s="218">
        <v>0</v>
      </c>
      <c r="AI318" s="225">
        <v>0.5</v>
      </c>
      <c r="AJ318" s="222" t="s">
        <v>38</v>
      </c>
    </row>
    <row r="319" spans="1:36" ht="31.35" customHeight="1" x14ac:dyDescent="0.3">
      <c r="A319" s="219">
        <v>2951</v>
      </c>
      <c r="B319" s="219">
        <v>110208</v>
      </c>
      <c r="C319" s="219">
        <v>110208</v>
      </c>
      <c r="D319" s="229" t="s">
        <v>176</v>
      </c>
      <c r="E319" s="218">
        <v>40</v>
      </c>
      <c r="F319" s="221">
        <v>0.82</v>
      </c>
      <c r="G319" s="220" t="s">
        <v>481</v>
      </c>
      <c r="H319" s="220" t="s">
        <v>185</v>
      </c>
      <c r="I319" s="220" t="s">
        <v>224</v>
      </c>
      <c r="J319" s="218">
        <v>4</v>
      </c>
      <c r="K319" s="218">
        <v>4</v>
      </c>
      <c r="L319" s="220" t="s">
        <v>136</v>
      </c>
      <c r="M319" s="220" t="s">
        <v>148</v>
      </c>
      <c r="N319" s="222" t="s">
        <v>258</v>
      </c>
      <c r="O319" s="222" t="s">
        <v>202</v>
      </c>
      <c r="P319" s="220" t="s">
        <v>140</v>
      </c>
      <c r="Q319" s="222" t="s">
        <v>39</v>
      </c>
      <c r="R319" s="223">
        <v>12996</v>
      </c>
      <c r="S319" s="223">
        <v>7740</v>
      </c>
      <c r="T319" s="221">
        <v>0.6</v>
      </c>
      <c r="U319" s="222" t="s">
        <v>38</v>
      </c>
      <c r="V319" s="224">
        <v>2148</v>
      </c>
      <c r="W319" s="218">
        <v>0</v>
      </c>
      <c r="X319" s="218">
        <v>696</v>
      </c>
      <c r="Y319" s="225">
        <v>0.32</v>
      </c>
      <c r="Z319" s="222" t="s">
        <v>38</v>
      </c>
      <c r="AA319" s="226">
        <v>0.01</v>
      </c>
      <c r="AB319" s="223">
        <v>21660</v>
      </c>
      <c r="AC319" s="223">
        <v>8135</v>
      </c>
      <c r="AD319" s="225">
        <v>0.38</v>
      </c>
      <c r="AE319" s="222" t="s">
        <v>38</v>
      </c>
      <c r="AF319" s="224">
        <v>2148</v>
      </c>
      <c r="AG319" s="218">
        <v>0</v>
      </c>
      <c r="AH319" s="218">
        <v>732</v>
      </c>
      <c r="AI319" s="225">
        <v>0.34</v>
      </c>
      <c r="AJ319" s="222" t="s">
        <v>38</v>
      </c>
    </row>
    <row r="320" spans="1:36" ht="31.35" customHeight="1" x14ac:dyDescent="0.3">
      <c r="A320" s="219">
        <v>2960</v>
      </c>
      <c r="B320" s="219">
        <v>115176</v>
      </c>
      <c r="C320" s="219">
        <v>115176</v>
      </c>
      <c r="D320" s="229" t="s">
        <v>176</v>
      </c>
      <c r="E320" s="218">
        <v>35</v>
      </c>
      <c r="F320" s="221">
        <v>0.68</v>
      </c>
      <c r="G320" s="220" t="s">
        <v>480</v>
      </c>
      <c r="H320" s="220" t="s">
        <v>482</v>
      </c>
      <c r="I320" s="220" t="s">
        <v>224</v>
      </c>
      <c r="J320" s="218">
        <v>4</v>
      </c>
      <c r="K320" s="218">
        <v>4</v>
      </c>
      <c r="L320" s="220" t="s">
        <v>136</v>
      </c>
      <c r="M320" s="220" t="s">
        <v>148</v>
      </c>
      <c r="N320" s="222" t="s">
        <v>258</v>
      </c>
      <c r="O320" s="222" t="s">
        <v>202</v>
      </c>
      <c r="P320" s="220" t="s">
        <v>140</v>
      </c>
      <c r="Q320" s="222" t="s">
        <v>39</v>
      </c>
      <c r="R320" s="223">
        <v>12996</v>
      </c>
      <c r="S320" s="223">
        <v>11450</v>
      </c>
      <c r="T320" s="221">
        <v>0.88</v>
      </c>
      <c r="U320" s="222" t="s">
        <v>39</v>
      </c>
      <c r="V320" s="224">
        <v>2148</v>
      </c>
      <c r="W320" s="223">
        <v>1029</v>
      </c>
      <c r="X320" s="218">
        <v>0</v>
      </c>
      <c r="Y320" s="225">
        <v>0.48</v>
      </c>
      <c r="Z320" s="222" t="s">
        <v>38</v>
      </c>
      <c r="AA320" s="226">
        <v>0.01</v>
      </c>
      <c r="AB320" s="223">
        <v>21660</v>
      </c>
      <c r="AC320" s="223">
        <v>12034</v>
      </c>
      <c r="AD320" s="225">
        <v>0.56000000000000005</v>
      </c>
      <c r="AE320" s="222" t="s">
        <v>38</v>
      </c>
      <c r="AF320" s="224">
        <v>2148</v>
      </c>
      <c r="AG320" s="223">
        <v>1081</v>
      </c>
      <c r="AH320" s="218">
        <v>0</v>
      </c>
      <c r="AI320" s="225">
        <v>0.5</v>
      </c>
      <c r="AJ320" s="222" t="s">
        <v>38</v>
      </c>
    </row>
    <row r="321" spans="1:36" ht="31.35" customHeight="1" x14ac:dyDescent="0.3">
      <c r="A321" s="219">
        <v>2970</v>
      </c>
      <c r="B321" s="219">
        <v>110208</v>
      </c>
      <c r="C321" s="219">
        <v>110208</v>
      </c>
      <c r="D321" s="220" t="s">
        <v>332</v>
      </c>
      <c r="E321" s="218">
        <v>35</v>
      </c>
      <c r="F321" s="221">
        <v>0.62</v>
      </c>
      <c r="G321" s="220" t="s">
        <v>481</v>
      </c>
      <c r="H321" s="220" t="s">
        <v>224</v>
      </c>
      <c r="I321" s="220" t="s">
        <v>482</v>
      </c>
      <c r="J321" s="218">
        <v>4</v>
      </c>
      <c r="K321" s="218">
        <v>4</v>
      </c>
      <c r="L321" s="220" t="s">
        <v>136</v>
      </c>
      <c r="M321" s="220" t="s">
        <v>148</v>
      </c>
      <c r="N321" s="222" t="s">
        <v>445</v>
      </c>
      <c r="O321" s="222" t="s">
        <v>202</v>
      </c>
      <c r="P321" s="220" t="s">
        <v>140</v>
      </c>
      <c r="Q321" s="222" t="s">
        <v>39</v>
      </c>
      <c r="R321" s="223">
        <v>13788</v>
      </c>
      <c r="S321" s="223">
        <v>7740</v>
      </c>
      <c r="T321" s="221">
        <v>0.56000000000000005</v>
      </c>
      <c r="U321" s="222" t="s">
        <v>38</v>
      </c>
      <c r="V321" s="224">
        <v>2280</v>
      </c>
      <c r="W321" s="218">
        <v>0</v>
      </c>
      <c r="X321" s="218">
        <v>696</v>
      </c>
      <c r="Y321" s="225">
        <v>0.31</v>
      </c>
      <c r="Z321" s="222" t="s">
        <v>38</v>
      </c>
      <c r="AA321" s="226">
        <v>0.01</v>
      </c>
      <c r="AB321" s="223">
        <v>22980</v>
      </c>
      <c r="AC321" s="223">
        <v>8135</v>
      </c>
      <c r="AD321" s="225">
        <v>0.35</v>
      </c>
      <c r="AE321" s="222" t="s">
        <v>38</v>
      </c>
      <c r="AF321" s="224">
        <v>2280</v>
      </c>
      <c r="AG321" s="218">
        <v>0</v>
      </c>
      <c r="AH321" s="218">
        <v>732</v>
      </c>
      <c r="AI321" s="225">
        <v>0.32</v>
      </c>
      <c r="AJ321" s="222" t="s">
        <v>38</v>
      </c>
    </row>
    <row r="322" spans="1:36" ht="31.35" customHeight="1" x14ac:dyDescent="0.3">
      <c r="A322" s="219">
        <v>2980</v>
      </c>
      <c r="B322" s="219">
        <v>115013</v>
      </c>
      <c r="C322" s="219">
        <v>115013</v>
      </c>
      <c r="D322" s="220" t="s">
        <v>332</v>
      </c>
      <c r="E322" s="218">
        <v>35</v>
      </c>
      <c r="F322" s="221">
        <v>0.5</v>
      </c>
      <c r="G322" s="220" t="s">
        <v>147</v>
      </c>
      <c r="H322" s="220" t="s">
        <v>482</v>
      </c>
      <c r="I322" s="220" t="s">
        <v>483</v>
      </c>
      <c r="J322" s="218">
        <v>4</v>
      </c>
      <c r="K322" s="218">
        <v>4</v>
      </c>
      <c r="L322" s="220" t="s">
        <v>136</v>
      </c>
      <c r="M322" s="220" t="s">
        <v>148</v>
      </c>
      <c r="N322" s="222" t="s">
        <v>258</v>
      </c>
      <c r="O322" s="222" t="s">
        <v>202</v>
      </c>
      <c r="P322" s="220" t="s">
        <v>140</v>
      </c>
      <c r="Q322" s="222" t="s">
        <v>39</v>
      </c>
      <c r="R322" s="223">
        <v>37905</v>
      </c>
      <c r="S322" s="223">
        <v>29100</v>
      </c>
      <c r="T322" s="221">
        <v>0.77</v>
      </c>
      <c r="U322" s="222" t="s">
        <v>39</v>
      </c>
      <c r="V322" s="224">
        <v>1880</v>
      </c>
      <c r="W322" s="223">
        <v>1427</v>
      </c>
      <c r="X322" s="223">
        <v>1192</v>
      </c>
      <c r="Y322" s="225">
        <v>0.76</v>
      </c>
      <c r="Z322" s="222" t="s">
        <v>39</v>
      </c>
      <c r="AA322" s="226">
        <v>0.01</v>
      </c>
      <c r="AB322" s="223">
        <v>37905</v>
      </c>
      <c r="AC322" s="223">
        <v>30584</v>
      </c>
      <c r="AD322" s="225">
        <v>0.81</v>
      </c>
      <c r="AE322" s="222" t="s">
        <v>39</v>
      </c>
      <c r="AF322" s="224">
        <v>1880</v>
      </c>
      <c r="AG322" s="223">
        <v>1500</v>
      </c>
      <c r="AH322" s="223">
        <v>1253</v>
      </c>
      <c r="AI322" s="225">
        <v>0.8</v>
      </c>
      <c r="AJ322" s="222" t="s">
        <v>39</v>
      </c>
    </row>
    <row r="323" spans="1:36" ht="31.35" customHeight="1" x14ac:dyDescent="0.3">
      <c r="A323" s="219">
        <v>2990</v>
      </c>
      <c r="B323" s="219">
        <v>110421</v>
      </c>
      <c r="C323" s="219">
        <v>110421</v>
      </c>
      <c r="D323" s="220" t="s">
        <v>332</v>
      </c>
      <c r="E323" s="218">
        <v>40</v>
      </c>
      <c r="F323" s="221">
        <v>0.92</v>
      </c>
      <c r="G323" s="220" t="s">
        <v>147</v>
      </c>
      <c r="H323" s="220" t="s">
        <v>483</v>
      </c>
      <c r="I323" s="220" t="s">
        <v>183</v>
      </c>
      <c r="J323" s="218">
        <v>4</v>
      </c>
      <c r="K323" s="218">
        <v>4</v>
      </c>
      <c r="L323" s="220" t="s">
        <v>136</v>
      </c>
      <c r="M323" s="220" t="s">
        <v>148</v>
      </c>
      <c r="N323" s="222" t="s">
        <v>149</v>
      </c>
      <c r="O323" s="222" t="s">
        <v>202</v>
      </c>
      <c r="P323" s="220" t="s">
        <v>140</v>
      </c>
      <c r="Q323" s="222" t="s">
        <v>39</v>
      </c>
      <c r="R323" s="223">
        <v>38430</v>
      </c>
      <c r="S323" s="223">
        <v>20550</v>
      </c>
      <c r="T323" s="221">
        <v>0.53</v>
      </c>
      <c r="U323" s="222" t="s">
        <v>38</v>
      </c>
      <c r="V323" s="224">
        <v>1901</v>
      </c>
      <c r="W323" s="223">
        <v>1209</v>
      </c>
      <c r="X323" s="218">
        <v>761</v>
      </c>
      <c r="Y323" s="225">
        <v>0.64</v>
      </c>
      <c r="Z323" s="222" t="s">
        <v>38</v>
      </c>
      <c r="AA323" s="226">
        <v>0.03</v>
      </c>
      <c r="AB323" s="223">
        <v>38430</v>
      </c>
      <c r="AC323" s="223">
        <v>23823</v>
      </c>
      <c r="AD323" s="225">
        <v>0.62</v>
      </c>
      <c r="AE323" s="222" t="s">
        <v>38</v>
      </c>
      <c r="AF323" s="224">
        <v>1901</v>
      </c>
      <c r="AG323" s="223">
        <v>1402</v>
      </c>
      <c r="AH323" s="218">
        <v>882</v>
      </c>
      <c r="AI323" s="225">
        <v>0.74</v>
      </c>
      <c r="AJ323" s="222" t="s">
        <v>38</v>
      </c>
    </row>
    <row r="324" spans="1:36" ht="31.35" customHeight="1" x14ac:dyDescent="0.3">
      <c r="A324" s="219">
        <v>3000</v>
      </c>
      <c r="B324" s="219">
        <v>115125</v>
      </c>
      <c r="C324" s="219">
        <v>115125</v>
      </c>
      <c r="D324" s="220" t="s">
        <v>332</v>
      </c>
      <c r="E324" s="218">
        <v>35</v>
      </c>
      <c r="F324" s="221">
        <v>0.24</v>
      </c>
      <c r="G324" s="220" t="s">
        <v>484</v>
      </c>
      <c r="H324" s="220" t="s">
        <v>183</v>
      </c>
      <c r="I324" s="220" t="s">
        <v>485</v>
      </c>
      <c r="J324" s="218">
        <v>4</v>
      </c>
      <c r="K324" s="218">
        <v>4</v>
      </c>
      <c r="L324" s="220" t="s">
        <v>136</v>
      </c>
      <c r="M324" s="220" t="s">
        <v>148</v>
      </c>
      <c r="N324" s="222" t="s">
        <v>149</v>
      </c>
      <c r="O324" s="222" t="s">
        <v>202</v>
      </c>
      <c r="P324" s="220" t="s">
        <v>181</v>
      </c>
      <c r="Q324" s="222" t="s">
        <v>39</v>
      </c>
      <c r="R324" s="223">
        <v>36600</v>
      </c>
      <c r="S324" s="223">
        <v>18590</v>
      </c>
      <c r="T324" s="221">
        <v>0.51</v>
      </c>
      <c r="U324" s="222" t="s">
        <v>38</v>
      </c>
      <c r="V324" s="224">
        <v>1810</v>
      </c>
      <c r="W324" s="218">
        <v>810</v>
      </c>
      <c r="X324" s="218">
        <v>587</v>
      </c>
      <c r="Y324" s="225">
        <v>0.45</v>
      </c>
      <c r="Z324" s="222" t="s">
        <v>38</v>
      </c>
      <c r="AA324" s="226">
        <v>0.01</v>
      </c>
      <c r="AB324" s="223">
        <v>36600</v>
      </c>
      <c r="AC324" s="223">
        <v>19538</v>
      </c>
      <c r="AD324" s="225">
        <v>0.53</v>
      </c>
      <c r="AE324" s="222" t="s">
        <v>38</v>
      </c>
      <c r="AF324" s="224">
        <v>1810</v>
      </c>
      <c r="AG324" s="218">
        <v>851</v>
      </c>
      <c r="AH324" s="218">
        <v>617</v>
      </c>
      <c r="AI324" s="225">
        <v>0.47</v>
      </c>
      <c r="AJ324" s="222" t="s">
        <v>38</v>
      </c>
    </row>
    <row r="325" spans="1:36" ht="31.35" customHeight="1" x14ac:dyDescent="0.3">
      <c r="A325" s="219">
        <v>3010</v>
      </c>
      <c r="B325" s="219">
        <v>115125</v>
      </c>
      <c r="C325" s="219">
        <v>115125</v>
      </c>
      <c r="D325" s="229" t="s">
        <v>176</v>
      </c>
      <c r="E325" s="218">
        <v>35</v>
      </c>
      <c r="F325" s="221">
        <v>0.37</v>
      </c>
      <c r="G325" s="220" t="s">
        <v>147</v>
      </c>
      <c r="H325" s="220" t="s">
        <v>485</v>
      </c>
      <c r="I325" s="220" t="s">
        <v>486</v>
      </c>
      <c r="J325" s="218">
        <v>4</v>
      </c>
      <c r="K325" s="218">
        <v>4</v>
      </c>
      <c r="L325" s="220" t="s">
        <v>136</v>
      </c>
      <c r="M325" s="220" t="s">
        <v>148</v>
      </c>
      <c r="N325" s="222" t="s">
        <v>149</v>
      </c>
      <c r="O325" s="222" t="s">
        <v>202</v>
      </c>
      <c r="P325" s="220" t="s">
        <v>181</v>
      </c>
      <c r="Q325" s="222" t="s">
        <v>39</v>
      </c>
      <c r="R325" s="223">
        <v>36600</v>
      </c>
      <c r="S325" s="223">
        <v>18590</v>
      </c>
      <c r="T325" s="221">
        <v>0.51</v>
      </c>
      <c r="U325" s="222" t="s">
        <v>38</v>
      </c>
      <c r="V325" s="224">
        <v>1810</v>
      </c>
      <c r="W325" s="218">
        <v>810</v>
      </c>
      <c r="X325" s="218">
        <v>587</v>
      </c>
      <c r="Y325" s="225">
        <v>0.45</v>
      </c>
      <c r="Z325" s="222" t="s">
        <v>38</v>
      </c>
      <c r="AA325" s="226">
        <v>0.01</v>
      </c>
      <c r="AB325" s="223">
        <v>36600</v>
      </c>
      <c r="AC325" s="223">
        <v>19538</v>
      </c>
      <c r="AD325" s="225">
        <v>0.53</v>
      </c>
      <c r="AE325" s="222" t="s">
        <v>38</v>
      </c>
      <c r="AF325" s="224">
        <v>1810</v>
      </c>
      <c r="AG325" s="218">
        <v>851</v>
      </c>
      <c r="AH325" s="218">
        <v>617</v>
      </c>
      <c r="AI325" s="225">
        <v>0.47</v>
      </c>
      <c r="AJ325" s="222" t="s">
        <v>38</v>
      </c>
    </row>
    <row r="326" spans="1:36" ht="31.35" customHeight="1" x14ac:dyDescent="0.3">
      <c r="A326" s="219">
        <v>3020</v>
      </c>
      <c r="B326" s="219">
        <v>110049</v>
      </c>
      <c r="C326" s="219">
        <v>110049</v>
      </c>
      <c r="D326" s="220" t="s">
        <v>332</v>
      </c>
      <c r="E326" s="218">
        <v>45</v>
      </c>
      <c r="F326" s="221">
        <v>1.38</v>
      </c>
      <c r="G326" s="220" t="s">
        <v>147</v>
      </c>
      <c r="H326" s="220" t="s">
        <v>486</v>
      </c>
      <c r="I326" s="220" t="s">
        <v>232</v>
      </c>
      <c r="J326" s="218">
        <v>4</v>
      </c>
      <c r="K326" s="218">
        <v>4</v>
      </c>
      <c r="L326" s="220" t="s">
        <v>136</v>
      </c>
      <c r="M326" s="220" t="s">
        <v>148</v>
      </c>
      <c r="N326" s="222" t="s">
        <v>149</v>
      </c>
      <c r="O326" s="222" t="s">
        <v>202</v>
      </c>
      <c r="P326" s="220" t="s">
        <v>181</v>
      </c>
      <c r="Q326" s="222" t="s">
        <v>39</v>
      </c>
      <c r="R326" s="223">
        <v>38430</v>
      </c>
      <c r="S326" s="223">
        <v>37900</v>
      </c>
      <c r="T326" s="221">
        <v>0.99</v>
      </c>
      <c r="U326" s="222" t="s">
        <v>39</v>
      </c>
      <c r="V326" s="224">
        <v>1901</v>
      </c>
      <c r="W326" s="223">
        <v>1493</v>
      </c>
      <c r="X326" s="223">
        <v>1436</v>
      </c>
      <c r="Y326" s="225">
        <v>0.79</v>
      </c>
      <c r="Z326" s="222" t="s">
        <v>38</v>
      </c>
      <c r="AA326" s="226">
        <v>0.01</v>
      </c>
      <c r="AB326" s="223">
        <v>38430</v>
      </c>
      <c r="AC326" s="223">
        <v>39833</v>
      </c>
      <c r="AD326" s="225">
        <v>1.04</v>
      </c>
      <c r="AE326" s="222" t="s">
        <v>285</v>
      </c>
      <c r="AF326" s="224">
        <v>1901</v>
      </c>
      <c r="AG326" s="223">
        <v>1569</v>
      </c>
      <c r="AH326" s="223">
        <v>1509</v>
      </c>
      <c r="AI326" s="225">
        <v>0.83</v>
      </c>
      <c r="AJ326" s="222" t="s">
        <v>38</v>
      </c>
    </row>
    <row r="327" spans="1:36" ht="31.35" customHeight="1" x14ac:dyDescent="0.3">
      <c r="A327" s="219">
        <v>3030</v>
      </c>
      <c r="B327" s="219">
        <v>110049</v>
      </c>
      <c r="C327" s="219">
        <v>110049</v>
      </c>
      <c r="D327" s="229" t="s">
        <v>176</v>
      </c>
      <c r="E327" s="218">
        <v>45</v>
      </c>
      <c r="F327" s="221">
        <v>0.9</v>
      </c>
      <c r="G327" s="220" t="s">
        <v>147</v>
      </c>
      <c r="H327" s="220" t="s">
        <v>232</v>
      </c>
      <c r="I327" s="220" t="s">
        <v>487</v>
      </c>
      <c r="J327" s="218">
        <v>2</v>
      </c>
      <c r="K327" s="218">
        <v>2</v>
      </c>
      <c r="L327" s="220" t="s">
        <v>136</v>
      </c>
      <c r="M327" s="220" t="s">
        <v>137</v>
      </c>
      <c r="N327" s="222" t="s">
        <v>149</v>
      </c>
      <c r="O327" s="222" t="s">
        <v>202</v>
      </c>
      <c r="P327" s="220" t="s">
        <v>181</v>
      </c>
      <c r="Q327" s="222" t="s">
        <v>39</v>
      </c>
      <c r="R327" s="223">
        <v>22785</v>
      </c>
      <c r="S327" s="223">
        <v>37900</v>
      </c>
      <c r="T327" s="221">
        <v>1.66</v>
      </c>
      <c r="U327" s="222" t="s">
        <v>285</v>
      </c>
      <c r="V327" s="224">
        <v>1124</v>
      </c>
      <c r="W327" s="223">
        <v>1493</v>
      </c>
      <c r="X327" s="223">
        <v>1436</v>
      </c>
      <c r="Y327" s="225">
        <v>1.33</v>
      </c>
      <c r="Z327" s="222" t="s">
        <v>285</v>
      </c>
      <c r="AA327" s="226">
        <v>0.01</v>
      </c>
      <c r="AB327" s="223">
        <v>22785</v>
      </c>
      <c r="AC327" s="223">
        <v>39833</v>
      </c>
      <c r="AD327" s="225">
        <v>1.75</v>
      </c>
      <c r="AE327" s="222" t="s">
        <v>285</v>
      </c>
      <c r="AF327" s="224">
        <v>1124</v>
      </c>
      <c r="AG327" s="223">
        <v>1569</v>
      </c>
      <c r="AH327" s="223">
        <v>1509</v>
      </c>
      <c r="AI327" s="225">
        <v>1.4</v>
      </c>
      <c r="AJ327" s="222" t="s">
        <v>285</v>
      </c>
    </row>
    <row r="328" spans="1:36" ht="31.35" customHeight="1" x14ac:dyDescent="0.3">
      <c r="A328" s="219">
        <v>3040</v>
      </c>
      <c r="B328" s="219">
        <v>110494</v>
      </c>
      <c r="C328" s="219">
        <v>110494</v>
      </c>
      <c r="D328" s="220" t="s">
        <v>332</v>
      </c>
      <c r="E328" s="218">
        <v>55</v>
      </c>
      <c r="F328" s="221">
        <v>3.87</v>
      </c>
      <c r="G328" s="220" t="s">
        <v>147</v>
      </c>
      <c r="H328" s="220" t="s">
        <v>487</v>
      </c>
      <c r="I328" s="220" t="s">
        <v>204</v>
      </c>
      <c r="J328" s="218">
        <v>2</v>
      </c>
      <c r="K328" s="218">
        <v>2</v>
      </c>
      <c r="L328" s="220" t="s">
        <v>136</v>
      </c>
      <c r="M328" s="220" t="s">
        <v>137</v>
      </c>
      <c r="N328" s="222" t="s">
        <v>138</v>
      </c>
      <c r="O328" s="222" t="s">
        <v>202</v>
      </c>
      <c r="P328" s="220" t="s">
        <v>488</v>
      </c>
      <c r="Q328" s="222" t="s">
        <v>39</v>
      </c>
      <c r="R328" s="223">
        <v>23520</v>
      </c>
      <c r="S328" s="223">
        <v>15880</v>
      </c>
      <c r="T328" s="221">
        <v>0.68</v>
      </c>
      <c r="U328" s="222" t="s">
        <v>38</v>
      </c>
      <c r="V328" s="224">
        <v>1166</v>
      </c>
      <c r="W328" s="218">
        <v>650</v>
      </c>
      <c r="X328" s="218">
        <v>779</v>
      </c>
      <c r="Y328" s="225">
        <v>0.67</v>
      </c>
      <c r="Z328" s="222" t="s">
        <v>38</v>
      </c>
      <c r="AA328" s="226">
        <v>0.01</v>
      </c>
      <c r="AB328" s="223">
        <v>23520</v>
      </c>
      <c r="AC328" s="223">
        <v>16690</v>
      </c>
      <c r="AD328" s="225">
        <v>0.71</v>
      </c>
      <c r="AE328" s="222" t="s">
        <v>38</v>
      </c>
      <c r="AF328" s="224">
        <v>1166</v>
      </c>
      <c r="AG328" s="218">
        <v>683</v>
      </c>
      <c r="AH328" s="218">
        <v>819</v>
      </c>
      <c r="AI328" s="225">
        <v>0.7</v>
      </c>
      <c r="AJ328" s="222" t="s">
        <v>38</v>
      </c>
    </row>
    <row r="329" spans="1:36" ht="31.35" customHeight="1" x14ac:dyDescent="0.3">
      <c r="A329" s="219">
        <v>3050</v>
      </c>
      <c r="B329" s="219">
        <v>110495</v>
      </c>
      <c r="C329" s="219">
        <v>110495</v>
      </c>
      <c r="D329" s="220" t="s">
        <v>332</v>
      </c>
      <c r="E329" s="218">
        <v>40</v>
      </c>
      <c r="F329" s="221">
        <v>0.84</v>
      </c>
      <c r="G329" s="220" t="s">
        <v>147</v>
      </c>
      <c r="H329" s="220" t="s">
        <v>204</v>
      </c>
      <c r="I329" s="220" t="s">
        <v>211</v>
      </c>
      <c r="J329" s="218">
        <v>2</v>
      </c>
      <c r="K329" s="218">
        <v>2</v>
      </c>
      <c r="L329" s="220" t="s">
        <v>136</v>
      </c>
      <c r="M329" s="220" t="s">
        <v>137</v>
      </c>
      <c r="N329" s="222" t="s">
        <v>138</v>
      </c>
      <c r="O329" s="222" t="s">
        <v>202</v>
      </c>
      <c r="P329" s="220" t="s">
        <v>305</v>
      </c>
      <c r="Q329" s="222" t="s">
        <v>39</v>
      </c>
      <c r="R329" s="223">
        <v>17920</v>
      </c>
      <c r="S329" s="223">
        <v>10220</v>
      </c>
      <c r="T329" s="221">
        <v>0.56999999999999995</v>
      </c>
      <c r="U329" s="222" t="s">
        <v>38</v>
      </c>
      <c r="V329" s="218">
        <v>888</v>
      </c>
      <c r="W329" s="218">
        <v>436</v>
      </c>
      <c r="X329" s="218">
        <v>481</v>
      </c>
      <c r="Y329" s="225">
        <v>0.54</v>
      </c>
      <c r="Z329" s="222" t="s">
        <v>38</v>
      </c>
      <c r="AA329" s="226">
        <v>3.5000000000000003E-2</v>
      </c>
      <c r="AB329" s="223">
        <v>17920</v>
      </c>
      <c r="AC329" s="223">
        <v>12138</v>
      </c>
      <c r="AD329" s="225">
        <v>0.68</v>
      </c>
      <c r="AE329" s="222" t="s">
        <v>38</v>
      </c>
      <c r="AF329" s="218">
        <v>888</v>
      </c>
      <c r="AG329" s="218">
        <v>518</v>
      </c>
      <c r="AH329" s="218">
        <v>571</v>
      </c>
      <c r="AI329" s="225">
        <v>0.64</v>
      </c>
      <c r="AJ329" s="222" t="s">
        <v>38</v>
      </c>
    </row>
    <row r="330" spans="1:36" ht="31.35" customHeight="1" x14ac:dyDescent="0.3">
      <c r="A330" s="219">
        <v>3060</v>
      </c>
      <c r="B330" s="219">
        <v>110495</v>
      </c>
      <c r="C330" s="219">
        <v>110495</v>
      </c>
      <c r="D330" s="229" t="s">
        <v>176</v>
      </c>
      <c r="E330" s="218">
        <v>35</v>
      </c>
      <c r="F330" s="221">
        <v>3.09</v>
      </c>
      <c r="G330" s="220" t="s">
        <v>147</v>
      </c>
      <c r="H330" s="220" t="s">
        <v>211</v>
      </c>
      <c r="I330" s="220" t="s">
        <v>266</v>
      </c>
      <c r="J330" s="218">
        <v>2</v>
      </c>
      <c r="K330" s="218">
        <v>2</v>
      </c>
      <c r="L330" s="220" t="s">
        <v>136</v>
      </c>
      <c r="M330" s="220" t="s">
        <v>137</v>
      </c>
      <c r="N330" s="222" t="s">
        <v>138</v>
      </c>
      <c r="O330" s="222" t="s">
        <v>202</v>
      </c>
      <c r="P330" s="220" t="s">
        <v>305</v>
      </c>
      <c r="Q330" s="222" t="s">
        <v>39</v>
      </c>
      <c r="R330" s="223">
        <v>22400</v>
      </c>
      <c r="S330" s="223">
        <v>10220</v>
      </c>
      <c r="T330" s="221">
        <v>0.46</v>
      </c>
      <c r="U330" s="222" t="s">
        <v>38</v>
      </c>
      <c r="V330" s="224">
        <v>1110</v>
      </c>
      <c r="W330" s="218">
        <v>436</v>
      </c>
      <c r="X330" s="218">
        <v>481</v>
      </c>
      <c r="Y330" s="225">
        <v>0.43</v>
      </c>
      <c r="Z330" s="222" t="s">
        <v>38</v>
      </c>
      <c r="AA330" s="226">
        <v>3.5000000000000003E-2</v>
      </c>
      <c r="AB330" s="223">
        <v>22400</v>
      </c>
      <c r="AC330" s="223">
        <v>12138</v>
      </c>
      <c r="AD330" s="225">
        <v>0.54</v>
      </c>
      <c r="AE330" s="222" t="s">
        <v>38</v>
      </c>
      <c r="AF330" s="224">
        <v>1110</v>
      </c>
      <c r="AG330" s="218">
        <v>518</v>
      </c>
      <c r="AH330" s="218">
        <v>571</v>
      </c>
      <c r="AI330" s="225">
        <v>0.51</v>
      </c>
      <c r="AJ330" s="222" t="s">
        <v>38</v>
      </c>
    </row>
    <row r="331" spans="1:36" ht="31.35" customHeight="1" x14ac:dyDescent="0.3">
      <c r="A331" s="219">
        <v>3070</v>
      </c>
      <c r="B331" s="219">
        <v>110255</v>
      </c>
      <c r="C331" s="219">
        <v>110255</v>
      </c>
      <c r="D331" s="220" t="s">
        <v>332</v>
      </c>
      <c r="E331" s="218">
        <v>55</v>
      </c>
      <c r="F331" s="221">
        <v>2.72</v>
      </c>
      <c r="G331" s="220" t="s">
        <v>147</v>
      </c>
      <c r="H331" s="220" t="s">
        <v>266</v>
      </c>
      <c r="I331" s="220" t="s">
        <v>489</v>
      </c>
      <c r="J331" s="218">
        <v>2</v>
      </c>
      <c r="K331" s="218">
        <v>2</v>
      </c>
      <c r="L331" s="220" t="s">
        <v>157</v>
      </c>
      <c r="M331" s="220" t="s">
        <v>137</v>
      </c>
      <c r="N331" s="222" t="s">
        <v>158</v>
      </c>
      <c r="O331" s="222" t="s">
        <v>202</v>
      </c>
      <c r="P331" s="220" t="s">
        <v>301</v>
      </c>
      <c r="Q331" s="222" t="s">
        <v>38</v>
      </c>
      <c r="R331" s="223">
        <v>8200</v>
      </c>
      <c r="S331" s="223">
        <v>11300</v>
      </c>
      <c r="T331" s="221">
        <v>1.38</v>
      </c>
      <c r="U331" s="222" t="s">
        <v>39</v>
      </c>
      <c r="V331" s="218">
        <v>430</v>
      </c>
      <c r="W331" s="218">
        <v>437</v>
      </c>
      <c r="X331" s="218">
        <v>492</v>
      </c>
      <c r="Y331" s="225">
        <v>1.1399999999999999</v>
      </c>
      <c r="Z331" s="222" t="s">
        <v>39</v>
      </c>
      <c r="AA331" s="226">
        <v>2.75E-2</v>
      </c>
      <c r="AB331" s="223">
        <v>8200</v>
      </c>
      <c r="AC331" s="223">
        <v>12942</v>
      </c>
      <c r="AD331" s="225">
        <v>1.58</v>
      </c>
      <c r="AE331" s="222" t="s">
        <v>39</v>
      </c>
      <c r="AF331" s="218">
        <v>430</v>
      </c>
      <c r="AG331" s="218">
        <v>500</v>
      </c>
      <c r="AH331" s="218">
        <v>563</v>
      </c>
      <c r="AI331" s="225">
        <v>1.31</v>
      </c>
      <c r="AJ331" s="222" t="s">
        <v>39</v>
      </c>
    </row>
    <row r="332" spans="1:36" ht="31.35" customHeight="1" x14ac:dyDescent="0.3">
      <c r="A332" s="219">
        <v>3080</v>
      </c>
      <c r="B332" s="219">
        <v>110376</v>
      </c>
      <c r="C332" s="219">
        <v>110376</v>
      </c>
      <c r="D332" s="220" t="s">
        <v>332</v>
      </c>
      <c r="E332" s="218">
        <v>55</v>
      </c>
      <c r="F332" s="221">
        <v>4.7300000000000004</v>
      </c>
      <c r="G332" s="220" t="s">
        <v>147</v>
      </c>
      <c r="H332" s="220" t="s">
        <v>489</v>
      </c>
      <c r="I332" s="220" t="s">
        <v>299</v>
      </c>
      <c r="J332" s="218">
        <v>2</v>
      </c>
      <c r="K332" s="218">
        <v>2</v>
      </c>
      <c r="L332" s="220" t="s">
        <v>157</v>
      </c>
      <c r="M332" s="220" t="s">
        <v>137</v>
      </c>
      <c r="N332" s="222" t="s">
        <v>158</v>
      </c>
      <c r="O332" s="222" t="s">
        <v>202</v>
      </c>
      <c r="P332" s="220" t="s">
        <v>301</v>
      </c>
      <c r="Q332" s="222" t="s">
        <v>38</v>
      </c>
      <c r="R332" s="223">
        <v>8200</v>
      </c>
      <c r="S332" s="223">
        <v>10640</v>
      </c>
      <c r="T332" s="221">
        <v>1.3</v>
      </c>
      <c r="U332" s="222" t="s">
        <v>39</v>
      </c>
      <c r="V332" s="218">
        <v>430</v>
      </c>
      <c r="W332" s="218">
        <v>436</v>
      </c>
      <c r="X332" s="218">
        <v>522</v>
      </c>
      <c r="Y332" s="225">
        <v>1.21</v>
      </c>
      <c r="Z332" s="222" t="s">
        <v>39</v>
      </c>
      <c r="AA332" s="226">
        <v>3.2500000000000001E-2</v>
      </c>
      <c r="AB332" s="223">
        <v>8200</v>
      </c>
      <c r="AC332" s="223">
        <v>12485</v>
      </c>
      <c r="AD332" s="225">
        <v>1.52</v>
      </c>
      <c r="AE332" s="222" t="s">
        <v>39</v>
      </c>
      <c r="AF332" s="218">
        <v>430</v>
      </c>
      <c r="AG332" s="218">
        <v>512</v>
      </c>
      <c r="AH332" s="218">
        <v>613</v>
      </c>
      <c r="AI332" s="225">
        <v>1.43</v>
      </c>
      <c r="AJ332" s="222" t="s">
        <v>39</v>
      </c>
    </row>
    <row r="333" spans="1:36" ht="31.35" customHeight="1" x14ac:dyDescent="0.3">
      <c r="A333" s="219">
        <v>3090</v>
      </c>
      <c r="B333" s="219">
        <v>110376</v>
      </c>
      <c r="C333" s="219">
        <v>110376</v>
      </c>
      <c r="D333" s="229" t="s">
        <v>176</v>
      </c>
      <c r="E333" s="218">
        <v>55</v>
      </c>
      <c r="F333" s="221">
        <v>1.22</v>
      </c>
      <c r="G333" s="220" t="s">
        <v>147</v>
      </c>
      <c r="H333" s="220" t="s">
        <v>299</v>
      </c>
      <c r="I333" s="220" t="s">
        <v>490</v>
      </c>
      <c r="J333" s="218">
        <v>2</v>
      </c>
      <c r="K333" s="218">
        <v>2</v>
      </c>
      <c r="L333" s="220" t="s">
        <v>136</v>
      </c>
      <c r="M333" s="220" t="s">
        <v>137</v>
      </c>
      <c r="N333" s="222" t="s">
        <v>158</v>
      </c>
      <c r="O333" s="222" t="s">
        <v>202</v>
      </c>
      <c r="P333" s="220" t="s">
        <v>301</v>
      </c>
      <c r="Q333" s="222" t="s">
        <v>39</v>
      </c>
      <c r="R333" s="223">
        <v>14000</v>
      </c>
      <c r="S333" s="223">
        <v>10640</v>
      </c>
      <c r="T333" s="221">
        <v>0.76</v>
      </c>
      <c r="U333" s="222" t="s">
        <v>39</v>
      </c>
      <c r="V333" s="218">
        <v>730</v>
      </c>
      <c r="W333" s="218">
        <v>436</v>
      </c>
      <c r="X333" s="218">
        <v>522</v>
      </c>
      <c r="Y333" s="225">
        <v>0.72</v>
      </c>
      <c r="Z333" s="222" t="s">
        <v>39</v>
      </c>
      <c r="AA333" s="226">
        <v>3.2500000000000001E-2</v>
      </c>
      <c r="AB333" s="223">
        <v>14000</v>
      </c>
      <c r="AC333" s="223">
        <v>12485</v>
      </c>
      <c r="AD333" s="225">
        <v>0.89</v>
      </c>
      <c r="AE333" s="222" t="s">
        <v>39</v>
      </c>
      <c r="AF333" s="218">
        <v>730</v>
      </c>
      <c r="AG333" s="218">
        <v>512</v>
      </c>
      <c r="AH333" s="218">
        <v>613</v>
      </c>
      <c r="AI333" s="225">
        <v>0.84</v>
      </c>
      <c r="AJ333" s="222" t="s">
        <v>39</v>
      </c>
    </row>
    <row r="334" spans="1:36" ht="31.35" customHeight="1" x14ac:dyDescent="0.3">
      <c r="A334" s="219">
        <v>3100</v>
      </c>
      <c r="B334" s="219">
        <v>110097</v>
      </c>
      <c r="C334" s="219">
        <v>110097</v>
      </c>
      <c r="D334" s="220" t="s">
        <v>332</v>
      </c>
      <c r="E334" s="218">
        <v>45</v>
      </c>
      <c r="F334" s="221">
        <v>0.7</v>
      </c>
      <c r="G334" s="220" t="s">
        <v>147</v>
      </c>
      <c r="H334" s="220" t="s">
        <v>490</v>
      </c>
      <c r="I334" s="220" t="s">
        <v>491</v>
      </c>
      <c r="J334" s="218">
        <v>2</v>
      </c>
      <c r="K334" s="218">
        <v>2</v>
      </c>
      <c r="L334" s="220" t="s">
        <v>136</v>
      </c>
      <c r="M334" s="220" t="s">
        <v>137</v>
      </c>
      <c r="N334" s="222" t="s">
        <v>307</v>
      </c>
      <c r="O334" s="222" t="s">
        <v>202</v>
      </c>
      <c r="P334" s="220" t="s">
        <v>301</v>
      </c>
      <c r="Q334" s="222" t="s">
        <v>39</v>
      </c>
      <c r="R334" s="223">
        <v>18000</v>
      </c>
      <c r="S334" s="223">
        <v>12720</v>
      </c>
      <c r="T334" s="221">
        <v>0.71</v>
      </c>
      <c r="U334" s="222" t="s">
        <v>38</v>
      </c>
      <c r="V334" s="218">
        <v>940</v>
      </c>
      <c r="W334" s="218">
        <v>624</v>
      </c>
      <c r="X334" s="218">
        <v>521</v>
      </c>
      <c r="Y334" s="225">
        <v>0.66</v>
      </c>
      <c r="Z334" s="222" t="s">
        <v>38</v>
      </c>
      <c r="AA334" s="226">
        <v>0.01</v>
      </c>
      <c r="AB334" s="223">
        <v>18000</v>
      </c>
      <c r="AC334" s="223">
        <v>13369</v>
      </c>
      <c r="AD334" s="225">
        <v>0.74</v>
      </c>
      <c r="AE334" s="222" t="s">
        <v>38</v>
      </c>
      <c r="AF334" s="218">
        <v>940</v>
      </c>
      <c r="AG334" s="218">
        <v>656</v>
      </c>
      <c r="AH334" s="218">
        <v>548</v>
      </c>
      <c r="AI334" s="225">
        <v>0.7</v>
      </c>
      <c r="AJ334" s="222" t="s">
        <v>38</v>
      </c>
    </row>
    <row r="335" spans="1:36" ht="31.35" customHeight="1" x14ac:dyDescent="0.3">
      <c r="A335" s="219">
        <v>3110</v>
      </c>
      <c r="B335" s="219">
        <v>115072</v>
      </c>
      <c r="C335" s="219">
        <v>115072</v>
      </c>
      <c r="D335" s="220" t="s">
        <v>332</v>
      </c>
      <c r="E335" s="218">
        <v>40</v>
      </c>
      <c r="F335" s="221">
        <v>0.52</v>
      </c>
      <c r="G335" s="220" t="s">
        <v>172</v>
      </c>
      <c r="H335" s="220" t="s">
        <v>491</v>
      </c>
      <c r="I335" s="220" t="s">
        <v>371</v>
      </c>
      <c r="J335" s="218">
        <v>2</v>
      </c>
      <c r="K335" s="218">
        <v>2</v>
      </c>
      <c r="L335" s="220" t="s">
        <v>136</v>
      </c>
      <c r="M335" s="220" t="s">
        <v>137</v>
      </c>
      <c r="N335" s="222" t="s">
        <v>307</v>
      </c>
      <c r="O335" s="222" t="s">
        <v>202</v>
      </c>
      <c r="P335" s="220" t="s">
        <v>301</v>
      </c>
      <c r="Q335" s="222" t="s">
        <v>39</v>
      </c>
      <c r="R335" s="223">
        <v>18900</v>
      </c>
      <c r="S335" s="223">
        <v>15930</v>
      </c>
      <c r="T335" s="221">
        <v>0.84</v>
      </c>
      <c r="U335" s="222" t="s">
        <v>39</v>
      </c>
      <c r="V335" s="218">
        <v>987</v>
      </c>
      <c r="W335" s="218">
        <v>652</v>
      </c>
      <c r="X335" s="218">
        <v>781</v>
      </c>
      <c r="Y335" s="225">
        <v>0.79</v>
      </c>
      <c r="Z335" s="222" t="s">
        <v>39</v>
      </c>
      <c r="AA335" s="226">
        <v>5.5E-2</v>
      </c>
      <c r="AB335" s="223">
        <v>18900</v>
      </c>
      <c r="AC335" s="223">
        <v>20820</v>
      </c>
      <c r="AD335" s="225">
        <v>1.1000000000000001</v>
      </c>
      <c r="AE335" s="222" t="s">
        <v>285</v>
      </c>
      <c r="AF335" s="218">
        <v>987</v>
      </c>
      <c r="AG335" s="218">
        <v>852</v>
      </c>
      <c r="AH335" s="223">
        <v>1021</v>
      </c>
      <c r="AI335" s="225">
        <v>1.03</v>
      </c>
      <c r="AJ335" s="222" t="s">
        <v>285</v>
      </c>
    </row>
    <row r="336" spans="1:36" ht="31.35" customHeight="1" x14ac:dyDescent="0.3">
      <c r="A336" s="219">
        <v>3120</v>
      </c>
      <c r="B336" s="219">
        <v>110497</v>
      </c>
      <c r="C336" s="219">
        <v>110497</v>
      </c>
      <c r="D336" s="220" t="s">
        <v>332</v>
      </c>
      <c r="E336" s="218">
        <v>60</v>
      </c>
      <c r="F336" s="221">
        <v>3.16</v>
      </c>
      <c r="G336" s="220" t="s">
        <v>172</v>
      </c>
      <c r="H336" s="220" t="s">
        <v>371</v>
      </c>
      <c r="I336" s="220" t="s">
        <v>349</v>
      </c>
      <c r="J336" s="218">
        <v>2</v>
      </c>
      <c r="K336" s="218">
        <v>2</v>
      </c>
      <c r="L336" s="220" t="s">
        <v>157</v>
      </c>
      <c r="M336" s="220" t="s">
        <v>137</v>
      </c>
      <c r="N336" s="222" t="s">
        <v>158</v>
      </c>
      <c r="O336" s="222" t="s">
        <v>202</v>
      </c>
      <c r="P336" s="220" t="s">
        <v>301</v>
      </c>
      <c r="Q336" s="222" t="s">
        <v>38</v>
      </c>
      <c r="R336" s="223">
        <v>8200</v>
      </c>
      <c r="S336" s="223">
        <v>11189</v>
      </c>
      <c r="T336" s="221">
        <v>1.36</v>
      </c>
      <c r="U336" s="222" t="s">
        <v>39</v>
      </c>
      <c r="V336" s="218">
        <v>430</v>
      </c>
      <c r="W336" s="218">
        <v>389</v>
      </c>
      <c r="X336" s="218">
        <v>390</v>
      </c>
      <c r="Y336" s="225">
        <v>0.91</v>
      </c>
      <c r="Z336" s="222" t="s">
        <v>38</v>
      </c>
      <c r="AA336" s="226">
        <v>5.7500000000000002E-2</v>
      </c>
      <c r="AB336" s="223">
        <v>8200</v>
      </c>
      <c r="AC336" s="223">
        <v>14797</v>
      </c>
      <c r="AD336" s="225">
        <v>1.8</v>
      </c>
      <c r="AE336" s="222" t="s">
        <v>40</v>
      </c>
      <c r="AF336" s="218">
        <v>430</v>
      </c>
      <c r="AG336" s="218">
        <v>514</v>
      </c>
      <c r="AH336" s="218">
        <v>516</v>
      </c>
      <c r="AI336" s="225">
        <v>1.2</v>
      </c>
      <c r="AJ336" s="222" t="s">
        <v>39</v>
      </c>
    </row>
    <row r="337" spans="1:36" ht="31.35" customHeight="1" x14ac:dyDescent="0.3">
      <c r="A337" s="219">
        <v>3130</v>
      </c>
      <c r="B337" s="219">
        <v>111002</v>
      </c>
      <c r="C337" s="219">
        <v>111002</v>
      </c>
      <c r="D337" s="220" t="s">
        <v>332</v>
      </c>
      <c r="E337" s="218">
        <v>60</v>
      </c>
      <c r="F337" s="221">
        <v>6.76</v>
      </c>
      <c r="G337" s="220" t="s">
        <v>172</v>
      </c>
      <c r="H337" s="220" t="s">
        <v>349</v>
      </c>
      <c r="I337" s="220" t="s">
        <v>232</v>
      </c>
      <c r="J337" s="218">
        <v>2</v>
      </c>
      <c r="K337" s="218">
        <v>2</v>
      </c>
      <c r="L337" s="220" t="s">
        <v>157</v>
      </c>
      <c r="M337" s="220" t="s">
        <v>137</v>
      </c>
      <c r="N337" s="222" t="s">
        <v>158</v>
      </c>
      <c r="O337" s="222" t="s">
        <v>202</v>
      </c>
      <c r="P337" s="220" t="s">
        <v>144</v>
      </c>
      <c r="Q337" s="222" t="s">
        <v>38</v>
      </c>
      <c r="R337" s="223">
        <v>8200</v>
      </c>
      <c r="S337" s="223">
        <v>7299</v>
      </c>
      <c r="T337" s="221">
        <v>0.89</v>
      </c>
      <c r="U337" s="222" t="s">
        <v>38</v>
      </c>
      <c r="V337" s="218">
        <v>430</v>
      </c>
      <c r="W337" s="218">
        <v>378</v>
      </c>
      <c r="X337" s="218">
        <v>315</v>
      </c>
      <c r="Y337" s="225">
        <v>0.88</v>
      </c>
      <c r="Z337" s="222" t="s">
        <v>38</v>
      </c>
      <c r="AA337" s="226">
        <v>0.01</v>
      </c>
      <c r="AB337" s="223">
        <v>8200</v>
      </c>
      <c r="AC337" s="223">
        <v>7671</v>
      </c>
      <c r="AD337" s="225">
        <v>0.94</v>
      </c>
      <c r="AE337" s="222" t="s">
        <v>38</v>
      </c>
      <c r="AF337" s="218">
        <v>430</v>
      </c>
      <c r="AG337" s="218">
        <v>397</v>
      </c>
      <c r="AH337" s="218">
        <v>331</v>
      </c>
      <c r="AI337" s="225">
        <v>0.92</v>
      </c>
      <c r="AJ337" s="222" t="s">
        <v>38</v>
      </c>
    </row>
    <row r="338" spans="1:36" ht="31.35" customHeight="1" x14ac:dyDescent="0.3">
      <c r="A338" s="219">
        <v>3140</v>
      </c>
      <c r="B338" s="218">
        <v>5</v>
      </c>
      <c r="C338" s="228"/>
      <c r="D338" s="220" t="s">
        <v>57</v>
      </c>
      <c r="E338" s="218">
        <v>60</v>
      </c>
      <c r="F338" s="221">
        <v>2.33</v>
      </c>
      <c r="G338" s="220" t="s">
        <v>172</v>
      </c>
      <c r="H338" s="220" t="s">
        <v>232</v>
      </c>
      <c r="I338" s="220" t="s">
        <v>297</v>
      </c>
      <c r="J338" s="218">
        <v>2</v>
      </c>
      <c r="K338" s="218">
        <v>2</v>
      </c>
      <c r="L338" s="220" t="s">
        <v>157</v>
      </c>
      <c r="M338" s="220" t="s">
        <v>137</v>
      </c>
      <c r="N338" s="222" t="s">
        <v>158</v>
      </c>
      <c r="O338" s="222" t="s">
        <v>202</v>
      </c>
      <c r="P338" s="220" t="s">
        <v>144</v>
      </c>
      <c r="Q338" s="222" t="s">
        <v>38</v>
      </c>
      <c r="R338" s="223">
        <v>8200</v>
      </c>
      <c r="S338" s="223">
        <v>11214</v>
      </c>
      <c r="T338" s="221">
        <v>1.37</v>
      </c>
      <c r="U338" s="222" t="s">
        <v>39</v>
      </c>
      <c r="V338" s="218">
        <v>430</v>
      </c>
      <c r="W338" s="218">
        <v>444</v>
      </c>
      <c r="X338" s="218">
        <v>428</v>
      </c>
      <c r="Y338" s="225">
        <v>1.03</v>
      </c>
      <c r="Z338" s="222" t="s">
        <v>39</v>
      </c>
      <c r="AA338" s="226">
        <v>0.09</v>
      </c>
      <c r="AB338" s="223">
        <v>8200</v>
      </c>
      <c r="AC338" s="223">
        <v>17254</v>
      </c>
      <c r="AD338" s="225">
        <v>2.1</v>
      </c>
      <c r="AE338" s="222" t="s">
        <v>40</v>
      </c>
      <c r="AF338" s="218">
        <v>430</v>
      </c>
      <c r="AG338" s="218">
        <v>683</v>
      </c>
      <c r="AH338" s="218">
        <v>659</v>
      </c>
      <c r="AI338" s="225">
        <v>1.59</v>
      </c>
      <c r="AJ338" s="222" t="s">
        <v>39</v>
      </c>
    </row>
    <row r="339" spans="1:36" ht="31.35" customHeight="1" x14ac:dyDescent="0.3">
      <c r="A339" s="219">
        <v>3150</v>
      </c>
      <c r="B339" s="218">
        <v>2</v>
      </c>
      <c r="C339" s="228"/>
      <c r="D339" s="220" t="s">
        <v>57</v>
      </c>
      <c r="E339" s="218">
        <v>60</v>
      </c>
      <c r="F339" s="221">
        <v>1.04</v>
      </c>
      <c r="G339" s="220" t="s">
        <v>172</v>
      </c>
      <c r="H339" s="220" t="s">
        <v>297</v>
      </c>
      <c r="I339" s="220" t="s">
        <v>492</v>
      </c>
      <c r="J339" s="218">
        <v>2</v>
      </c>
      <c r="K339" s="218">
        <v>2</v>
      </c>
      <c r="L339" s="220" t="s">
        <v>157</v>
      </c>
      <c r="M339" s="220" t="s">
        <v>137</v>
      </c>
      <c r="N339" s="222" t="s">
        <v>158</v>
      </c>
      <c r="O339" s="222" t="s">
        <v>202</v>
      </c>
      <c r="P339" s="220" t="s">
        <v>144</v>
      </c>
      <c r="Q339" s="222" t="s">
        <v>38</v>
      </c>
      <c r="R339" s="223">
        <v>8200</v>
      </c>
      <c r="S339" s="223">
        <v>11078</v>
      </c>
      <c r="T339" s="221">
        <v>1.35</v>
      </c>
      <c r="U339" s="222" t="s">
        <v>39</v>
      </c>
      <c r="V339" s="218">
        <v>430</v>
      </c>
      <c r="W339" s="218">
        <v>441</v>
      </c>
      <c r="X339" s="218">
        <v>430</v>
      </c>
      <c r="Y339" s="225">
        <v>1.03</v>
      </c>
      <c r="Z339" s="222" t="s">
        <v>39</v>
      </c>
      <c r="AA339" s="226">
        <v>0.1075</v>
      </c>
      <c r="AB339" s="223">
        <v>8200</v>
      </c>
      <c r="AC339" s="223">
        <v>18458</v>
      </c>
      <c r="AD339" s="225">
        <v>2.25</v>
      </c>
      <c r="AE339" s="222" t="s">
        <v>40</v>
      </c>
      <c r="AF339" s="218">
        <v>430</v>
      </c>
      <c r="AG339" s="218">
        <v>735</v>
      </c>
      <c r="AH339" s="218">
        <v>716</v>
      </c>
      <c r="AI339" s="225">
        <v>1.71</v>
      </c>
      <c r="AJ339" s="222" t="s">
        <v>40</v>
      </c>
    </row>
    <row r="340" spans="1:36" ht="31.35" customHeight="1" x14ac:dyDescent="0.3">
      <c r="A340" s="219">
        <v>3160</v>
      </c>
      <c r="B340" s="218">
        <v>808</v>
      </c>
      <c r="C340" s="228"/>
      <c r="D340" s="220" t="s">
        <v>57</v>
      </c>
      <c r="E340" s="218">
        <v>45</v>
      </c>
      <c r="F340" s="221">
        <v>4.71</v>
      </c>
      <c r="G340" s="220" t="s">
        <v>230</v>
      </c>
      <c r="H340" s="220" t="s">
        <v>190</v>
      </c>
      <c r="I340" s="220" t="s">
        <v>229</v>
      </c>
      <c r="J340" s="218">
        <v>2</v>
      </c>
      <c r="K340" s="218">
        <v>2</v>
      </c>
      <c r="L340" s="220" t="s">
        <v>157</v>
      </c>
      <c r="M340" s="220" t="s">
        <v>137</v>
      </c>
      <c r="N340" s="222" t="s">
        <v>158</v>
      </c>
      <c r="O340" s="222" t="s">
        <v>202</v>
      </c>
      <c r="P340" s="220" t="s">
        <v>144</v>
      </c>
      <c r="Q340" s="222" t="s">
        <v>38</v>
      </c>
      <c r="R340" s="223">
        <v>8200</v>
      </c>
      <c r="S340" s="223">
        <v>3927</v>
      </c>
      <c r="T340" s="221">
        <v>0.48</v>
      </c>
      <c r="U340" s="222" t="s">
        <v>37</v>
      </c>
      <c r="V340" s="218">
        <v>430</v>
      </c>
      <c r="W340" s="218">
        <v>194</v>
      </c>
      <c r="X340" s="218">
        <v>168</v>
      </c>
      <c r="Y340" s="225">
        <v>0.45</v>
      </c>
      <c r="Z340" s="222" t="s">
        <v>37</v>
      </c>
      <c r="AA340" s="226">
        <v>0.01</v>
      </c>
      <c r="AB340" s="223">
        <v>8200</v>
      </c>
      <c r="AC340" s="223">
        <v>4127</v>
      </c>
      <c r="AD340" s="225">
        <v>0.5</v>
      </c>
      <c r="AE340" s="222" t="s">
        <v>37</v>
      </c>
      <c r="AF340" s="218">
        <v>430</v>
      </c>
      <c r="AG340" s="218">
        <v>204</v>
      </c>
      <c r="AH340" s="218">
        <v>176</v>
      </c>
      <c r="AI340" s="225">
        <v>0.47</v>
      </c>
      <c r="AJ340" s="222" t="s">
        <v>37</v>
      </c>
    </row>
    <row r="341" spans="1:36" ht="31.35" customHeight="1" x14ac:dyDescent="0.3">
      <c r="A341" s="219">
        <v>3170</v>
      </c>
      <c r="B341" s="219">
        <v>110503</v>
      </c>
      <c r="C341" s="219">
        <v>110503</v>
      </c>
      <c r="D341" s="220" t="s">
        <v>332</v>
      </c>
      <c r="E341" s="218">
        <v>55</v>
      </c>
      <c r="F341" s="221">
        <v>1.61</v>
      </c>
      <c r="G341" s="220" t="s">
        <v>230</v>
      </c>
      <c r="H341" s="220" t="s">
        <v>229</v>
      </c>
      <c r="I341" s="220" t="s">
        <v>493</v>
      </c>
      <c r="J341" s="218">
        <v>2</v>
      </c>
      <c r="K341" s="218">
        <v>2</v>
      </c>
      <c r="L341" s="220" t="s">
        <v>157</v>
      </c>
      <c r="M341" s="220" t="s">
        <v>137</v>
      </c>
      <c r="N341" s="222" t="s">
        <v>149</v>
      </c>
      <c r="O341" s="222" t="s">
        <v>202</v>
      </c>
      <c r="P341" s="220" t="s">
        <v>144</v>
      </c>
      <c r="Q341" s="222" t="s">
        <v>38</v>
      </c>
      <c r="R341" s="223">
        <v>12240</v>
      </c>
      <c r="S341" s="223">
        <v>6340</v>
      </c>
      <c r="T341" s="221">
        <v>0.52</v>
      </c>
      <c r="U341" s="222" t="s">
        <v>38</v>
      </c>
      <c r="V341" s="218">
        <v>608</v>
      </c>
      <c r="W341" s="218">
        <v>264</v>
      </c>
      <c r="X341" s="218">
        <v>256</v>
      </c>
      <c r="Y341" s="225">
        <v>0.43</v>
      </c>
      <c r="Z341" s="222" t="s">
        <v>38</v>
      </c>
      <c r="AA341" s="226">
        <v>0.05</v>
      </c>
      <c r="AB341" s="223">
        <v>12240</v>
      </c>
      <c r="AC341" s="223">
        <v>8092</v>
      </c>
      <c r="AD341" s="225">
        <v>0.66</v>
      </c>
      <c r="AE341" s="222" t="s">
        <v>38</v>
      </c>
      <c r="AF341" s="218">
        <v>608</v>
      </c>
      <c r="AG341" s="218">
        <v>337</v>
      </c>
      <c r="AH341" s="218">
        <v>327</v>
      </c>
      <c r="AI341" s="225">
        <v>0.55000000000000004</v>
      </c>
      <c r="AJ341" s="222" t="s">
        <v>38</v>
      </c>
    </row>
    <row r="342" spans="1:36" ht="31.35" customHeight="1" x14ac:dyDescent="0.3">
      <c r="A342" s="219">
        <v>3180</v>
      </c>
      <c r="B342" s="219">
        <v>110050</v>
      </c>
      <c r="C342" s="219">
        <v>110050</v>
      </c>
      <c r="D342" s="220" t="s">
        <v>332</v>
      </c>
      <c r="E342" s="218">
        <v>45</v>
      </c>
      <c r="F342" s="221">
        <v>1.43</v>
      </c>
      <c r="G342" s="220" t="s">
        <v>230</v>
      </c>
      <c r="H342" s="220" t="s">
        <v>493</v>
      </c>
      <c r="I342" s="220" t="s">
        <v>494</v>
      </c>
      <c r="J342" s="218">
        <v>2</v>
      </c>
      <c r="K342" s="218">
        <v>2</v>
      </c>
      <c r="L342" s="220" t="s">
        <v>157</v>
      </c>
      <c r="M342" s="220" t="s">
        <v>148</v>
      </c>
      <c r="N342" s="222" t="s">
        <v>149</v>
      </c>
      <c r="O342" s="222" t="s">
        <v>202</v>
      </c>
      <c r="P342" s="220" t="s">
        <v>144</v>
      </c>
      <c r="Q342" s="222" t="s">
        <v>38</v>
      </c>
      <c r="R342" s="223">
        <v>16868</v>
      </c>
      <c r="S342" s="223">
        <v>10710</v>
      </c>
      <c r="T342" s="221">
        <v>0.63</v>
      </c>
      <c r="U342" s="222" t="s">
        <v>38</v>
      </c>
      <c r="V342" s="218">
        <v>838</v>
      </c>
      <c r="W342" s="218">
        <v>555</v>
      </c>
      <c r="X342" s="218">
        <v>463</v>
      </c>
      <c r="Y342" s="225">
        <v>0.66</v>
      </c>
      <c r="Z342" s="222" t="s">
        <v>38</v>
      </c>
      <c r="AA342" s="226">
        <v>3.5000000000000003E-2</v>
      </c>
      <c r="AB342" s="223">
        <v>16868</v>
      </c>
      <c r="AC342" s="223">
        <v>12720</v>
      </c>
      <c r="AD342" s="225">
        <v>0.75</v>
      </c>
      <c r="AE342" s="222" t="s">
        <v>38</v>
      </c>
      <c r="AF342" s="218">
        <v>838</v>
      </c>
      <c r="AG342" s="218">
        <v>659</v>
      </c>
      <c r="AH342" s="218">
        <v>550</v>
      </c>
      <c r="AI342" s="225">
        <v>0.79</v>
      </c>
      <c r="AJ342" s="222" t="s">
        <v>38</v>
      </c>
    </row>
    <row r="343" spans="1:36" ht="31.35" customHeight="1" x14ac:dyDescent="0.3">
      <c r="A343" s="219">
        <v>3190</v>
      </c>
      <c r="B343" s="219">
        <v>110496</v>
      </c>
      <c r="C343" s="219">
        <v>110496</v>
      </c>
      <c r="D343" s="220" t="s">
        <v>332</v>
      </c>
      <c r="E343" s="218">
        <v>55</v>
      </c>
      <c r="F343" s="221">
        <v>2.38</v>
      </c>
      <c r="G343" s="220" t="s">
        <v>134</v>
      </c>
      <c r="H343" s="220" t="s">
        <v>282</v>
      </c>
      <c r="I343" s="220" t="s">
        <v>247</v>
      </c>
      <c r="J343" s="218">
        <v>4</v>
      </c>
      <c r="K343" s="218">
        <v>4</v>
      </c>
      <c r="L343" s="220" t="s">
        <v>136</v>
      </c>
      <c r="M343" s="220" t="s">
        <v>148</v>
      </c>
      <c r="N343" s="222" t="s">
        <v>138</v>
      </c>
      <c r="O343" s="222" t="s">
        <v>202</v>
      </c>
      <c r="P343" s="220" t="s">
        <v>199</v>
      </c>
      <c r="Q343" s="222" t="s">
        <v>39</v>
      </c>
      <c r="R343" s="223">
        <v>39165</v>
      </c>
      <c r="S343" s="223">
        <v>22600</v>
      </c>
      <c r="T343" s="221">
        <v>0.57999999999999996</v>
      </c>
      <c r="U343" s="222" t="s">
        <v>38</v>
      </c>
      <c r="V343" s="224">
        <v>1943</v>
      </c>
      <c r="W343" s="223">
        <v>1109</v>
      </c>
      <c r="X343" s="218">
        <v>925</v>
      </c>
      <c r="Y343" s="225">
        <v>0.56999999999999995</v>
      </c>
      <c r="Z343" s="222" t="s">
        <v>38</v>
      </c>
      <c r="AA343" s="226">
        <v>0.02</v>
      </c>
      <c r="AB343" s="223">
        <v>39165</v>
      </c>
      <c r="AC343" s="223">
        <v>24952</v>
      </c>
      <c r="AD343" s="225">
        <v>0.64</v>
      </c>
      <c r="AE343" s="222" t="s">
        <v>38</v>
      </c>
      <c r="AF343" s="224">
        <v>1943</v>
      </c>
      <c r="AG343" s="223">
        <v>1224</v>
      </c>
      <c r="AH343" s="223">
        <v>1021</v>
      </c>
      <c r="AI343" s="225">
        <v>0.63</v>
      </c>
      <c r="AJ343" s="222" t="s">
        <v>38</v>
      </c>
    </row>
    <row r="344" spans="1:36" ht="31.35" customHeight="1" x14ac:dyDescent="0.3">
      <c r="A344" s="219">
        <v>3200</v>
      </c>
      <c r="B344" s="219">
        <v>110487</v>
      </c>
      <c r="C344" s="219">
        <v>110487</v>
      </c>
      <c r="D344" s="220" t="s">
        <v>332</v>
      </c>
      <c r="E344" s="218">
        <v>45</v>
      </c>
      <c r="F344" s="221">
        <v>1.54</v>
      </c>
      <c r="G344" s="220" t="s">
        <v>134</v>
      </c>
      <c r="H344" s="220" t="s">
        <v>247</v>
      </c>
      <c r="I344" s="220" t="s">
        <v>495</v>
      </c>
      <c r="J344" s="218">
        <v>4</v>
      </c>
      <c r="K344" s="218">
        <v>4</v>
      </c>
      <c r="L344" s="220" t="s">
        <v>136</v>
      </c>
      <c r="M344" s="220" t="s">
        <v>148</v>
      </c>
      <c r="N344" s="222" t="s">
        <v>149</v>
      </c>
      <c r="O344" s="222" t="s">
        <v>202</v>
      </c>
      <c r="P344" s="220" t="s">
        <v>144</v>
      </c>
      <c r="Q344" s="222" t="s">
        <v>39</v>
      </c>
      <c r="R344" s="223">
        <v>38430</v>
      </c>
      <c r="S344" s="223">
        <v>16840</v>
      </c>
      <c r="T344" s="221">
        <v>0.44</v>
      </c>
      <c r="U344" s="222" t="s">
        <v>38</v>
      </c>
      <c r="V344" s="224">
        <v>1901</v>
      </c>
      <c r="W344" s="218">
        <v>826</v>
      </c>
      <c r="X344" s="218">
        <v>690</v>
      </c>
      <c r="Y344" s="225">
        <v>0.43</v>
      </c>
      <c r="Z344" s="222" t="s">
        <v>38</v>
      </c>
      <c r="AA344" s="226">
        <v>1.4999999999999999E-2</v>
      </c>
      <c r="AB344" s="223">
        <v>38430</v>
      </c>
      <c r="AC344" s="223">
        <v>18141</v>
      </c>
      <c r="AD344" s="225">
        <v>0.47</v>
      </c>
      <c r="AE344" s="222" t="s">
        <v>38</v>
      </c>
      <c r="AF344" s="224">
        <v>1901</v>
      </c>
      <c r="AG344" s="218">
        <v>890</v>
      </c>
      <c r="AH344" s="218">
        <v>743</v>
      </c>
      <c r="AI344" s="225">
        <v>0.47</v>
      </c>
      <c r="AJ344" s="222" t="s">
        <v>38</v>
      </c>
    </row>
    <row r="345" spans="1:36" ht="31.35" customHeight="1" x14ac:dyDescent="0.3">
      <c r="A345" s="219">
        <v>3210</v>
      </c>
      <c r="B345" s="219">
        <v>115147</v>
      </c>
      <c r="C345" s="219">
        <v>115147</v>
      </c>
      <c r="D345" s="220" t="s">
        <v>332</v>
      </c>
      <c r="E345" s="218">
        <v>35</v>
      </c>
      <c r="F345" s="221">
        <v>0.76</v>
      </c>
      <c r="G345" s="220" t="s">
        <v>134</v>
      </c>
      <c r="H345" s="220" t="s">
        <v>495</v>
      </c>
      <c r="I345" s="220" t="s">
        <v>143</v>
      </c>
      <c r="J345" s="218">
        <v>4</v>
      </c>
      <c r="K345" s="218">
        <v>4</v>
      </c>
      <c r="L345" s="220" t="s">
        <v>136</v>
      </c>
      <c r="M345" s="220" t="s">
        <v>148</v>
      </c>
      <c r="N345" s="222" t="s">
        <v>149</v>
      </c>
      <c r="O345" s="222" t="s">
        <v>202</v>
      </c>
      <c r="P345" s="220" t="s">
        <v>199</v>
      </c>
      <c r="Q345" s="222" t="s">
        <v>39</v>
      </c>
      <c r="R345" s="223">
        <v>38430</v>
      </c>
      <c r="S345" s="223">
        <v>19390</v>
      </c>
      <c r="T345" s="221">
        <v>0.5</v>
      </c>
      <c r="U345" s="222" t="s">
        <v>38</v>
      </c>
      <c r="V345" s="224">
        <v>1901</v>
      </c>
      <c r="W345" s="218">
        <v>794</v>
      </c>
      <c r="X345" s="218">
        <v>951</v>
      </c>
      <c r="Y345" s="225">
        <v>0.5</v>
      </c>
      <c r="Z345" s="222" t="s">
        <v>38</v>
      </c>
      <c r="AA345" s="226">
        <v>0.01</v>
      </c>
      <c r="AB345" s="223">
        <v>38430</v>
      </c>
      <c r="AC345" s="223">
        <v>20379</v>
      </c>
      <c r="AD345" s="225">
        <v>0.53</v>
      </c>
      <c r="AE345" s="222" t="s">
        <v>38</v>
      </c>
      <c r="AF345" s="224">
        <v>1901</v>
      </c>
      <c r="AG345" s="218">
        <v>835</v>
      </c>
      <c r="AH345" s="223">
        <v>1000</v>
      </c>
      <c r="AI345" s="225">
        <v>0.53</v>
      </c>
      <c r="AJ345" s="222" t="s">
        <v>38</v>
      </c>
    </row>
    <row r="346" spans="1:36" ht="31.35" customHeight="1" x14ac:dyDescent="0.3">
      <c r="A346" s="219">
        <v>3220</v>
      </c>
      <c r="B346" s="219">
        <v>115179</v>
      </c>
      <c r="C346" s="219">
        <v>115179</v>
      </c>
      <c r="D346" s="220" t="s">
        <v>332</v>
      </c>
      <c r="E346" s="218">
        <v>35</v>
      </c>
      <c r="F346" s="221">
        <v>0.56999999999999995</v>
      </c>
      <c r="G346" s="220" t="s">
        <v>496</v>
      </c>
      <c r="H346" s="220" t="s">
        <v>143</v>
      </c>
      <c r="I346" s="220" t="s">
        <v>497</v>
      </c>
      <c r="J346" s="218">
        <v>4</v>
      </c>
      <c r="K346" s="218">
        <v>4</v>
      </c>
      <c r="L346" s="220" t="s">
        <v>136</v>
      </c>
      <c r="M346" s="220" t="s">
        <v>148</v>
      </c>
      <c r="N346" s="222" t="s">
        <v>258</v>
      </c>
      <c r="O346" s="222" t="s">
        <v>202</v>
      </c>
      <c r="P346" s="220" t="s">
        <v>199</v>
      </c>
      <c r="Q346" s="222" t="s">
        <v>39</v>
      </c>
      <c r="R346" s="223">
        <v>37905</v>
      </c>
      <c r="S346" s="223">
        <v>29000</v>
      </c>
      <c r="T346" s="221">
        <v>0.77</v>
      </c>
      <c r="U346" s="222" t="s">
        <v>39</v>
      </c>
      <c r="V346" s="224">
        <v>1880</v>
      </c>
      <c r="W346" s="223">
        <v>1211</v>
      </c>
      <c r="X346" s="218">
        <v>951</v>
      </c>
      <c r="Y346" s="225">
        <v>0.64</v>
      </c>
      <c r="Z346" s="222" t="s">
        <v>38</v>
      </c>
      <c r="AA346" s="226">
        <v>0.01</v>
      </c>
      <c r="AB346" s="223">
        <v>37905</v>
      </c>
      <c r="AC346" s="223">
        <v>30479</v>
      </c>
      <c r="AD346" s="225">
        <v>0.8</v>
      </c>
      <c r="AE346" s="222" t="s">
        <v>39</v>
      </c>
      <c r="AF346" s="224">
        <v>1880</v>
      </c>
      <c r="AG346" s="223">
        <v>1273</v>
      </c>
      <c r="AH346" s="223">
        <v>1000</v>
      </c>
      <c r="AI346" s="225">
        <v>0.68</v>
      </c>
      <c r="AJ346" s="222" t="s">
        <v>39</v>
      </c>
    </row>
    <row r="347" spans="1:36" ht="31.35" customHeight="1" x14ac:dyDescent="0.3">
      <c r="A347" s="219">
        <v>3230</v>
      </c>
      <c r="B347" s="219">
        <v>115143</v>
      </c>
      <c r="C347" s="219">
        <v>115143</v>
      </c>
      <c r="D347" s="229" t="s">
        <v>176</v>
      </c>
      <c r="E347" s="218">
        <v>35</v>
      </c>
      <c r="F347" s="221">
        <v>0.34</v>
      </c>
      <c r="G347" s="220" t="s">
        <v>496</v>
      </c>
      <c r="H347" s="220" t="s">
        <v>497</v>
      </c>
      <c r="I347" s="220" t="s">
        <v>350</v>
      </c>
      <c r="J347" s="218">
        <v>4</v>
      </c>
      <c r="K347" s="218">
        <v>4</v>
      </c>
      <c r="L347" s="220" t="s">
        <v>136</v>
      </c>
      <c r="M347" s="220" t="s">
        <v>148</v>
      </c>
      <c r="N347" s="222" t="s">
        <v>258</v>
      </c>
      <c r="O347" s="222" t="s">
        <v>202</v>
      </c>
      <c r="P347" s="220" t="s">
        <v>199</v>
      </c>
      <c r="Q347" s="222" t="s">
        <v>39</v>
      </c>
      <c r="R347" s="223">
        <v>36100</v>
      </c>
      <c r="S347" s="223">
        <v>24600</v>
      </c>
      <c r="T347" s="221">
        <v>0.68</v>
      </c>
      <c r="U347" s="222" t="s">
        <v>39</v>
      </c>
      <c r="V347" s="224">
        <v>1790</v>
      </c>
      <c r="W347" s="223">
        <v>1207</v>
      </c>
      <c r="X347" s="223">
        <v>1007</v>
      </c>
      <c r="Y347" s="225">
        <v>0.67</v>
      </c>
      <c r="Z347" s="222" t="s">
        <v>38</v>
      </c>
      <c r="AA347" s="226">
        <v>1.7500000000000002E-2</v>
      </c>
      <c r="AB347" s="223">
        <v>36100</v>
      </c>
      <c r="AC347" s="223">
        <v>26829</v>
      </c>
      <c r="AD347" s="225">
        <v>0.74</v>
      </c>
      <c r="AE347" s="222" t="s">
        <v>39</v>
      </c>
      <c r="AF347" s="224">
        <v>1790</v>
      </c>
      <c r="AG347" s="223">
        <v>1316</v>
      </c>
      <c r="AH347" s="223">
        <v>1098</v>
      </c>
      <c r="AI347" s="225">
        <v>0.74</v>
      </c>
      <c r="AJ347" s="222" t="s">
        <v>39</v>
      </c>
    </row>
    <row r="348" spans="1:36" ht="31.35" customHeight="1" x14ac:dyDescent="0.3">
      <c r="A348" s="219">
        <v>3240</v>
      </c>
      <c r="B348" s="219">
        <v>115143</v>
      </c>
      <c r="C348" s="219">
        <v>115143</v>
      </c>
      <c r="D348" s="220" t="s">
        <v>332</v>
      </c>
      <c r="E348" s="218">
        <v>40</v>
      </c>
      <c r="F348" s="221">
        <v>0.41</v>
      </c>
      <c r="G348" s="220" t="s">
        <v>496</v>
      </c>
      <c r="H348" s="220" t="s">
        <v>350</v>
      </c>
      <c r="I348" s="220" t="s">
        <v>498</v>
      </c>
      <c r="J348" s="218">
        <v>4</v>
      </c>
      <c r="K348" s="218">
        <v>4</v>
      </c>
      <c r="L348" s="220" t="s">
        <v>136</v>
      </c>
      <c r="M348" s="220" t="s">
        <v>148</v>
      </c>
      <c r="N348" s="222" t="s">
        <v>258</v>
      </c>
      <c r="O348" s="222" t="s">
        <v>202</v>
      </c>
      <c r="P348" s="220" t="s">
        <v>199</v>
      </c>
      <c r="Q348" s="222" t="s">
        <v>39</v>
      </c>
      <c r="R348" s="223">
        <v>36100</v>
      </c>
      <c r="S348" s="223">
        <v>24600</v>
      </c>
      <c r="T348" s="221">
        <v>0.68</v>
      </c>
      <c r="U348" s="222" t="s">
        <v>39</v>
      </c>
      <c r="V348" s="224">
        <v>1790</v>
      </c>
      <c r="W348" s="223">
        <v>1207</v>
      </c>
      <c r="X348" s="223">
        <v>1007</v>
      </c>
      <c r="Y348" s="225">
        <v>0.67</v>
      </c>
      <c r="Z348" s="222" t="s">
        <v>38</v>
      </c>
      <c r="AA348" s="226">
        <v>1.7500000000000002E-2</v>
      </c>
      <c r="AB348" s="223">
        <v>36100</v>
      </c>
      <c r="AC348" s="223">
        <v>26829</v>
      </c>
      <c r="AD348" s="225">
        <v>0.74</v>
      </c>
      <c r="AE348" s="222" t="s">
        <v>39</v>
      </c>
      <c r="AF348" s="224">
        <v>1790</v>
      </c>
      <c r="AG348" s="223">
        <v>1316</v>
      </c>
      <c r="AH348" s="223">
        <v>1098</v>
      </c>
      <c r="AI348" s="225">
        <v>0.74</v>
      </c>
      <c r="AJ348" s="222" t="s">
        <v>39</v>
      </c>
    </row>
    <row r="349" spans="1:36" ht="31.35" customHeight="1" x14ac:dyDescent="0.3">
      <c r="A349" s="219">
        <v>3250</v>
      </c>
      <c r="B349" s="219">
        <v>115142</v>
      </c>
      <c r="C349" s="219">
        <v>115142</v>
      </c>
      <c r="D349" s="220" t="s">
        <v>332</v>
      </c>
      <c r="E349" s="218">
        <v>40</v>
      </c>
      <c r="F349" s="221">
        <v>0.79</v>
      </c>
      <c r="G349" s="220" t="s">
        <v>496</v>
      </c>
      <c r="H349" s="220" t="s">
        <v>498</v>
      </c>
      <c r="I349" s="220" t="s">
        <v>443</v>
      </c>
      <c r="J349" s="218">
        <v>4</v>
      </c>
      <c r="K349" s="218">
        <v>4</v>
      </c>
      <c r="L349" s="220" t="s">
        <v>136</v>
      </c>
      <c r="M349" s="220" t="s">
        <v>148</v>
      </c>
      <c r="N349" s="222" t="s">
        <v>258</v>
      </c>
      <c r="O349" s="222" t="s">
        <v>202</v>
      </c>
      <c r="P349" s="220" t="s">
        <v>199</v>
      </c>
      <c r="Q349" s="222" t="s">
        <v>39</v>
      </c>
      <c r="R349" s="223">
        <v>36100</v>
      </c>
      <c r="S349" s="223">
        <v>19560</v>
      </c>
      <c r="T349" s="221">
        <v>0.54</v>
      </c>
      <c r="U349" s="222" t="s">
        <v>38</v>
      </c>
      <c r="V349" s="224">
        <v>1790</v>
      </c>
      <c r="W349" s="218">
        <v>974</v>
      </c>
      <c r="X349" s="218">
        <v>816</v>
      </c>
      <c r="Y349" s="225">
        <v>0.54</v>
      </c>
      <c r="Z349" s="222" t="s">
        <v>38</v>
      </c>
      <c r="AA349" s="226">
        <v>0.01</v>
      </c>
      <c r="AB349" s="223">
        <v>36100</v>
      </c>
      <c r="AC349" s="223">
        <v>20558</v>
      </c>
      <c r="AD349" s="225">
        <v>0.56999999999999995</v>
      </c>
      <c r="AE349" s="222" t="s">
        <v>38</v>
      </c>
      <c r="AF349" s="224">
        <v>1790</v>
      </c>
      <c r="AG349" s="223">
        <v>1024</v>
      </c>
      <c r="AH349" s="218">
        <v>858</v>
      </c>
      <c r="AI349" s="225">
        <v>0.56999999999999995</v>
      </c>
      <c r="AJ349" s="222" t="s">
        <v>38</v>
      </c>
    </row>
    <row r="350" spans="1:36" ht="31.35" customHeight="1" x14ac:dyDescent="0.3">
      <c r="A350" s="219">
        <v>3260</v>
      </c>
      <c r="B350" s="219">
        <v>115183</v>
      </c>
      <c r="C350" s="219">
        <v>115183</v>
      </c>
      <c r="D350" s="220" t="s">
        <v>332</v>
      </c>
      <c r="E350" s="218">
        <v>40</v>
      </c>
      <c r="F350" s="221">
        <v>0.11</v>
      </c>
      <c r="G350" s="220" t="s">
        <v>496</v>
      </c>
      <c r="H350" s="220" t="s">
        <v>443</v>
      </c>
      <c r="I350" s="220" t="s">
        <v>183</v>
      </c>
      <c r="J350" s="218">
        <v>4</v>
      </c>
      <c r="K350" s="218">
        <v>4</v>
      </c>
      <c r="L350" s="220" t="s">
        <v>136</v>
      </c>
      <c r="M350" s="220" t="s">
        <v>148</v>
      </c>
      <c r="N350" s="222" t="s">
        <v>149</v>
      </c>
      <c r="O350" s="222" t="s">
        <v>202</v>
      </c>
      <c r="P350" s="220" t="s">
        <v>199</v>
      </c>
      <c r="Q350" s="222" t="s">
        <v>39</v>
      </c>
      <c r="R350" s="223">
        <v>38430</v>
      </c>
      <c r="S350" s="223">
        <v>18680</v>
      </c>
      <c r="T350" s="221">
        <v>0.49</v>
      </c>
      <c r="U350" s="222" t="s">
        <v>38</v>
      </c>
      <c r="V350" s="224">
        <v>1901</v>
      </c>
      <c r="W350" s="218">
        <v>916</v>
      </c>
      <c r="X350" s="218">
        <v>765</v>
      </c>
      <c r="Y350" s="225">
        <v>0.48</v>
      </c>
      <c r="Z350" s="222" t="s">
        <v>38</v>
      </c>
      <c r="AA350" s="226">
        <v>0.01</v>
      </c>
      <c r="AB350" s="223">
        <v>38430</v>
      </c>
      <c r="AC350" s="223">
        <v>19633</v>
      </c>
      <c r="AD350" s="225">
        <v>0.51</v>
      </c>
      <c r="AE350" s="222" t="s">
        <v>38</v>
      </c>
      <c r="AF350" s="224">
        <v>1901</v>
      </c>
      <c r="AG350" s="218">
        <v>963</v>
      </c>
      <c r="AH350" s="218">
        <v>804</v>
      </c>
      <c r="AI350" s="225">
        <v>0.51</v>
      </c>
      <c r="AJ350" s="222" t="s">
        <v>38</v>
      </c>
    </row>
    <row r="351" spans="1:36" ht="31.35" customHeight="1" x14ac:dyDescent="0.3">
      <c r="A351" s="219">
        <v>3262</v>
      </c>
      <c r="B351" s="219">
        <v>110005</v>
      </c>
      <c r="C351" s="219">
        <v>110005</v>
      </c>
      <c r="D351" s="220" t="s">
        <v>332</v>
      </c>
      <c r="E351" s="218">
        <v>45</v>
      </c>
      <c r="F351" s="221">
        <v>0.45</v>
      </c>
      <c r="G351" s="220" t="s">
        <v>499</v>
      </c>
      <c r="H351" s="220" t="s">
        <v>183</v>
      </c>
      <c r="I351" s="220" t="s">
        <v>135</v>
      </c>
      <c r="J351" s="218">
        <v>2</v>
      </c>
      <c r="K351" s="218">
        <v>2</v>
      </c>
      <c r="L351" s="220" t="s">
        <v>136</v>
      </c>
      <c r="M351" s="220" t="s">
        <v>148</v>
      </c>
      <c r="N351" s="222" t="s">
        <v>149</v>
      </c>
      <c r="O351" s="222" t="s">
        <v>202</v>
      </c>
      <c r="P351" s="220" t="s">
        <v>175</v>
      </c>
      <c r="Q351" s="222" t="s">
        <v>39</v>
      </c>
      <c r="R351" s="223">
        <v>23924</v>
      </c>
      <c r="S351" s="223">
        <v>26000</v>
      </c>
      <c r="T351" s="221">
        <v>1.0900000000000001</v>
      </c>
      <c r="U351" s="222" t="s">
        <v>285</v>
      </c>
      <c r="V351" s="224">
        <v>1180</v>
      </c>
      <c r="W351" s="223">
        <v>1390</v>
      </c>
      <c r="X351" s="218">
        <v>919</v>
      </c>
      <c r="Y351" s="225">
        <v>1.18</v>
      </c>
      <c r="Z351" s="222" t="s">
        <v>285</v>
      </c>
      <c r="AA351" s="226">
        <v>1.2500000000000001E-2</v>
      </c>
      <c r="AB351" s="223">
        <v>23924</v>
      </c>
      <c r="AC351" s="223">
        <v>27666</v>
      </c>
      <c r="AD351" s="225">
        <v>1.1599999999999999</v>
      </c>
      <c r="AE351" s="222" t="s">
        <v>285</v>
      </c>
      <c r="AF351" s="224">
        <v>1180</v>
      </c>
      <c r="AG351" s="223">
        <v>1479</v>
      </c>
      <c r="AH351" s="218">
        <v>978</v>
      </c>
      <c r="AI351" s="225">
        <v>1.25</v>
      </c>
      <c r="AJ351" s="222" t="s">
        <v>285</v>
      </c>
    </row>
    <row r="352" spans="1:36" ht="31.35" customHeight="1" x14ac:dyDescent="0.3">
      <c r="A352" s="219">
        <v>3268</v>
      </c>
      <c r="B352" s="219">
        <v>110006</v>
      </c>
      <c r="C352" s="219">
        <v>110006</v>
      </c>
      <c r="D352" s="220" t="s">
        <v>332</v>
      </c>
      <c r="E352" s="218">
        <v>45</v>
      </c>
      <c r="F352" s="221">
        <v>1.65</v>
      </c>
      <c r="G352" s="220" t="s">
        <v>499</v>
      </c>
      <c r="H352" s="220" t="s">
        <v>135</v>
      </c>
      <c r="I352" s="220" t="s">
        <v>224</v>
      </c>
      <c r="J352" s="218">
        <v>2</v>
      </c>
      <c r="K352" s="218">
        <v>2</v>
      </c>
      <c r="L352" s="220" t="s">
        <v>136</v>
      </c>
      <c r="M352" s="220" t="s">
        <v>137</v>
      </c>
      <c r="N352" s="222" t="s">
        <v>138</v>
      </c>
      <c r="O352" s="222" t="s">
        <v>202</v>
      </c>
      <c r="P352" s="220" t="s">
        <v>187</v>
      </c>
      <c r="Q352" s="222" t="s">
        <v>39</v>
      </c>
      <c r="R352" s="223">
        <v>23520</v>
      </c>
      <c r="S352" s="223">
        <v>18090</v>
      </c>
      <c r="T352" s="221">
        <v>0.77</v>
      </c>
      <c r="U352" s="222" t="s">
        <v>38</v>
      </c>
      <c r="V352" s="224">
        <v>1166</v>
      </c>
      <c r="W352" s="218">
        <v>887</v>
      </c>
      <c r="X352" s="218">
        <v>741</v>
      </c>
      <c r="Y352" s="225">
        <v>0.76</v>
      </c>
      <c r="Z352" s="222" t="s">
        <v>38</v>
      </c>
      <c r="AA352" s="226">
        <v>0.01</v>
      </c>
      <c r="AB352" s="223">
        <v>23520</v>
      </c>
      <c r="AC352" s="223">
        <v>19013</v>
      </c>
      <c r="AD352" s="225">
        <v>0.81</v>
      </c>
      <c r="AE352" s="222" t="s">
        <v>38</v>
      </c>
      <c r="AF352" s="224">
        <v>1166</v>
      </c>
      <c r="AG352" s="218">
        <v>932</v>
      </c>
      <c r="AH352" s="218">
        <v>779</v>
      </c>
      <c r="AI352" s="225">
        <v>0.8</v>
      </c>
      <c r="AJ352" s="222" t="s">
        <v>38</v>
      </c>
    </row>
    <row r="353" spans="1:36" ht="31.35" customHeight="1" x14ac:dyDescent="0.3">
      <c r="A353" s="219">
        <v>3270</v>
      </c>
      <c r="B353" s="219">
        <v>110500</v>
      </c>
      <c r="C353" s="219">
        <v>110500</v>
      </c>
      <c r="D353" s="229" t="s">
        <v>176</v>
      </c>
      <c r="E353" s="218">
        <v>55</v>
      </c>
      <c r="F353" s="221">
        <v>2.27</v>
      </c>
      <c r="G353" s="220" t="s">
        <v>134</v>
      </c>
      <c r="H353" s="220" t="s">
        <v>133</v>
      </c>
      <c r="I353" s="220" t="s">
        <v>500</v>
      </c>
      <c r="J353" s="218">
        <v>2</v>
      </c>
      <c r="K353" s="218">
        <v>2</v>
      </c>
      <c r="L353" s="220" t="s">
        <v>136</v>
      </c>
      <c r="M353" s="220" t="s">
        <v>137</v>
      </c>
      <c r="N353" s="222" t="s">
        <v>138</v>
      </c>
      <c r="O353" s="222" t="s">
        <v>202</v>
      </c>
      <c r="P353" s="220" t="s">
        <v>140</v>
      </c>
      <c r="Q353" s="222" t="s">
        <v>39</v>
      </c>
      <c r="R353" s="223">
        <v>23520</v>
      </c>
      <c r="S353" s="223">
        <v>12920</v>
      </c>
      <c r="T353" s="221">
        <v>0.55000000000000004</v>
      </c>
      <c r="U353" s="222" t="s">
        <v>38</v>
      </c>
      <c r="V353" s="224">
        <v>1166</v>
      </c>
      <c r="W353" s="218">
        <v>495</v>
      </c>
      <c r="X353" s="218">
        <v>558</v>
      </c>
      <c r="Y353" s="225">
        <v>0.48</v>
      </c>
      <c r="Z353" s="222" t="s">
        <v>38</v>
      </c>
      <c r="AA353" s="226">
        <v>0.01</v>
      </c>
      <c r="AB353" s="223">
        <v>23520</v>
      </c>
      <c r="AC353" s="223">
        <v>13579</v>
      </c>
      <c r="AD353" s="225">
        <v>0.57999999999999996</v>
      </c>
      <c r="AE353" s="222" t="s">
        <v>38</v>
      </c>
      <c r="AF353" s="224">
        <v>1166</v>
      </c>
      <c r="AG353" s="218">
        <v>520</v>
      </c>
      <c r="AH353" s="218">
        <v>586</v>
      </c>
      <c r="AI353" s="225">
        <v>0.5</v>
      </c>
      <c r="AJ353" s="222" t="s">
        <v>38</v>
      </c>
    </row>
    <row r="354" spans="1:36" ht="31.35" customHeight="1" x14ac:dyDescent="0.3">
      <c r="A354" s="219">
        <v>3280</v>
      </c>
      <c r="B354" s="219">
        <v>110500</v>
      </c>
      <c r="C354" s="219">
        <v>110500</v>
      </c>
      <c r="D354" s="229" t="s">
        <v>176</v>
      </c>
      <c r="E354" s="218">
        <v>55</v>
      </c>
      <c r="F354" s="221">
        <v>1.1399999999999999</v>
      </c>
      <c r="G354" s="220" t="s">
        <v>134</v>
      </c>
      <c r="H354" s="220" t="s">
        <v>500</v>
      </c>
      <c r="I354" s="220" t="s">
        <v>210</v>
      </c>
      <c r="J354" s="218">
        <v>2</v>
      </c>
      <c r="K354" s="218">
        <v>2</v>
      </c>
      <c r="L354" s="220" t="s">
        <v>136</v>
      </c>
      <c r="M354" s="220" t="s">
        <v>137</v>
      </c>
      <c r="N354" s="222" t="s">
        <v>158</v>
      </c>
      <c r="O354" s="222" t="s">
        <v>202</v>
      </c>
      <c r="P354" s="220" t="s">
        <v>175</v>
      </c>
      <c r="Q354" s="222" t="s">
        <v>39</v>
      </c>
      <c r="R354" s="223">
        <v>14000</v>
      </c>
      <c r="S354" s="223">
        <v>12920</v>
      </c>
      <c r="T354" s="221">
        <v>0.92</v>
      </c>
      <c r="U354" s="222" t="s">
        <v>39</v>
      </c>
      <c r="V354" s="218">
        <v>730</v>
      </c>
      <c r="W354" s="218">
        <v>495</v>
      </c>
      <c r="X354" s="218">
        <v>558</v>
      </c>
      <c r="Y354" s="225">
        <v>0.76</v>
      </c>
      <c r="Z354" s="222" t="s">
        <v>39</v>
      </c>
      <c r="AA354" s="226">
        <v>0.01</v>
      </c>
      <c r="AB354" s="223">
        <v>14000</v>
      </c>
      <c r="AC354" s="223">
        <v>13579</v>
      </c>
      <c r="AD354" s="225">
        <v>0.97</v>
      </c>
      <c r="AE354" s="222" t="s">
        <v>39</v>
      </c>
      <c r="AF354" s="218">
        <v>730</v>
      </c>
      <c r="AG354" s="218">
        <v>520</v>
      </c>
      <c r="AH354" s="218">
        <v>586</v>
      </c>
      <c r="AI354" s="225">
        <v>0.8</v>
      </c>
      <c r="AJ354" s="222" t="s">
        <v>39</v>
      </c>
    </row>
    <row r="355" spans="1:36" ht="31.35" customHeight="1" x14ac:dyDescent="0.3">
      <c r="A355" s="219">
        <v>3290</v>
      </c>
      <c r="B355" s="219">
        <v>110500</v>
      </c>
      <c r="C355" s="219">
        <v>110500</v>
      </c>
      <c r="D355" s="220" t="s">
        <v>332</v>
      </c>
      <c r="E355" s="218">
        <v>55</v>
      </c>
      <c r="F355" s="221">
        <v>3.03</v>
      </c>
      <c r="G355" s="220" t="s">
        <v>134</v>
      </c>
      <c r="H355" s="220" t="s">
        <v>210</v>
      </c>
      <c r="I355" s="220" t="s">
        <v>218</v>
      </c>
      <c r="J355" s="218">
        <v>2</v>
      </c>
      <c r="K355" s="218">
        <v>2</v>
      </c>
      <c r="L355" s="220" t="s">
        <v>157</v>
      </c>
      <c r="M355" s="220" t="s">
        <v>137</v>
      </c>
      <c r="N355" s="222" t="s">
        <v>158</v>
      </c>
      <c r="O355" s="222" t="s">
        <v>202</v>
      </c>
      <c r="P355" s="220" t="s">
        <v>144</v>
      </c>
      <c r="Q355" s="222" t="s">
        <v>38</v>
      </c>
      <c r="R355" s="223">
        <v>8200</v>
      </c>
      <c r="S355" s="223">
        <v>12920</v>
      </c>
      <c r="T355" s="221">
        <v>1.58</v>
      </c>
      <c r="U355" s="222" t="s">
        <v>39</v>
      </c>
      <c r="V355" s="218">
        <v>430</v>
      </c>
      <c r="W355" s="218">
        <v>495</v>
      </c>
      <c r="X355" s="218">
        <v>558</v>
      </c>
      <c r="Y355" s="225">
        <v>1.3</v>
      </c>
      <c r="Z355" s="222" t="s">
        <v>39</v>
      </c>
      <c r="AA355" s="226">
        <v>0.01</v>
      </c>
      <c r="AB355" s="223">
        <v>8200</v>
      </c>
      <c r="AC355" s="223">
        <v>13579</v>
      </c>
      <c r="AD355" s="225">
        <v>1.66</v>
      </c>
      <c r="AE355" s="222" t="s">
        <v>39</v>
      </c>
      <c r="AF355" s="218">
        <v>430</v>
      </c>
      <c r="AG355" s="218">
        <v>520</v>
      </c>
      <c r="AH355" s="218">
        <v>586</v>
      </c>
      <c r="AI355" s="225">
        <v>1.36</v>
      </c>
      <c r="AJ355" s="222" t="s">
        <v>39</v>
      </c>
    </row>
    <row r="356" spans="1:36" ht="31.35" customHeight="1" x14ac:dyDescent="0.3">
      <c r="A356" s="219">
        <v>3300</v>
      </c>
      <c r="B356" s="219">
        <v>110500</v>
      </c>
      <c r="C356" s="219">
        <v>110500</v>
      </c>
      <c r="D356" s="229" t="s">
        <v>176</v>
      </c>
      <c r="E356" s="218">
        <v>55</v>
      </c>
      <c r="F356" s="221">
        <v>1.1499999999999999</v>
      </c>
      <c r="G356" s="220" t="s">
        <v>134</v>
      </c>
      <c r="H356" s="220" t="s">
        <v>218</v>
      </c>
      <c r="I356" s="220" t="s">
        <v>501</v>
      </c>
      <c r="J356" s="218">
        <v>2</v>
      </c>
      <c r="K356" s="218">
        <v>2</v>
      </c>
      <c r="L356" s="220" t="s">
        <v>157</v>
      </c>
      <c r="M356" s="220" t="s">
        <v>137</v>
      </c>
      <c r="N356" s="222" t="s">
        <v>158</v>
      </c>
      <c r="O356" s="222" t="s">
        <v>202</v>
      </c>
      <c r="P356" s="220" t="s">
        <v>144</v>
      </c>
      <c r="Q356" s="222" t="s">
        <v>38</v>
      </c>
      <c r="R356" s="223">
        <v>8200</v>
      </c>
      <c r="S356" s="223">
        <v>12920</v>
      </c>
      <c r="T356" s="221">
        <v>1.58</v>
      </c>
      <c r="U356" s="222" t="s">
        <v>39</v>
      </c>
      <c r="V356" s="218">
        <v>430</v>
      </c>
      <c r="W356" s="218">
        <v>495</v>
      </c>
      <c r="X356" s="218">
        <v>558</v>
      </c>
      <c r="Y356" s="225">
        <v>1.3</v>
      </c>
      <c r="Z356" s="222" t="s">
        <v>39</v>
      </c>
      <c r="AA356" s="226">
        <v>0.01</v>
      </c>
      <c r="AB356" s="223">
        <v>8200</v>
      </c>
      <c r="AC356" s="223">
        <v>13579</v>
      </c>
      <c r="AD356" s="225">
        <v>1.66</v>
      </c>
      <c r="AE356" s="222" t="s">
        <v>39</v>
      </c>
      <c r="AF356" s="218">
        <v>430</v>
      </c>
      <c r="AG356" s="218">
        <v>520</v>
      </c>
      <c r="AH356" s="218">
        <v>586</v>
      </c>
      <c r="AI356" s="225">
        <v>1.36</v>
      </c>
      <c r="AJ356" s="222" t="s">
        <v>39</v>
      </c>
    </row>
    <row r="357" spans="1:36" ht="31.35" customHeight="1" x14ac:dyDescent="0.3">
      <c r="A357" s="219">
        <v>3310</v>
      </c>
      <c r="B357" s="219">
        <v>110010</v>
      </c>
      <c r="C357" s="219">
        <v>110010</v>
      </c>
      <c r="D357" s="229" t="s">
        <v>176</v>
      </c>
      <c r="E357" s="218">
        <v>55</v>
      </c>
      <c r="F357" s="221">
        <v>3.43</v>
      </c>
      <c r="G357" s="220" t="s">
        <v>134</v>
      </c>
      <c r="H357" s="220" t="s">
        <v>501</v>
      </c>
      <c r="I357" s="220" t="s">
        <v>219</v>
      </c>
      <c r="J357" s="218">
        <v>2</v>
      </c>
      <c r="K357" s="218">
        <v>2</v>
      </c>
      <c r="L357" s="220" t="s">
        <v>157</v>
      </c>
      <c r="M357" s="220" t="s">
        <v>137</v>
      </c>
      <c r="N357" s="222" t="s">
        <v>158</v>
      </c>
      <c r="O357" s="222" t="s">
        <v>202</v>
      </c>
      <c r="P357" s="220" t="s">
        <v>144</v>
      </c>
      <c r="Q357" s="222" t="s">
        <v>38</v>
      </c>
      <c r="R357" s="223">
        <v>8200</v>
      </c>
      <c r="S357" s="223">
        <v>8860</v>
      </c>
      <c r="T357" s="221">
        <v>1.08</v>
      </c>
      <c r="U357" s="222" t="s">
        <v>39</v>
      </c>
      <c r="V357" s="218">
        <v>430</v>
      </c>
      <c r="W357" s="218">
        <v>449</v>
      </c>
      <c r="X357" s="218">
        <v>461</v>
      </c>
      <c r="Y357" s="225">
        <v>1.07</v>
      </c>
      <c r="Z357" s="222" t="s">
        <v>39</v>
      </c>
      <c r="AA357" s="226">
        <v>0.01</v>
      </c>
      <c r="AB357" s="223">
        <v>8200</v>
      </c>
      <c r="AC357" s="223">
        <v>9312</v>
      </c>
      <c r="AD357" s="225">
        <v>1.1399999999999999</v>
      </c>
      <c r="AE357" s="222" t="s">
        <v>39</v>
      </c>
      <c r="AF357" s="218">
        <v>430</v>
      </c>
      <c r="AG357" s="218">
        <v>472</v>
      </c>
      <c r="AH357" s="218">
        <v>485</v>
      </c>
      <c r="AI357" s="225">
        <v>1.1299999999999999</v>
      </c>
      <c r="AJ357" s="222" t="s">
        <v>39</v>
      </c>
    </row>
    <row r="358" spans="1:36" ht="31.35" customHeight="1" x14ac:dyDescent="0.3">
      <c r="A358" s="219">
        <v>3320</v>
      </c>
      <c r="B358" s="219">
        <v>110010</v>
      </c>
      <c r="C358" s="219">
        <v>110010</v>
      </c>
      <c r="D358" s="229" t="s">
        <v>176</v>
      </c>
      <c r="E358" s="218">
        <v>55</v>
      </c>
      <c r="F358" s="221">
        <v>5.34</v>
      </c>
      <c r="G358" s="220" t="s">
        <v>134</v>
      </c>
      <c r="H358" s="220" t="s">
        <v>219</v>
      </c>
      <c r="I358" s="220" t="s">
        <v>502</v>
      </c>
      <c r="J358" s="218">
        <v>2</v>
      </c>
      <c r="K358" s="218">
        <v>2</v>
      </c>
      <c r="L358" s="220" t="s">
        <v>157</v>
      </c>
      <c r="M358" s="220" t="s">
        <v>137</v>
      </c>
      <c r="N358" s="222" t="s">
        <v>138</v>
      </c>
      <c r="O358" s="222" t="s">
        <v>202</v>
      </c>
      <c r="P358" s="220" t="s">
        <v>144</v>
      </c>
      <c r="Q358" s="222" t="s">
        <v>38</v>
      </c>
      <c r="R358" s="223">
        <v>19600</v>
      </c>
      <c r="S358" s="223">
        <v>8860</v>
      </c>
      <c r="T358" s="221">
        <v>0.45</v>
      </c>
      <c r="U358" s="222" t="s">
        <v>38</v>
      </c>
      <c r="V358" s="218">
        <v>970</v>
      </c>
      <c r="W358" s="218">
        <v>449</v>
      </c>
      <c r="X358" s="218">
        <v>461</v>
      </c>
      <c r="Y358" s="225">
        <v>0.48</v>
      </c>
      <c r="Z358" s="222" t="s">
        <v>38</v>
      </c>
      <c r="AA358" s="226">
        <v>0.01</v>
      </c>
      <c r="AB358" s="223">
        <v>19600</v>
      </c>
      <c r="AC358" s="223">
        <v>9312</v>
      </c>
      <c r="AD358" s="225">
        <v>0.48</v>
      </c>
      <c r="AE358" s="222" t="s">
        <v>38</v>
      </c>
      <c r="AF358" s="218">
        <v>970</v>
      </c>
      <c r="AG358" s="218">
        <v>472</v>
      </c>
      <c r="AH358" s="218">
        <v>485</v>
      </c>
      <c r="AI358" s="225">
        <v>0.5</v>
      </c>
      <c r="AJ358" s="222" t="s">
        <v>38</v>
      </c>
    </row>
    <row r="359" spans="1:36" ht="31.35" customHeight="1" x14ac:dyDescent="0.3">
      <c r="A359" s="219">
        <v>3330</v>
      </c>
      <c r="B359" s="219">
        <v>110010</v>
      </c>
      <c r="C359" s="219">
        <v>110010</v>
      </c>
      <c r="D359" s="220" t="s">
        <v>332</v>
      </c>
      <c r="E359" s="218">
        <v>55</v>
      </c>
      <c r="F359" s="221">
        <v>5.64</v>
      </c>
      <c r="G359" s="220" t="s">
        <v>134</v>
      </c>
      <c r="H359" s="220" t="s">
        <v>502</v>
      </c>
      <c r="I359" s="220" t="s">
        <v>208</v>
      </c>
      <c r="J359" s="218">
        <v>2</v>
      </c>
      <c r="K359" s="218">
        <v>2</v>
      </c>
      <c r="L359" s="220" t="s">
        <v>157</v>
      </c>
      <c r="M359" s="220" t="s">
        <v>137</v>
      </c>
      <c r="N359" s="222" t="s">
        <v>158</v>
      </c>
      <c r="O359" s="222" t="s">
        <v>202</v>
      </c>
      <c r="P359" s="220" t="s">
        <v>144</v>
      </c>
      <c r="Q359" s="222" t="s">
        <v>38</v>
      </c>
      <c r="R359" s="223">
        <v>8200</v>
      </c>
      <c r="S359" s="223">
        <v>8860</v>
      </c>
      <c r="T359" s="221">
        <v>1.08</v>
      </c>
      <c r="U359" s="222" t="s">
        <v>39</v>
      </c>
      <c r="V359" s="218">
        <v>430</v>
      </c>
      <c r="W359" s="218">
        <v>449</v>
      </c>
      <c r="X359" s="218">
        <v>461</v>
      </c>
      <c r="Y359" s="225">
        <v>1.07</v>
      </c>
      <c r="Z359" s="222" t="s">
        <v>39</v>
      </c>
      <c r="AA359" s="226">
        <v>0.01</v>
      </c>
      <c r="AB359" s="223">
        <v>8200</v>
      </c>
      <c r="AC359" s="223">
        <v>9312</v>
      </c>
      <c r="AD359" s="225">
        <v>1.1399999999999999</v>
      </c>
      <c r="AE359" s="222" t="s">
        <v>39</v>
      </c>
      <c r="AF359" s="218">
        <v>430</v>
      </c>
      <c r="AG359" s="218">
        <v>472</v>
      </c>
      <c r="AH359" s="218">
        <v>485</v>
      </c>
      <c r="AI359" s="225">
        <v>1.1299999999999999</v>
      </c>
      <c r="AJ359" s="222" t="s">
        <v>39</v>
      </c>
    </row>
    <row r="360" spans="1:36" ht="31.35" customHeight="1" x14ac:dyDescent="0.3">
      <c r="A360" s="219">
        <v>3340</v>
      </c>
      <c r="B360" s="219">
        <v>110010</v>
      </c>
      <c r="C360" s="219">
        <v>110010</v>
      </c>
      <c r="D360" s="229" t="s">
        <v>176</v>
      </c>
      <c r="E360" s="218">
        <v>55</v>
      </c>
      <c r="F360" s="221">
        <v>0.26</v>
      </c>
      <c r="G360" s="220" t="s">
        <v>134</v>
      </c>
      <c r="H360" s="220" t="s">
        <v>208</v>
      </c>
      <c r="I360" s="220" t="s">
        <v>494</v>
      </c>
      <c r="J360" s="218">
        <v>2</v>
      </c>
      <c r="K360" s="218">
        <v>2</v>
      </c>
      <c r="L360" s="220" t="s">
        <v>157</v>
      </c>
      <c r="M360" s="220" t="s">
        <v>137</v>
      </c>
      <c r="N360" s="222" t="s">
        <v>228</v>
      </c>
      <c r="O360" s="222" t="s">
        <v>202</v>
      </c>
      <c r="P360" s="220" t="s">
        <v>144</v>
      </c>
      <c r="Q360" s="222" t="s">
        <v>38</v>
      </c>
      <c r="R360" s="223">
        <v>8200</v>
      </c>
      <c r="S360" s="223">
        <v>8860</v>
      </c>
      <c r="T360" s="221">
        <v>1.08</v>
      </c>
      <c r="U360" s="222" t="s">
        <v>39</v>
      </c>
      <c r="V360" s="218">
        <v>430</v>
      </c>
      <c r="W360" s="218">
        <v>449</v>
      </c>
      <c r="X360" s="218">
        <v>461</v>
      </c>
      <c r="Y360" s="225">
        <v>1.07</v>
      </c>
      <c r="Z360" s="222" t="s">
        <v>39</v>
      </c>
      <c r="AA360" s="226">
        <v>0.01</v>
      </c>
      <c r="AB360" s="223">
        <v>8200</v>
      </c>
      <c r="AC360" s="223">
        <v>9312</v>
      </c>
      <c r="AD360" s="225">
        <v>1.1399999999999999</v>
      </c>
      <c r="AE360" s="222" t="s">
        <v>39</v>
      </c>
      <c r="AF360" s="218">
        <v>430</v>
      </c>
      <c r="AG360" s="218">
        <v>472</v>
      </c>
      <c r="AH360" s="218">
        <v>485</v>
      </c>
      <c r="AI360" s="225">
        <v>1.1299999999999999</v>
      </c>
      <c r="AJ360" s="222" t="s">
        <v>39</v>
      </c>
    </row>
    <row r="361" spans="1:36" ht="31.35" customHeight="1" x14ac:dyDescent="0.3">
      <c r="A361" s="219">
        <v>3344</v>
      </c>
      <c r="B361" s="219">
        <v>110200</v>
      </c>
      <c r="C361" s="219">
        <v>110200</v>
      </c>
      <c r="D361" s="220" t="s">
        <v>332</v>
      </c>
      <c r="E361" s="222" t="s">
        <v>90</v>
      </c>
      <c r="F361" s="221">
        <v>1.8</v>
      </c>
      <c r="G361" s="220" t="s">
        <v>503</v>
      </c>
      <c r="H361" s="220" t="s">
        <v>504</v>
      </c>
      <c r="I361" s="220" t="s">
        <v>505</v>
      </c>
      <c r="J361" s="218">
        <v>4</v>
      </c>
      <c r="K361" s="218">
        <v>4</v>
      </c>
      <c r="L361" s="220" t="s">
        <v>136</v>
      </c>
      <c r="M361" s="220" t="s">
        <v>148</v>
      </c>
      <c r="N361" s="218">
        <v>2</v>
      </c>
      <c r="O361" s="222" t="s">
        <v>202</v>
      </c>
      <c r="P361" s="220" t="s">
        <v>144</v>
      </c>
      <c r="Q361" s="222" t="s">
        <v>39</v>
      </c>
      <c r="R361" s="223">
        <v>82200</v>
      </c>
      <c r="S361" s="223">
        <v>9840</v>
      </c>
      <c r="T361" s="221">
        <v>0.12</v>
      </c>
      <c r="U361" s="222" t="s">
        <v>37</v>
      </c>
      <c r="V361" s="224">
        <v>4070</v>
      </c>
      <c r="W361" s="218">
        <v>560</v>
      </c>
      <c r="X361" s="218">
        <v>479</v>
      </c>
      <c r="Y361" s="225">
        <v>0.14000000000000001</v>
      </c>
      <c r="Z361" s="222" t="s">
        <v>37</v>
      </c>
      <c r="AA361" s="226">
        <v>0.12</v>
      </c>
      <c r="AB361" s="223">
        <v>82200</v>
      </c>
      <c r="AC361" s="223">
        <v>17341</v>
      </c>
      <c r="AD361" s="225">
        <v>0.21</v>
      </c>
      <c r="AE361" s="222" t="s">
        <v>37</v>
      </c>
      <c r="AF361" s="224">
        <v>4070</v>
      </c>
      <c r="AG361" s="218">
        <v>987</v>
      </c>
      <c r="AH361" s="218">
        <v>844</v>
      </c>
      <c r="AI361" s="225">
        <v>0.24</v>
      </c>
      <c r="AJ361" s="222" t="s">
        <v>37</v>
      </c>
    </row>
    <row r="362" spans="1:36" ht="31.35" customHeight="1" x14ac:dyDescent="0.3">
      <c r="A362" s="219">
        <v>3345</v>
      </c>
      <c r="B362" s="218">
        <v>610</v>
      </c>
      <c r="C362" s="228"/>
      <c r="D362" s="220" t="s">
        <v>57</v>
      </c>
      <c r="E362" s="222" t="s">
        <v>90</v>
      </c>
      <c r="F362" s="221">
        <v>5.54</v>
      </c>
      <c r="G362" s="220" t="s">
        <v>215</v>
      </c>
      <c r="H362" s="220" t="s">
        <v>505</v>
      </c>
      <c r="I362" s="220" t="s">
        <v>506</v>
      </c>
      <c r="J362" s="218">
        <v>4</v>
      </c>
      <c r="K362" s="218">
        <v>4</v>
      </c>
      <c r="L362" s="220" t="s">
        <v>136</v>
      </c>
      <c r="M362" s="220" t="s">
        <v>148</v>
      </c>
      <c r="N362" s="218">
        <v>2</v>
      </c>
      <c r="O362" s="222" t="s">
        <v>202</v>
      </c>
      <c r="P362" s="220" t="s">
        <v>144</v>
      </c>
      <c r="Q362" s="222" t="s">
        <v>39</v>
      </c>
      <c r="R362" s="223">
        <v>82200</v>
      </c>
      <c r="S362" s="223">
        <v>17161</v>
      </c>
      <c r="T362" s="221">
        <v>0.21</v>
      </c>
      <c r="U362" s="222" t="s">
        <v>37</v>
      </c>
      <c r="V362" s="224">
        <v>4070</v>
      </c>
      <c r="W362" s="218">
        <v>550</v>
      </c>
      <c r="X362" s="223">
        <v>1025</v>
      </c>
      <c r="Y362" s="225">
        <v>0.25</v>
      </c>
      <c r="Z362" s="222" t="s">
        <v>37</v>
      </c>
      <c r="AA362" s="226">
        <v>0.01</v>
      </c>
      <c r="AB362" s="223">
        <v>82200</v>
      </c>
      <c r="AC362" s="223">
        <v>18036</v>
      </c>
      <c r="AD362" s="225">
        <v>0.22</v>
      </c>
      <c r="AE362" s="222" t="s">
        <v>37</v>
      </c>
      <c r="AF362" s="224">
        <v>4070</v>
      </c>
      <c r="AG362" s="218">
        <v>578</v>
      </c>
      <c r="AH362" s="223">
        <v>1078</v>
      </c>
      <c r="AI362" s="225">
        <v>0.26</v>
      </c>
      <c r="AJ362" s="222" t="s">
        <v>37</v>
      </c>
    </row>
    <row r="363" spans="1:36" ht="31.35" customHeight="1" x14ac:dyDescent="0.3">
      <c r="A363" s="219">
        <v>3350</v>
      </c>
      <c r="B363" s="219">
        <v>110501</v>
      </c>
      <c r="C363" s="219">
        <v>110501</v>
      </c>
      <c r="D363" s="229" t="s">
        <v>176</v>
      </c>
      <c r="E363" s="218">
        <v>45</v>
      </c>
      <c r="F363" s="221">
        <v>1.08</v>
      </c>
      <c r="G363" s="220" t="s">
        <v>215</v>
      </c>
      <c r="H363" s="220" t="s">
        <v>183</v>
      </c>
      <c r="I363" s="220" t="s">
        <v>507</v>
      </c>
      <c r="J363" s="218">
        <v>6</v>
      </c>
      <c r="K363" s="218">
        <v>6</v>
      </c>
      <c r="L363" s="220" t="s">
        <v>136</v>
      </c>
      <c r="M363" s="220" t="s">
        <v>148</v>
      </c>
      <c r="N363" s="222" t="s">
        <v>149</v>
      </c>
      <c r="O363" s="222" t="s">
        <v>202</v>
      </c>
      <c r="P363" s="220" t="s">
        <v>175</v>
      </c>
      <c r="Q363" s="222" t="s">
        <v>39</v>
      </c>
      <c r="R363" s="223">
        <v>56805</v>
      </c>
      <c r="S363" s="223">
        <v>13640</v>
      </c>
      <c r="T363" s="221">
        <v>0.24</v>
      </c>
      <c r="U363" s="222" t="s">
        <v>38</v>
      </c>
      <c r="V363" s="224">
        <v>2814</v>
      </c>
      <c r="W363" s="218">
        <v>559</v>
      </c>
      <c r="X363" s="218">
        <v>669</v>
      </c>
      <c r="Y363" s="225">
        <v>0.24</v>
      </c>
      <c r="Z363" s="222" t="s">
        <v>38</v>
      </c>
      <c r="AA363" s="226">
        <v>2.5000000000000001E-2</v>
      </c>
      <c r="AB363" s="223">
        <v>56805</v>
      </c>
      <c r="AC363" s="223">
        <v>15432</v>
      </c>
      <c r="AD363" s="225">
        <v>0.27</v>
      </c>
      <c r="AE363" s="222" t="s">
        <v>38</v>
      </c>
      <c r="AF363" s="224">
        <v>2814</v>
      </c>
      <c r="AG363" s="218">
        <v>632</v>
      </c>
      <c r="AH363" s="218">
        <v>757</v>
      </c>
      <c r="AI363" s="225">
        <v>0.27</v>
      </c>
      <c r="AJ363" s="222" t="s">
        <v>38</v>
      </c>
    </row>
    <row r="364" spans="1:36" ht="31.35" customHeight="1" x14ac:dyDescent="0.3">
      <c r="A364" s="219">
        <v>3360</v>
      </c>
      <c r="B364" s="219">
        <v>110501</v>
      </c>
      <c r="C364" s="219">
        <v>110501</v>
      </c>
      <c r="D364" s="220" t="s">
        <v>332</v>
      </c>
      <c r="E364" s="218">
        <v>55</v>
      </c>
      <c r="F364" s="221">
        <v>0.94</v>
      </c>
      <c r="G364" s="220" t="s">
        <v>215</v>
      </c>
      <c r="H364" s="220" t="s">
        <v>507</v>
      </c>
      <c r="I364" s="220" t="s">
        <v>467</v>
      </c>
      <c r="J364" s="218">
        <v>6</v>
      </c>
      <c r="K364" s="218">
        <v>6</v>
      </c>
      <c r="L364" s="220" t="s">
        <v>136</v>
      </c>
      <c r="M364" s="220" t="s">
        <v>148</v>
      </c>
      <c r="N364" s="222" t="s">
        <v>149</v>
      </c>
      <c r="O364" s="222" t="s">
        <v>202</v>
      </c>
      <c r="P364" s="220" t="s">
        <v>175</v>
      </c>
      <c r="Q364" s="222" t="s">
        <v>39</v>
      </c>
      <c r="R364" s="223">
        <v>56805</v>
      </c>
      <c r="S364" s="223">
        <v>13640</v>
      </c>
      <c r="T364" s="221">
        <v>0.24</v>
      </c>
      <c r="U364" s="222" t="s">
        <v>38</v>
      </c>
      <c r="V364" s="224">
        <v>2814</v>
      </c>
      <c r="W364" s="218">
        <v>559</v>
      </c>
      <c r="X364" s="218">
        <v>669</v>
      </c>
      <c r="Y364" s="225">
        <v>0.24</v>
      </c>
      <c r="Z364" s="222" t="s">
        <v>38</v>
      </c>
      <c r="AA364" s="226">
        <v>2.5000000000000001E-2</v>
      </c>
      <c r="AB364" s="223">
        <v>56805</v>
      </c>
      <c r="AC364" s="223">
        <v>15432</v>
      </c>
      <c r="AD364" s="225">
        <v>0.27</v>
      </c>
      <c r="AE364" s="222" t="s">
        <v>38</v>
      </c>
      <c r="AF364" s="224">
        <v>2814</v>
      </c>
      <c r="AG364" s="218">
        <v>632</v>
      </c>
      <c r="AH364" s="218">
        <v>757</v>
      </c>
      <c r="AI364" s="225">
        <v>0.27</v>
      </c>
      <c r="AJ364" s="222" t="s">
        <v>38</v>
      </c>
    </row>
    <row r="365" spans="1:36" ht="31.35" customHeight="1" x14ac:dyDescent="0.3">
      <c r="A365" s="219">
        <v>3370</v>
      </c>
      <c r="B365" s="219">
        <v>110001</v>
      </c>
      <c r="C365" s="219">
        <v>110001</v>
      </c>
      <c r="D365" s="229" t="s">
        <v>176</v>
      </c>
      <c r="E365" s="218">
        <v>55</v>
      </c>
      <c r="F365" s="221">
        <v>2.11</v>
      </c>
      <c r="G365" s="220" t="s">
        <v>215</v>
      </c>
      <c r="H365" s="220" t="s">
        <v>467</v>
      </c>
      <c r="I365" s="220" t="s">
        <v>508</v>
      </c>
      <c r="J365" s="218">
        <v>2</v>
      </c>
      <c r="K365" s="218">
        <v>2</v>
      </c>
      <c r="L365" s="220" t="s">
        <v>136</v>
      </c>
      <c r="M365" s="220" t="s">
        <v>137</v>
      </c>
      <c r="N365" s="222" t="s">
        <v>158</v>
      </c>
      <c r="O365" s="222" t="s">
        <v>202</v>
      </c>
      <c r="P365" s="220" t="s">
        <v>175</v>
      </c>
      <c r="Q365" s="222" t="s">
        <v>39</v>
      </c>
      <c r="R365" s="223">
        <v>14000</v>
      </c>
      <c r="S365" s="223">
        <v>15400</v>
      </c>
      <c r="T365" s="221">
        <v>1.1000000000000001</v>
      </c>
      <c r="U365" s="222" t="s">
        <v>40</v>
      </c>
      <c r="V365" s="218">
        <v>730</v>
      </c>
      <c r="W365" s="218">
        <v>542</v>
      </c>
      <c r="X365" s="218">
        <v>604</v>
      </c>
      <c r="Y365" s="225">
        <v>0.83</v>
      </c>
      <c r="Z365" s="222" t="s">
        <v>39</v>
      </c>
      <c r="AA365" s="226">
        <v>1.4999999999999999E-2</v>
      </c>
      <c r="AB365" s="223">
        <v>14000</v>
      </c>
      <c r="AC365" s="223">
        <v>16590</v>
      </c>
      <c r="AD365" s="225">
        <v>1.19</v>
      </c>
      <c r="AE365" s="222" t="s">
        <v>40</v>
      </c>
      <c r="AF365" s="218">
        <v>730</v>
      </c>
      <c r="AG365" s="218">
        <v>583</v>
      </c>
      <c r="AH365" s="218">
        <v>650</v>
      </c>
      <c r="AI365" s="225">
        <v>0.89</v>
      </c>
      <c r="AJ365" s="222" t="s">
        <v>39</v>
      </c>
    </row>
    <row r="366" spans="1:36" ht="31.35" customHeight="1" x14ac:dyDescent="0.3">
      <c r="A366" s="219">
        <v>3380</v>
      </c>
      <c r="B366" s="219">
        <v>110001</v>
      </c>
      <c r="C366" s="219">
        <v>110001</v>
      </c>
      <c r="D366" s="220" t="s">
        <v>332</v>
      </c>
      <c r="E366" s="218">
        <v>45</v>
      </c>
      <c r="F366" s="221">
        <v>0.51</v>
      </c>
      <c r="G366" s="220" t="s">
        <v>215</v>
      </c>
      <c r="H366" s="220" t="s">
        <v>508</v>
      </c>
      <c r="I366" s="220" t="s">
        <v>509</v>
      </c>
      <c r="J366" s="218">
        <v>2</v>
      </c>
      <c r="K366" s="218">
        <v>2</v>
      </c>
      <c r="L366" s="220" t="s">
        <v>136</v>
      </c>
      <c r="M366" s="220" t="s">
        <v>137</v>
      </c>
      <c r="N366" s="222" t="s">
        <v>307</v>
      </c>
      <c r="O366" s="222" t="s">
        <v>202</v>
      </c>
      <c r="P366" s="220" t="s">
        <v>144</v>
      </c>
      <c r="Q366" s="222" t="s">
        <v>39</v>
      </c>
      <c r="R366" s="223">
        <v>18000</v>
      </c>
      <c r="S366" s="223">
        <v>15400</v>
      </c>
      <c r="T366" s="221">
        <v>0.86</v>
      </c>
      <c r="U366" s="222" t="s">
        <v>39</v>
      </c>
      <c r="V366" s="218">
        <v>940</v>
      </c>
      <c r="W366" s="218">
        <v>542</v>
      </c>
      <c r="X366" s="218">
        <v>604</v>
      </c>
      <c r="Y366" s="225">
        <v>0.64</v>
      </c>
      <c r="Z366" s="222" t="s">
        <v>38</v>
      </c>
      <c r="AA366" s="226">
        <v>1.4999999999999999E-2</v>
      </c>
      <c r="AB366" s="223">
        <v>18000</v>
      </c>
      <c r="AC366" s="223">
        <v>16590</v>
      </c>
      <c r="AD366" s="225">
        <v>0.92</v>
      </c>
      <c r="AE366" s="222" t="s">
        <v>39</v>
      </c>
      <c r="AF366" s="218">
        <v>940</v>
      </c>
      <c r="AG366" s="218">
        <v>583</v>
      </c>
      <c r="AH366" s="218">
        <v>650</v>
      </c>
      <c r="AI366" s="225">
        <v>0.69</v>
      </c>
      <c r="AJ366" s="222" t="s">
        <v>38</v>
      </c>
    </row>
    <row r="367" spans="1:36" ht="31.35" customHeight="1" x14ac:dyDescent="0.3">
      <c r="A367" s="219">
        <v>3390</v>
      </c>
      <c r="B367" s="219">
        <v>111019</v>
      </c>
      <c r="C367" s="219">
        <v>111019</v>
      </c>
      <c r="D367" s="220" t="s">
        <v>332</v>
      </c>
      <c r="E367" s="218">
        <v>45</v>
      </c>
      <c r="F367" s="221">
        <v>1.1100000000000001</v>
      </c>
      <c r="G367" s="220" t="s">
        <v>215</v>
      </c>
      <c r="H367" s="220" t="s">
        <v>509</v>
      </c>
      <c r="I367" s="220" t="s">
        <v>214</v>
      </c>
      <c r="J367" s="218">
        <v>2</v>
      </c>
      <c r="K367" s="218">
        <v>2</v>
      </c>
      <c r="L367" s="220" t="s">
        <v>136</v>
      </c>
      <c r="M367" s="220" t="s">
        <v>137</v>
      </c>
      <c r="N367" s="222" t="s">
        <v>307</v>
      </c>
      <c r="O367" s="222" t="s">
        <v>202</v>
      </c>
      <c r="P367" s="220" t="s">
        <v>144</v>
      </c>
      <c r="Q367" s="222" t="s">
        <v>39</v>
      </c>
      <c r="R367" s="223">
        <v>18000</v>
      </c>
      <c r="S367" s="223">
        <v>12500</v>
      </c>
      <c r="T367" s="221">
        <v>0.69</v>
      </c>
      <c r="U367" s="222" t="s">
        <v>38</v>
      </c>
      <c r="V367" s="218">
        <v>940</v>
      </c>
      <c r="W367" s="218">
        <v>524</v>
      </c>
      <c r="X367" s="218">
        <v>538</v>
      </c>
      <c r="Y367" s="225">
        <v>0.56999999999999995</v>
      </c>
      <c r="Z367" s="222" t="s">
        <v>38</v>
      </c>
      <c r="AA367" s="226">
        <v>0.01</v>
      </c>
      <c r="AB367" s="223">
        <v>18000</v>
      </c>
      <c r="AC367" s="223">
        <v>13138</v>
      </c>
      <c r="AD367" s="225">
        <v>0.73</v>
      </c>
      <c r="AE367" s="222" t="s">
        <v>38</v>
      </c>
      <c r="AF367" s="218">
        <v>940</v>
      </c>
      <c r="AG367" s="218">
        <v>551</v>
      </c>
      <c r="AH367" s="218">
        <v>565</v>
      </c>
      <c r="AI367" s="225">
        <v>0.6</v>
      </c>
      <c r="AJ367" s="222" t="s">
        <v>38</v>
      </c>
    </row>
    <row r="368" spans="1:36" ht="31.35" customHeight="1" x14ac:dyDescent="0.3">
      <c r="A368" s="219">
        <v>3395</v>
      </c>
      <c r="B368" s="218">
        <v>611</v>
      </c>
      <c r="C368" s="219">
        <v>118115</v>
      </c>
      <c r="D368" s="220" t="s">
        <v>57</v>
      </c>
      <c r="E368" s="218">
        <v>45</v>
      </c>
      <c r="F368" s="221">
        <v>0.87</v>
      </c>
      <c r="G368" s="220" t="s">
        <v>215</v>
      </c>
      <c r="H368" s="220" t="s">
        <v>214</v>
      </c>
      <c r="I368" s="220" t="s">
        <v>505</v>
      </c>
      <c r="J368" s="218">
        <v>2</v>
      </c>
      <c r="K368" s="218">
        <v>2</v>
      </c>
      <c r="L368" s="220" t="s">
        <v>136</v>
      </c>
      <c r="M368" s="220" t="s">
        <v>137</v>
      </c>
      <c r="N368" s="222" t="s">
        <v>158</v>
      </c>
      <c r="O368" s="222" t="s">
        <v>202</v>
      </c>
      <c r="P368" s="220" t="s">
        <v>144</v>
      </c>
      <c r="Q368" s="222" t="s">
        <v>39</v>
      </c>
      <c r="R368" s="223">
        <v>14000</v>
      </c>
      <c r="S368" s="223">
        <v>9289</v>
      </c>
      <c r="T368" s="221">
        <v>0.66</v>
      </c>
      <c r="U368" s="222" t="s">
        <v>39</v>
      </c>
      <c r="V368" s="218">
        <v>730</v>
      </c>
      <c r="W368" s="218">
        <v>353</v>
      </c>
      <c r="X368" s="218">
        <v>558</v>
      </c>
      <c r="Y368" s="225">
        <v>0.77</v>
      </c>
      <c r="Z368" s="222" t="s">
        <v>39</v>
      </c>
      <c r="AA368" s="226">
        <v>0.01</v>
      </c>
      <c r="AB368" s="223">
        <v>14000</v>
      </c>
      <c r="AC368" s="223">
        <v>9763</v>
      </c>
      <c r="AD368" s="225">
        <v>0.7</v>
      </c>
      <c r="AE368" s="222" t="s">
        <v>39</v>
      </c>
      <c r="AF368" s="218">
        <v>730</v>
      </c>
      <c r="AG368" s="218">
        <v>371</v>
      </c>
      <c r="AH368" s="218">
        <v>587</v>
      </c>
      <c r="AI368" s="225">
        <v>0.8</v>
      </c>
      <c r="AJ368" s="222" t="s">
        <v>39</v>
      </c>
    </row>
    <row r="369" spans="1:36" ht="31.35" customHeight="1" x14ac:dyDescent="0.3">
      <c r="A369" s="219">
        <v>3420</v>
      </c>
      <c r="B369" s="219">
        <v>110319</v>
      </c>
      <c r="C369" s="219">
        <v>110319</v>
      </c>
      <c r="D369" s="220" t="s">
        <v>332</v>
      </c>
      <c r="E369" s="218">
        <v>55</v>
      </c>
      <c r="F369" s="221">
        <v>3.64</v>
      </c>
      <c r="G369" s="220" t="s">
        <v>206</v>
      </c>
      <c r="H369" s="220" t="s">
        <v>282</v>
      </c>
      <c r="I369" s="220" t="s">
        <v>510</v>
      </c>
      <c r="J369" s="218">
        <v>2</v>
      </c>
      <c r="K369" s="218">
        <v>2</v>
      </c>
      <c r="L369" s="220" t="s">
        <v>136</v>
      </c>
      <c r="M369" s="220" t="s">
        <v>137</v>
      </c>
      <c r="N369" s="222" t="s">
        <v>158</v>
      </c>
      <c r="O369" s="222" t="s">
        <v>202</v>
      </c>
      <c r="P369" s="220" t="s">
        <v>144</v>
      </c>
      <c r="Q369" s="222" t="s">
        <v>39</v>
      </c>
      <c r="R369" s="223">
        <v>14000</v>
      </c>
      <c r="S369" s="223">
        <v>15100</v>
      </c>
      <c r="T369" s="221">
        <v>1.08</v>
      </c>
      <c r="U369" s="222" t="s">
        <v>40</v>
      </c>
      <c r="V369" s="218">
        <v>730</v>
      </c>
      <c r="W369" s="218">
        <v>741</v>
      </c>
      <c r="X369" s="218">
        <v>618</v>
      </c>
      <c r="Y369" s="225">
        <v>1.02</v>
      </c>
      <c r="Z369" s="222" t="s">
        <v>40</v>
      </c>
      <c r="AA369" s="226">
        <v>2.5000000000000001E-2</v>
      </c>
      <c r="AB369" s="223">
        <v>14000</v>
      </c>
      <c r="AC369" s="223">
        <v>17084</v>
      </c>
      <c r="AD369" s="225">
        <v>1.22</v>
      </c>
      <c r="AE369" s="222" t="s">
        <v>40</v>
      </c>
      <c r="AF369" s="218">
        <v>730</v>
      </c>
      <c r="AG369" s="218">
        <v>838</v>
      </c>
      <c r="AH369" s="218">
        <v>699</v>
      </c>
      <c r="AI369" s="225">
        <v>1.1499999999999999</v>
      </c>
      <c r="AJ369" s="222" t="s">
        <v>40</v>
      </c>
    </row>
    <row r="370" spans="1:36" ht="31.35" customHeight="1" x14ac:dyDescent="0.3">
      <c r="A370" s="219">
        <v>3430</v>
      </c>
      <c r="B370" s="219">
        <v>110319</v>
      </c>
      <c r="C370" s="219">
        <v>110319</v>
      </c>
      <c r="D370" s="229" t="s">
        <v>176</v>
      </c>
      <c r="E370" s="218">
        <v>35</v>
      </c>
      <c r="F370" s="221">
        <v>0.77</v>
      </c>
      <c r="G370" s="220" t="s">
        <v>206</v>
      </c>
      <c r="H370" s="220" t="s">
        <v>510</v>
      </c>
      <c r="I370" s="220" t="s">
        <v>156</v>
      </c>
      <c r="J370" s="218">
        <v>2</v>
      </c>
      <c r="K370" s="218">
        <v>2</v>
      </c>
      <c r="L370" s="220" t="s">
        <v>136</v>
      </c>
      <c r="M370" s="220" t="s">
        <v>137</v>
      </c>
      <c r="N370" s="222" t="s">
        <v>307</v>
      </c>
      <c r="O370" s="222" t="s">
        <v>202</v>
      </c>
      <c r="P370" s="220" t="s">
        <v>207</v>
      </c>
      <c r="Q370" s="222" t="s">
        <v>39</v>
      </c>
      <c r="R370" s="223">
        <v>18000</v>
      </c>
      <c r="S370" s="223">
        <v>15100</v>
      </c>
      <c r="T370" s="221">
        <v>0.84</v>
      </c>
      <c r="U370" s="222" t="s">
        <v>39</v>
      </c>
      <c r="V370" s="218">
        <v>940</v>
      </c>
      <c r="W370" s="218">
        <v>741</v>
      </c>
      <c r="X370" s="218">
        <v>618</v>
      </c>
      <c r="Y370" s="225">
        <v>0.79</v>
      </c>
      <c r="Z370" s="222" t="s">
        <v>39</v>
      </c>
      <c r="AA370" s="226">
        <v>2.5000000000000001E-2</v>
      </c>
      <c r="AB370" s="223">
        <v>18000</v>
      </c>
      <c r="AC370" s="223">
        <v>17084</v>
      </c>
      <c r="AD370" s="225">
        <v>0.95</v>
      </c>
      <c r="AE370" s="222" t="s">
        <v>39</v>
      </c>
      <c r="AF370" s="218">
        <v>940</v>
      </c>
      <c r="AG370" s="218">
        <v>838</v>
      </c>
      <c r="AH370" s="218">
        <v>699</v>
      </c>
      <c r="AI370" s="225">
        <v>0.89</v>
      </c>
      <c r="AJ370" s="222" t="s">
        <v>39</v>
      </c>
    </row>
    <row r="371" spans="1:36" ht="31.35" customHeight="1" x14ac:dyDescent="0.3">
      <c r="A371" s="219">
        <v>3440</v>
      </c>
      <c r="B371" s="219">
        <v>110241</v>
      </c>
      <c r="C371" s="219">
        <v>110241</v>
      </c>
      <c r="D371" s="220" t="s">
        <v>332</v>
      </c>
      <c r="E371" s="218">
        <v>45</v>
      </c>
      <c r="F371" s="221">
        <v>0.96</v>
      </c>
      <c r="G371" s="220" t="s">
        <v>206</v>
      </c>
      <c r="H371" s="220" t="s">
        <v>156</v>
      </c>
      <c r="I371" s="220" t="s">
        <v>511</v>
      </c>
      <c r="J371" s="218">
        <v>4</v>
      </c>
      <c r="K371" s="218">
        <v>4</v>
      </c>
      <c r="L371" s="220" t="s">
        <v>136</v>
      </c>
      <c r="M371" s="220" t="s">
        <v>148</v>
      </c>
      <c r="N371" s="222" t="s">
        <v>149</v>
      </c>
      <c r="O371" s="222" t="s">
        <v>202</v>
      </c>
      <c r="P371" s="220" t="s">
        <v>207</v>
      </c>
      <c r="Q371" s="222" t="s">
        <v>39</v>
      </c>
      <c r="R371" s="223">
        <v>36600</v>
      </c>
      <c r="S371" s="223">
        <v>24500</v>
      </c>
      <c r="T371" s="221">
        <v>0.67</v>
      </c>
      <c r="U371" s="222" t="s">
        <v>38</v>
      </c>
      <c r="V371" s="224">
        <v>1810</v>
      </c>
      <c r="W371" s="223">
        <v>1202</v>
      </c>
      <c r="X371" s="223">
        <v>1003</v>
      </c>
      <c r="Y371" s="225">
        <v>0.66</v>
      </c>
      <c r="Z371" s="222" t="s">
        <v>38</v>
      </c>
      <c r="AA371" s="226">
        <v>0.01</v>
      </c>
      <c r="AB371" s="223">
        <v>36600</v>
      </c>
      <c r="AC371" s="223">
        <v>25750</v>
      </c>
      <c r="AD371" s="225">
        <v>0.7</v>
      </c>
      <c r="AE371" s="222" t="s">
        <v>38</v>
      </c>
      <c r="AF371" s="224">
        <v>1810</v>
      </c>
      <c r="AG371" s="223">
        <v>1263</v>
      </c>
      <c r="AH371" s="223">
        <v>1054</v>
      </c>
      <c r="AI371" s="225">
        <v>0.7</v>
      </c>
      <c r="AJ371" s="222" t="s">
        <v>38</v>
      </c>
    </row>
    <row r="372" spans="1:36" ht="31.35" customHeight="1" x14ac:dyDescent="0.3">
      <c r="A372" s="219">
        <v>3450</v>
      </c>
      <c r="B372" s="219">
        <v>110241</v>
      </c>
      <c r="C372" s="219">
        <v>110241</v>
      </c>
      <c r="D372" s="229" t="s">
        <v>176</v>
      </c>
      <c r="E372" s="218">
        <v>45</v>
      </c>
      <c r="F372" s="221">
        <v>0.63</v>
      </c>
      <c r="G372" s="220" t="s">
        <v>206</v>
      </c>
      <c r="H372" s="220" t="s">
        <v>511</v>
      </c>
      <c r="I372" s="220" t="s">
        <v>512</v>
      </c>
      <c r="J372" s="218">
        <v>4</v>
      </c>
      <c r="K372" s="218">
        <v>4</v>
      </c>
      <c r="L372" s="220" t="s">
        <v>136</v>
      </c>
      <c r="M372" s="220" t="s">
        <v>148</v>
      </c>
      <c r="N372" s="222" t="s">
        <v>149</v>
      </c>
      <c r="O372" s="222" t="s">
        <v>202</v>
      </c>
      <c r="P372" s="220" t="s">
        <v>301</v>
      </c>
      <c r="Q372" s="222" t="s">
        <v>39</v>
      </c>
      <c r="R372" s="223">
        <v>38430</v>
      </c>
      <c r="S372" s="223">
        <v>24500</v>
      </c>
      <c r="T372" s="221">
        <v>0.64</v>
      </c>
      <c r="U372" s="222" t="s">
        <v>38</v>
      </c>
      <c r="V372" s="224">
        <v>1901</v>
      </c>
      <c r="W372" s="223">
        <v>1202</v>
      </c>
      <c r="X372" s="223">
        <v>1003</v>
      </c>
      <c r="Y372" s="225">
        <v>0.63</v>
      </c>
      <c r="Z372" s="222" t="s">
        <v>38</v>
      </c>
      <c r="AA372" s="226">
        <v>0.01</v>
      </c>
      <c r="AB372" s="223">
        <v>38430</v>
      </c>
      <c r="AC372" s="223">
        <v>25750</v>
      </c>
      <c r="AD372" s="225">
        <v>0.67</v>
      </c>
      <c r="AE372" s="222" t="s">
        <v>38</v>
      </c>
      <c r="AF372" s="224">
        <v>1901</v>
      </c>
      <c r="AG372" s="223">
        <v>1263</v>
      </c>
      <c r="AH372" s="223">
        <v>1054</v>
      </c>
      <c r="AI372" s="225">
        <v>0.66</v>
      </c>
      <c r="AJ372" s="222" t="s">
        <v>38</v>
      </c>
    </row>
    <row r="373" spans="1:36" ht="31.35" customHeight="1" x14ac:dyDescent="0.3">
      <c r="A373" s="219">
        <v>3460</v>
      </c>
      <c r="B373" s="219">
        <v>115182</v>
      </c>
      <c r="C373" s="219">
        <v>115182</v>
      </c>
      <c r="D373" s="220" t="s">
        <v>332</v>
      </c>
      <c r="E373" s="218">
        <v>35</v>
      </c>
      <c r="F373" s="221">
        <v>0.44</v>
      </c>
      <c r="G373" s="220" t="s">
        <v>513</v>
      </c>
      <c r="H373" s="220" t="s">
        <v>512</v>
      </c>
      <c r="I373" s="220" t="s">
        <v>147</v>
      </c>
      <c r="J373" s="218">
        <v>4</v>
      </c>
      <c r="K373" s="218">
        <v>4</v>
      </c>
      <c r="L373" s="220" t="s">
        <v>136</v>
      </c>
      <c r="M373" s="220" t="s">
        <v>148</v>
      </c>
      <c r="N373" s="222" t="s">
        <v>149</v>
      </c>
      <c r="O373" s="222" t="s">
        <v>202</v>
      </c>
      <c r="P373" s="220" t="s">
        <v>301</v>
      </c>
      <c r="Q373" s="222" t="s">
        <v>39</v>
      </c>
      <c r="R373" s="223">
        <v>21960</v>
      </c>
      <c r="S373" s="223">
        <v>12750</v>
      </c>
      <c r="T373" s="221">
        <v>0.57999999999999996</v>
      </c>
      <c r="U373" s="222" t="s">
        <v>38</v>
      </c>
      <c r="V373" s="224">
        <v>2172</v>
      </c>
      <c r="W373" s="223">
        <v>1146</v>
      </c>
      <c r="X373" s="218">
        <v>0</v>
      </c>
      <c r="Y373" s="225">
        <v>0.53</v>
      </c>
      <c r="Z373" s="222" t="s">
        <v>38</v>
      </c>
      <c r="AA373" s="226">
        <v>0.01</v>
      </c>
      <c r="AB373" s="223">
        <v>21960</v>
      </c>
      <c r="AC373" s="223">
        <v>13400</v>
      </c>
      <c r="AD373" s="225">
        <v>0.61</v>
      </c>
      <c r="AE373" s="222" t="s">
        <v>38</v>
      </c>
      <c r="AF373" s="224">
        <v>2172</v>
      </c>
      <c r="AG373" s="223">
        <v>1204</v>
      </c>
      <c r="AH373" s="218">
        <v>0</v>
      </c>
      <c r="AI373" s="225">
        <v>0.55000000000000004</v>
      </c>
      <c r="AJ373" s="222" t="s">
        <v>38</v>
      </c>
    </row>
    <row r="374" spans="1:36" ht="31.35" customHeight="1" x14ac:dyDescent="0.3">
      <c r="A374" s="219">
        <v>3470</v>
      </c>
      <c r="B374" s="219">
        <v>115077</v>
      </c>
      <c r="C374" s="219">
        <v>115077</v>
      </c>
      <c r="D374" s="220" t="s">
        <v>332</v>
      </c>
      <c r="E374" s="218">
        <v>35</v>
      </c>
      <c r="F374" s="221">
        <v>0.44</v>
      </c>
      <c r="G374" s="220" t="s">
        <v>514</v>
      </c>
      <c r="H374" s="220" t="s">
        <v>147</v>
      </c>
      <c r="I374" s="220" t="s">
        <v>512</v>
      </c>
      <c r="J374" s="218">
        <v>4</v>
      </c>
      <c r="K374" s="218">
        <v>4</v>
      </c>
      <c r="L374" s="220" t="s">
        <v>136</v>
      </c>
      <c r="M374" s="220" t="s">
        <v>148</v>
      </c>
      <c r="N374" s="222" t="s">
        <v>149</v>
      </c>
      <c r="O374" s="222" t="s">
        <v>202</v>
      </c>
      <c r="P374" s="220" t="s">
        <v>301</v>
      </c>
      <c r="Q374" s="222" t="s">
        <v>39</v>
      </c>
      <c r="R374" s="223">
        <v>21960</v>
      </c>
      <c r="S374" s="223">
        <v>17150</v>
      </c>
      <c r="T374" s="221">
        <v>0.78</v>
      </c>
      <c r="U374" s="222" t="s">
        <v>38</v>
      </c>
      <c r="V374" s="224">
        <v>2172</v>
      </c>
      <c r="W374" s="218">
        <v>0</v>
      </c>
      <c r="X374" s="223">
        <v>1542</v>
      </c>
      <c r="Y374" s="225">
        <v>0.71</v>
      </c>
      <c r="Z374" s="222" t="s">
        <v>38</v>
      </c>
      <c r="AA374" s="226">
        <v>1.2500000000000001E-2</v>
      </c>
      <c r="AB374" s="223">
        <v>21960</v>
      </c>
      <c r="AC374" s="223">
        <v>18249</v>
      </c>
      <c r="AD374" s="225">
        <v>0.83</v>
      </c>
      <c r="AE374" s="222" t="s">
        <v>38</v>
      </c>
      <c r="AF374" s="224">
        <v>2172</v>
      </c>
      <c r="AG374" s="218">
        <v>0</v>
      </c>
      <c r="AH374" s="223">
        <v>1641</v>
      </c>
      <c r="AI374" s="225">
        <v>0.76</v>
      </c>
      <c r="AJ374" s="222" t="s">
        <v>38</v>
      </c>
    </row>
    <row r="375" spans="1:36" ht="31.35" customHeight="1" x14ac:dyDescent="0.3">
      <c r="A375" s="219">
        <v>3481</v>
      </c>
      <c r="B375" s="219">
        <v>115181</v>
      </c>
      <c r="C375" s="219">
        <v>115181</v>
      </c>
      <c r="D375" s="220" t="s">
        <v>332</v>
      </c>
      <c r="E375" s="218">
        <v>35</v>
      </c>
      <c r="F375" s="221">
        <v>0.33</v>
      </c>
      <c r="G375" s="220" t="s">
        <v>513</v>
      </c>
      <c r="H375" s="220" t="s">
        <v>147</v>
      </c>
      <c r="I375" s="220" t="s">
        <v>515</v>
      </c>
      <c r="J375" s="218">
        <v>4</v>
      </c>
      <c r="K375" s="218">
        <v>4</v>
      </c>
      <c r="L375" s="220" t="s">
        <v>136</v>
      </c>
      <c r="M375" s="220" t="s">
        <v>148</v>
      </c>
      <c r="N375" s="222" t="s">
        <v>307</v>
      </c>
      <c r="O375" s="222" t="s">
        <v>202</v>
      </c>
      <c r="P375" s="220" t="s">
        <v>301</v>
      </c>
      <c r="Q375" s="222" t="s">
        <v>39</v>
      </c>
      <c r="R375" s="223">
        <v>11304</v>
      </c>
      <c r="S375" s="223">
        <v>13150</v>
      </c>
      <c r="T375" s="221">
        <v>1.1599999999999999</v>
      </c>
      <c r="U375" s="222" t="s">
        <v>285</v>
      </c>
      <c r="V375" s="224">
        <v>1968</v>
      </c>
      <c r="W375" s="223">
        <v>1182</v>
      </c>
      <c r="X375" s="218">
        <v>0</v>
      </c>
      <c r="Y375" s="225">
        <v>0.6</v>
      </c>
      <c r="Z375" s="222" t="s">
        <v>38</v>
      </c>
      <c r="AA375" s="226">
        <v>0.01</v>
      </c>
      <c r="AB375" s="223">
        <v>18840</v>
      </c>
      <c r="AC375" s="223">
        <v>13821</v>
      </c>
      <c r="AD375" s="225">
        <v>0.73</v>
      </c>
      <c r="AE375" s="222" t="s">
        <v>39</v>
      </c>
      <c r="AF375" s="224">
        <v>1968</v>
      </c>
      <c r="AG375" s="223">
        <v>1242</v>
      </c>
      <c r="AH375" s="218">
        <v>0</v>
      </c>
      <c r="AI375" s="225">
        <v>0.63</v>
      </c>
      <c r="AJ375" s="222" t="s">
        <v>38</v>
      </c>
    </row>
    <row r="376" spans="1:36" ht="31.35" customHeight="1" x14ac:dyDescent="0.3">
      <c r="A376" s="219">
        <v>3491</v>
      </c>
      <c r="B376" s="219">
        <v>115076</v>
      </c>
      <c r="C376" s="219">
        <v>115076</v>
      </c>
      <c r="D376" s="220" t="s">
        <v>332</v>
      </c>
      <c r="E376" s="218">
        <v>35</v>
      </c>
      <c r="F376" s="221">
        <v>0.34</v>
      </c>
      <c r="G376" s="220" t="s">
        <v>514</v>
      </c>
      <c r="H376" s="220" t="s">
        <v>515</v>
      </c>
      <c r="I376" s="220" t="s">
        <v>147</v>
      </c>
      <c r="J376" s="218">
        <v>4</v>
      </c>
      <c r="K376" s="218">
        <v>4</v>
      </c>
      <c r="L376" s="220" t="s">
        <v>136</v>
      </c>
      <c r="M376" s="220" t="s">
        <v>148</v>
      </c>
      <c r="N376" s="222" t="s">
        <v>307</v>
      </c>
      <c r="O376" s="222" t="s">
        <v>202</v>
      </c>
      <c r="P376" s="220" t="s">
        <v>301</v>
      </c>
      <c r="Q376" s="222" t="s">
        <v>39</v>
      </c>
      <c r="R376" s="223">
        <v>11304</v>
      </c>
      <c r="S376" s="223">
        <v>14900</v>
      </c>
      <c r="T376" s="221">
        <v>1.32</v>
      </c>
      <c r="U376" s="222" t="s">
        <v>285</v>
      </c>
      <c r="V376" s="224">
        <v>1968</v>
      </c>
      <c r="W376" s="218">
        <v>0</v>
      </c>
      <c r="X376" s="223">
        <v>1340</v>
      </c>
      <c r="Y376" s="225">
        <v>0.68</v>
      </c>
      <c r="Z376" s="222" t="s">
        <v>38</v>
      </c>
      <c r="AA376" s="226">
        <v>0.01</v>
      </c>
      <c r="AB376" s="223">
        <v>18840</v>
      </c>
      <c r="AC376" s="223">
        <v>15660</v>
      </c>
      <c r="AD376" s="225">
        <v>0.83</v>
      </c>
      <c r="AE376" s="222" t="s">
        <v>39</v>
      </c>
      <c r="AF376" s="224">
        <v>1968</v>
      </c>
      <c r="AG376" s="218">
        <v>0</v>
      </c>
      <c r="AH376" s="223">
        <v>1408</v>
      </c>
      <c r="AI376" s="225">
        <v>0.72</v>
      </c>
      <c r="AJ376" s="222" t="s">
        <v>39</v>
      </c>
    </row>
    <row r="377" spans="1:36" ht="31.35" customHeight="1" x14ac:dyDescent="0.3">
      <c r="A377" s="219">
        <v>3500</v>
      </c>
      <c r="B377" s="219">
        <v>115134</v>
      </c>
      <c r="C377" s="219">
        <v>115134</v>
      </c>
      <c r="D377" s="220" t="s">
        <v>332</v>
      </c>
      <c r="E377" s="218">
        <v>55</v>
      </c>
      <c r="F377" s="221">
        <v>1.53</v>
      </c>
      <c r="G377" s="220" t="s">
        <v>206</v>
      </c>
      <c r="H377" s="220" t="s">
        <v>515</v>
      </c>
      <c r="I377" s="220" t="s">
        <v>516</v>
      </c>
      <c r="J377" s="218">
        <v>4</v>
      </c>
      <c r="K377" s="218">
        <v>4</v>
      </c>
      <c r="L377" s="220" t="s">
        <v>136</v>
      </c>
      <c r="M377" s="220" t="s">
        <v>148</v>
      </c>
      <c r="N377" s="222" t="s">
        <v>149</v>
      </c>
      <c r="O377" s="222" t="s">
        <v>202</v>
      </c>
      <c r="P377" s="220" t="s">
        <v>301</v>
      </c>
      <c r="Q377" s="222" t="s">
        <v>39</v>
      </c>
      <c r="R377" s="223">
        <v>38430</v>
      </c>
      <c r="S377" s="223">
        <v>33300</v>
      </c>
      <c r="T377" s="221">
        <v>0.87</v>
      </c>
      <c r="U377" s="222" t="s">
        <v>39</v>
      </c>
      <c r="V377" s="224">
        <v>1901</v>
      </c>
      <c r="W377" s="223">
        <v>1191</v>
      </c>
      <c r="X377" s="223">
        <v>1171</v>
      </c>
      <c r="Y377" s="225">
        <v>0.63</v>
      </c>
      <c r="Z377" s="222" t="s">
        <v>38</v>
      </c>
      <c r="AA377" s="226">
        <v>0.03</v>
      </c>
      <c r="AB377" s="223">
        <v>38430</v>
      </c>
      <c r="AC377" s="223">
        <v>38604</v>
      </c>
      <c r="AD377" s="225">
        <v>1</v>
      </c>
      <c r="AE377" s="222" t="s">
        <v>285</v>
      </c>
      <c r="AF377" s="224">
        <v>1901</v>
      </c>
      <c r="AG377" s="223">
        <v>1381</v>
      </c>
      <c r="AH377" s="223">
        <v>1358</v>
      </c>
      <c r="AI377" s="225">
        <v>0.73</v>
      </c>
      <c r="AJ377" s="222" t="s">
        <v>38</v>
      </c>
    </row>
    <row r="378" spans="1:36" ht="31.35" customHeight="1" x14ac:dyDescent="0.3">
      <c r="A378" s="219">
        <v>3510</v>
      </c>
      <c r="B378" s="219">
        <v>110396</v>
      </c>
      <c r="C378" s="219">
        <v>110396</v>
      </c>
      <c r="D378" s="220" t="s">
        <v>332</v>
      </c>
      <c r="E378" s="218">
        <v>55</v>
      </c>
      <c r="F378" s="221">
        <v>3.15</v>
      </c>
      <c r="G378" s="220" t="s">
        <v>206</v>
      </c>
      <c r="H378" s="220" t="s">
        <v>516</v>
      </c>
      <c r="I378" s="220" t="s">
        <v>232</v>
      </c>
      <c r="J378" s="218">
        <v>4</v>
      </c>
      <c r="K378" s="218">
        <v>4</v>
      </c>
      <c r="L378" s="220" t="s">
        <v>136</v>
      </c>
      <c r="M378" s="220" t="s">
        <v>148</v>
      </c>
      <c r="N378" s="222" t="s">
        <v>149</v>
      </c>
      <c r="O378" s="222" t="s">
        <v>202</v>
      </c>
      <c r="P378" s="220" t="s">
        <v>301</v>
      </c>
      <c r="Q378" s="222" t="s">
        <v>39</v>
      </c>
      <c r="R378" s="223">
        <v>38430</v>
      </c>
      <c r="S378" s="223">
        <v>34500</v>
      </c>
      <c r="T378" s="221">
        <v>0.9</v>
      </c>
      <c r="U378" s="222" t="s">
        <v>39</v>
      </c>
      <c r="V378" s="224">
        <v>1901</v>
      </c>
      <c r="W378" s="223">
        <v>1413</v>
      </c>
      <c r="X378" s="223">
        <v>1692</v>
      </c>
      <c r="Y378" s="225">
        <v>0.89</v>
      </c>
      <c r="Z378" s="222" t="s">
        <v>39</v>
      </c>
      <c r="AA378" s="226">
        <v>0.04</v>
      </c>
      <c r="AB378" s="223">
        <v>38430</v>
      </c>
      <c r="AC378" s="223">
        <v>41975</v>
      </c>
      <c r="AD378" s="225">
        <v>1.0900000000000001</v>
      </c>
      <c r="AE378" s="222" t="s">
        <v>285</v>
      </c>
      <c r="AF378" s="224">
        <v>1901</v>
      </c>
      <c r="AG378" s="223">
        <v>1719</v>
      </c>
      <c r="AH378" s="223">
        <v>2059</v>
      </c>
      <c r="AI378" s="225">
        <v>1.08</v>
      </c>
      <c r="AJ378" s="222" t="s">
        <v>285</v>
      </c>
    </row>
    <row r="379" spans="1:36" ht="31.35" customHeight="1" x14ac:dyDescent="0.3">
      <c r="A379" s="219">
        <v>3520</v>
      </c>
      <c r="B379" s="219">
        <v>115057</v>
      </c>
      <c r="C379" s="219">
        <v>115057</v>
      </c>
      <c r="D379" s="220" t="s">
        <v>332</v>
      </c>
      <c r="E379" s="218">
        <v>40</v>
      </c>
      <c r="F379" s="221">
        <v>1.19</v>
      </c>
      <c r="G379" s="220" t="s">
        <v>206</v>
      </c>
      <c r="H379" s="220" t="s">
        <v>232</v>
      </c>
      <c r="I379" s="220" t="s">
        <v>328</v>
      </c>
      <c r="J379" s="218">
        <v>4</v>
      </c>
      <c r="K379" s="218">
        <v>4</v>
      </c>
      <c r="L379" s="220" t="s">
        <v>136</v>
      </c>
      <c r="M379" s="220" t="s">
        <v>148</v>
      </c>
      <c r="N379" s="222" t="s">
        <v>258</v>
      </c>
      <c r="O379" s="222" t="s">
        <v>202</v>
      </c>
      <c r="P379" s="220" t="s">
        <v>170</v>
      </c>
      <c r="Q379" s="222" t="s">
        <v>39</v>
      </c>
      <c r="R379" s="223">
        <v>36100</v>
      </c>
      <c r="S379" s="223">
        <v>38400</v>
      </c>
      <c r="T379" s="221">
        <v>1.06</v>
      </c>
      <c r="U379" s="222" t="s">
        <v>40</v>
      </c>
      <c r="V379" s="224">
        <v>1790</v>
      </c>
      <c r="W379" s="223">
        <v>1200</v>
      </c>
      <c r="X379" s="223">
        <v>1714</v>
      </c>
      <c r="Y379" s="225">
        <v>0.96</v>
      </c>
      <c r="Z379" s="222" t="s">
        <v>39</v>
      </c>
      <c r="AA379" s="226">
        <v>0.01</v>
      </c>
      <c r="AB379" s="223">
        <v>36100</v>
      </c>
      <c r="AC379" s="223">
        <v>40359</v>
      </c>
      <c r="AD379" s="225">
        <v>1.1200000000000001</v>
      </c>
      <c r="AE379" s="222" t="s">
        <v>40</v>
      </c>
      <c r="AF379" s="224">
        <v>1790</v>
      </c>
      <c r="AG379" s="223">
        <v>1261</v>
      </c>
      <c r="AH379" s="223">
        <v>1801</v>
      </c>
      <c r="AI379" s="225">
        <v>1.01</v>
      </c>
      <c r="AJ379" s="222" t="s">
        <v>40</v>
      </c>
    </row>
    <row r="380" spans="1:36" ht="31.35" customHeight="1" x14ac:dyDescent="0.3">
      <c r="A380" s="219">
        <v>3530</v>
      </c>
      <c r="B380" s="219">
        <v>115050</v>
      </c>
      <c r="C380" s="219">
        <v>115050</v>
      </c>
      <c r="D380" s="220" t="s">
        <v>332</v>
      </c>
      <c r="E380" s="218">
        <v>40</v>
      </c>
      <c r="F380" s="221">
        <v>0.92</v>
      </c>
      <c r="G380" s="220" t="s">
        <v>206</v>
      </c>
      <c r="H380" s="220" t="s">
        <v>328</v>
      </c>
      <c r="I380" s="220" t="s">
        <v>143</v>
      </c>
      <c r="J380" s="218">
        <v>4</v>
      </c>
      <c r="K380" s="218">
        <v>4</v>
      </c>
      <c r="L380" s="220" t="s">
        <v>136</v>
      </c>
      <c r="M380" s="220" t="s">
        <v>148</v>
      </c>
      <c r="N380" s="222" t="s">
        <v>258</v>
      </c>
      <c r="O380" s="222" t="s">
        <v>202</v>
      </c>
      <c r="P380" s="220" t="s">
        <v>170</v>
      </c>
      <c r="Q380" s="222" t="s">
        <v>39</v>
      </c>
      <c r="R380" s="223">
        <v>37905</v>
      </c>
      <c r="S380" s="223">
        <v>42300</v>
      </c>
      <c r="T380" s="221">
        <v>1.1200000000000001</v>
      </c>
      <c r="U380" s="222" t="s">
        <v>40</v>
      </c>
      <c r="V380" s="224">
        <v>1880</v>
      </c>
      <c r="W380" s="223">
        <v>1646</v>
      </c>
      <c r="X380" s="223">
        <v>1953</v>
      </c>
      <c r="Y380" s="225">
        <v>1.04</v>
      </c>
      <c r="Z380" s="222" t="s">
        <v>40</v>
      </c>
      <c r="AA380" s="226">
        <v>0.05</v>
      </c>
      <c r="AB380" s="223">
        <v>37905</v>
      </c>
      <c r="AC380" s="223">
        <v>53987</v>
      </c>
      <c r="AD380" s="225">
        <v>1.42</v>
      </c>
      <c r="AE380" s="222" t="s">
        <v>285</v>
      </c>
      <c r="AF380" s="224">
        <v>1880</v>
      </c>
      <c r="AG380" s="223">
        <v>2101</v>
      </c>
      <c r="AH380" s="223">
        <v>2493</v>
      </c>
      <c r="AI380" s="225">
        <v>1.33</v>
      </c>
      <c r="AJ380" s="222" t="s">
        <v>285</v>
      </c>
    </row>
    <row r="381" spans="1:36" ht="31.35" customHeight="1" x14ac:dyDescent="0.3">
      <c r="A381" s="219">
        <v>3540</v>
      </c>
      <c r="B381" s="219">
        <v>110390</v>
      </c>
      <c r="C381" s="219">
        <v>110390</v>
      </c>
      <c r="D381" s="220" t="s">
        <v>332</v>
      </c>
      <c r="E381" s="218">
        <v>55</v>
      </c>
      <c r="F381" s="221">
        <v>2.14</v>
      </c>
      <c r="G381" s="220" t="s">
        <v>206</v>
      </c>
      <c r="H381" s="220" t="s">
        <v>143</v>
      </c>
      <c r="I381" s="220" t="s">
        <v>379</v>
      </c>
      <c r="J381" s="218">
        <v>6</v>
      </c>
      <c r="K381" s="218">
        <v>6</v>
      </c>
      <c r="L381" s="220" t="s">
        <v>136</v>
      </c>
      <c r="M381" s="220" t="s">
        <v>148</v>
      </c>
      <c r="N381" s="222" t="s">
        <v>149</v>
      </c>
      <c r="O381" s="222" t="s">
        <v>202</v>
      </c>
      <c r="P381" s="220" t="s">
        <v>144</v>
      </c>
      <c r="Q381" s="222" t="s">
        <v>39</v>
      </c>
      <c r="R381" s="223">
        <v>56805</v>
      </c>
      <c r="S381" s="223">
        <v>51400</v>
      </c>
      <c r="T381" s="221">
        <v>0.9</v>
      </c>
      <c r="U381" s="222" t="s">
        <v>39</v>
      </c>
      <c r="V381" s="224">
        <v>2814</v>
      </c>
      <c r="W381" s="223">
        <v>1439</v>
      </c>
      <c r="X381" s="223">
        <v>2117</v>
      </c>
      <c r="Y381" s="225">
        <v>0.75</v>
      </c>
      <c r="Z381" s="222" t="s">
        <v>38</v>
      </c>
      <c r="AA381" s="226">
        <v>0.01</v>
      </c>
      <c r="AB381" s="223">
        <v>56805</v>
      </c>
      <c r="AC381" s="223">
        <v>54022</v>
      </c>
      <c r="AD381" s="225">
        <v>0.95</v>
      </c>
      <c r="AE381" s="222" t="s">
        <v>39</v>
      </c>
      <c r="AF381" s="224">
        <v>2814</v>
      </c>
      <c r="AG381" s="223">
        <v>1512</v>
      </c>
      <c r="AH381" s="223">
        <v>2225</v>
      </c>
      <c r="AI381" s="225">
        <v>0.79</v>
      </c>
      <c r="AJ381" s="222" t="s">
        <v>38</v>
      </c>
    </row>
    <row r="382" spans="1:36" ht="31.35" customHeight="1" x14ac:dyDescent="0.3">
      <c r="A382" s="219">
        <v>3550</v>
      </c>
      <c r="B382" s="219">
        <v>110390</v>
      </c>
      <c r="C382" s="219">
        <v>110390</v>
      </c>
      <c r="D382" s="229" t="s">
        <v>176</v>
      </c>
      <c r="E382" s="218">
        <v>55</v>
      </c>
      <c r="F382" s="221">
        <v>1.49</v>
      </c>
      <c r="G382" s="220" t="s">
        <v>206</v>
      </c>
      <c r="H382" s="220" t="s">
        <v>379</v>
      </c>
      <c r="I382" s="220" t="s">
        <v>266</v>
      </c>
      <c r="J382" s="218">
        <v>6</v>
      </c>
      <c r="K382" s="218">
        <v>6</v>
      </c>
      <c r="L382" s="220" t="s">
        <v>136</v>
      </c>
      <c r="M382" s="220" t="s">
        <v>148</v>
      </c>
      <c r="N382" s="222" t="s">
        <v>149</v>
      </c>
      <c r="O382" s="222" t="s">
        <v>202</v>
      </c>
      <c r="P382" s="220" t="s">
        <v>144</v>
      </c>
      <c r="Q382" s="222" t="s">
        <v>39</v>
      </c>
      <c r="R382" s="223">
        <v>56805</v>
      </c>
      <c r="S382" s="223">
        <v>51400</v>
      </c>
      <c r="T382" s="221">
        <v>0.9</v>
      </c>
      <c r="U382" s="222" t="s">
        <v>39</v>
      </c>
      <c r="V382" s="224">
        <v>2814</v>
      </c>
      <c r="W382" s="223">
        <v>1439</v>
      </c>
      <c r="X382" s="223">
        <v>2117</v>
      </c>
      <c r="Y382" s="225">
        <v>0.75</v>
      </c>
      <c r="Z382" s="222" t="s">
        <v>38</v>
      </c>
      <c r="AA382" s="226">
        <v>0.01</v>
      </c>
      <c r="AB382" s="223">
        <v>56805</v>
      </c>
      <c r="AC382" s="223">
        <v>54022</v>
      </c>
      <c r="AD382" s="225">
        <v>0.95</v>
      </c>
      <c r="AE382" s="222" t="s">
        <v>39</v>
      </c>
      <c r="AF382" s="224">
        <v>2814</v>
      </c>
      <c r="AG382" s="223">
        <v>1512</v>
      </c>
      <c r="AH382" s="223">
        <v>2225</v>
      </c>
      <c r="AI382" s="225">
        <v>0.79</v>
      </c>
      <c r="AJ382" s="222" t="s">
        <v>38</v>
      </c>
    </row>
    <row r="383" spans="1:36" ht="31.35" customHeight="1" x14ac:dyDescent="0.3">
      <c r="A383" s="219">
        <v>3560</v>
      </c>
      <c r="B383" s="219">
        <v>750572</v>
      </c>
      <c r="C383" s="219">
        <v>750572</v>
      </c>
      <c r="D383" s="220" t="s">
        <v>332</v>
      </c>
      <c r="E383" s="218">
        <v>50</v>
      </c>
      <c r="F383" s="221">
        <v>1.53</v>
      </c>
      <c r="G383" s="220" t="s">
        <v>206</v>
      </c>
      <c r="H383" s="220" t="s">
        <v>266</v>
      </c>
      <c r="I383" s="220" t="s">
        <v>217</v>
      </c>
      <c r="J383" s="218">
        <v>6</v>
      </c>
      <c r="K383" s="218">
        <v>6</v>
      </c>
      <c r="L383" s="220" t="s">
        <v>136</v>
      </c>
      <c r="M383" s="220" t="s">
        <v>148</v>
      </c>
      <c r="N383" s="222" t="s">
        <v>149</v>
      </c>
      <c r="O383" s="222" t="s">
        <v>202</v>
      </c>
      <c r="P383" s="220" t="s">
        <v>144</v>
      </c>
      <c r="Q383" s="222" t="s">
        <v>39</v>
      </c>
      <c r="R383" s="223">
        <v>56805</v>
      </c>
      <c r="S383" s="223">
        <v>55500</v>
      </c>
      <c r="T383" s="221">
        <v>0.98</v>
      </c>
      <c r="U383" s="222" t="s">
        <v>39</v>
      </c>
      <c r="V383" s="224">
        <v>2814</v>
      </c>
      <c r="W383" s="223">
        <v>1705</v>
      </c>
      <c r="X383" s="223">
        <v>2942</v>
      </c>
      <c r="Y383" s="225">
        <v>1.05</v>
      </c>
      <c r="Z383" s="222" t="s">
        <v>285</v>
      </c>
      <c r="AA383" s="226">
        <v>0.01</v>
      </c>
      <c r="AB383" s="223">
        <v>56805</v>
      </c>
      <c r="AC383" s="223">
        <v>58331</v>
      </c>
      <c r="AD383" s="225">
        <v>1.03</v>
      </c>
      <c r="AE383" s="222" t="s">
        <v>285</v>
      </c>
      <c r="AF383" s="224">
        <v>2814</v>
      </c>
      <c r="AG383" s="223">
        <v>1792</v>
      </c>
      <c r="AH383" s="223">
        <v>3092</v>
      </c>
      <c r="AI383" s="225">
        <v>1.1000000000000001</v>
      </c>
      <c r="AJ383" s="222" t="s">
        <v>285</v>
      </c>
    </row>
    <row r="384" spans="1:36" ht="31.35" customHeight="1" x14ac:dyDescent="0.3">
      <c r="A384" s="219">
        <v>3562</v>
      </c>
      <c r="B384" s="219">
        <v>972200</v>
      </c>
      <c r="C384" s="219">
        <v>972200</v>
      </c>
      <c r="D384" s="220" t="s">
        <v>332</v>
      </c>
      <c r="E384" s="218">
        <v>70</v>
      </c>
      <c r="F384" s="221">
        <v>1.38</v>
      </c>
      <c r="G384" s="220" t="s">
        <v>400</v>
      </c>
      <c r="H384" s="220" t="s">
        <v>282</v>
      </c>
      <c r="I384" s="220" t="s">
        <v>293</v>
      </c>
      <c r="J384" s="218">
        <v>4</v>
      </c>
      <c r="K384" s="218">
        <v>4</v>
      </c>
      <c r="L384" s="220" t="s">
        <v>136</v>
      </c>
      <c r="M384" s="220" t="s">
        <v>517</v>
      </c>
      <c r="N384" s="218">
        <v>2</v>
      </c>
      <c r="O384" s="222" t="s">
        <v>202</v>
      </c>
      <c r="P384" s="220" t="s">
        <v>144</v>
      </c>
      <c r="Q384" s="222" t="s">
        <v>37</v>
      </c>
      <c r="R384" s="223">
        <v>50600</v>
      </c>
      <c r="S384" s="223">
        <v>46310</v>
      </c>
      <c r="T384" s="221">
        <v>0.92</v>
      </c>
      <c r="U384" s="222" t="s">
        <v>37</v>
      </c>
      <c r="V384" s="224">
        <v>2500</v>
      </c>
      <c r="W384" s="223">
        <v>2665</v>
      </c>
      <c r="X384" s="223">
        <v>2198</v>
      </c>
      <c r="Y384" s="225">
        <v>1.07</v>
      </c>
      <c r="Z384" s="222" t="s">
        <v>38</v>
      </c>
      <c r="AA384" s="226">
        <v>0.01</v>
      </c>
      <c r="AB384" s="223">
        <v>50600</v>
      </c>
      <c r="AC384" s="223">
        <v>48672</v>
      </c>
      <c r="AD384" s="225">
        <v>0.96</v>
      </c>
      <c r="AE384" s="222" t="s">
        <v>37</v>
      </c>
      <c r="AF384" s="224">
        <v>2500</v>
      </c>
      <c r="AG384" s="223">
        <v>2801</v>
      </c>
      <c r="AH384" s="223">
        <v>2310</v>
      </c>
      <c r="AI384" s="225">
        <v>1.1200000000000001</v>
      </c>
      <c r="AJ384" s="222" t="s">
        <v>38</v>
      </c>
    </row>
    <row r="385" spans="1:36" ht="31.35" customHeight="1" x14ac:dyDescent="0.3">
      <c r="A385" s="219">
        <v>3564</v>
      </c>
      <c r="B385" s="219">
        <v>972160</v>
      </c>
      <c r="C385" s="219">
        <v>972160</v>
      </c>
      <c r="D385" s="220" t="s">
        <v>332</v>
      </c>
      <c r="E385" s="218">
        <v>70</v>
      </c>
      <c r="F385" s="221">
        <v>7.5</v>
      </c>
      <c r="G385" s="220" t="s">
        <v>400</v>
      </c>
      <c r="H385" s="220" t="s">
        <v>293</v>
      </c>
      <c r="I385" s="220" t="s">
        <v>518</v>
      </c>
      <c r="J385" s="218">
        <v>4</v>
      </c>
      <c r="K385" s="218">
        <v>4</v>
      </c>
      <c r="L385" s="220" t="s">
        <v>136</v>
      </c>
      <c r="M385" s="220" t="s">
        <v>517</v>
      </c>
      <c r="N385" s="218">
        <v>2</v>
      </c>
      <c r="O385" s="222" t="s">
        <v>202</v>
      </c>
      <c r="P385" s="220" t="s">
        <v>144</v>
      </c>
      <c r="Q385" s="222" t="s">
        <v>37</v>
      </c>
      <c r="R385" s="223">
        <v>50600</v>
      </c>
      <c r="S385" s="223">
        <v>55980</v>
      </c>
      <c r="T385" s="221">
        <v>1.1100000000000001</v>
      </c>
      <c r="U385" s="222" t="s">
        <v>38</v>
      </c>
      <c r="V385" s="224">
        <v>2500</v>
      </c>
      <c r="W385" s="223">
        <v>2837</v>
      </c>
      <c r="X385" s="223">
        <v>2202</v>
      </c>
      <c r="Y385" s="225">
        <v>1.1299999999999999</v>
      </c>
      <c r="Z385" s="222" t="s">
        <v>38</v>
      </c>
      <c r="AA385" s="226">
        <v>3.5000000000000003E-2</v>
      </c>
      <c r="AB385" s="223">
        <v>50600</v>
      </c>
      <c r="AC385" s="223">
        <v>66487</v>
      </c>
      <c r="AD385" s="225">
        <v>1.31</v>
      </c>
      <c r="AE385" s="222" t="s">
        <v>38</v>
      </c>
      <c r="AF385" s="224">
        <v>2500</v>
      </c>
      <c r="AG385" s="223">
        <v>3369</v>
      </c>
      <c r="AH385" s="223">
        <v>2615</v>
      </c>
      <c r="AI385" s="225">
        <v>1.35</v>
      </c>
      <c r="AJ385" s="222" t="s">
        <v>39</v>
      </c>
    </row>
    <row r="386" spans="1:36" ht="31.35" customHeight="1" x14ac:dyDescent="0.3">
      <c r="A386" s="219">
        <v>3566</v>
      </c>
      <c r="B386" s="219">
        <v>972006</v>
      </c>
      <c r="C386" s="219">
        <v>972006</v>
      </c>
      <c r="D386" s="220" t="s">
        <v>332</v>
      </c>
      <c r="E386" s="218">
        <v>70</v>
      </c>
      <c r="F386" s="221">
        <v>3.72</v>
      </c>
      <c r="G386" s="220" t="s">
        <v>400</v>
      </c>
      <c r="H386" s="220" t="s">
        <v>518</v>
      </c>
      <c r="I386" s="220" t="s">
        <v>519</v>
      </c>
      <c r="J386" s="218">
        <v>4</v>
      </c>
      <c r="K386" s="218">
        <v>8</v>
      </c>
      <c r="L386" s="220" t="s">
        <v>136</v>
      </c>
      <c r="M386" s="220" t="s">
        <v>517</v>
      </c>
      <c r="N386" s="218">
        <v>2</v>
      </c>
      <c r="O386" s="222" t="s">
        <v>202</v>
      </c>
      <c r="P386" s="220" t="s">
        <v>144</v>
      </c>
      <c r="Q386" s="222" t="s">
        <v>37</v>
      </c>
      <c r="R386" s="223">
        <v>50600</v>
      </c>
      <c r="S386" s="223">
        <v>49100</v>
      </c>
      <c r="T386" s="221">
        <v>0.97</v>
      </c>
      <c r="U386" s="222" t="s">
        <v>37</v>
      </c>
      <c r="V386" s="224">
        <v>2500</v>
      </c>
      <c r="W386" s="223">
        <v>2861</v>
      </c>
      <c r="X386" s="223">
        <v>2294</v>
      </c>
      <c r="Y386" s="225">
        <v>1.1399999999999999</v>
      </c>
      <c r="Z386" s="222" t="s">
        <v>38</v>
      </c>
      <c r="AA386" s="226">
        <v>3.2500000000000001E-2</v>
      </c>
      <c r="AB386" s="223">
        <v>95300</v>
      </c>
      <c r="AC386" s="223">
        <v>57614</v>
      </c>
      <c r="AD386" s="225">
        <v>0.6</v>
      </c>
      <c r="AE386" s="222" t="s">
        <v>37</v>
      </c>
      <c r="AF386" s="224">
        <v>4720</v>
      </c>
      <c r="AG386" s="223">
        <v>3357</v>
      </c>
      <c r="AH386" s="223">
        <v>2692</v>
      </c>
      <c r="AI386" s="225">
        <v>0.71</v>
      </c>
      <c r="AJ386" s="222" t="s">
        <v>37</v>
      </c>
    </row>
    <row r="387" spans="1:36" ht="31.35" customHeight="1" x14ac:dyDescent="0.3">
      <c r="A387" s="219">
        <v>3568</v>
      </c>
      <c r="B387" s="219">
        <v>972005</v>
      </c>
      <c r="C387" s="219">
        <v>972005</v>
      </c>
      <c r="D387" s="220" t="s">
        <v>332</v>
      </c>
      <c r="E387" s="218">
        <v>70</v>
      </c>
      <c r="F387" s="225">
        <v>10.82</v>
      </c>
      <c r="G387" s="220" t="s">
        <v>400</v>
      </c>
      <c r="H387" s="220" t="s">
        <v>519</v>
      </c>
      <c r="I387" s="220" t="s">
        <v>217</v>
      </c>
      <c r="J387" s="218">
        <v>4</v>
      </c>
      <c r="K387" s="218">
        <v>8</v>
      </c>
      <c r="L387" s="220" t="s">
        <v>136</v>
      </c>
      <c r="M387" s="220" t="s">
        <v>517</v>
      </c>
      <c r="N387" s="218">
        <v>2</v>
      </c>
      <c r="O387" s="222" t="s">
        <v>202</v>
      </c>
      <c r="P387" s="220" t="s">
        <v>144</v>
      </c>
      <c r="Q387" s="222" t="s">
        <v>38</v>
      </c>
      <c r="R387" s="223">
        <v>66700</v>
      </c>
      <c r="S387" s="223">
        <v>73330</v>
      </c>
      <c r="T387" s="221">
        <v>1.1000000000000001</v>
      </c>
      <c r="U387" s="222" t="s">
        <v>39</v>
      </c>
      <c r="V387" s="224">
        <v>3300</v>
      </c>
      <c r="W387" s="223">
        <v>3716</v>
      </c>
      <c r="X387" s="223">
        <v>2884</v>
      </c>
      <c r="Y387" s="225">
        <v>1.1299999999999999</v>
      </c>
      <c r="Z387" s="222" t="s">
        <v>39</v>
      </c>
      <c r="AA387" s="226">
        <v>3.7499999999999999E-2</v>
      </c>
      <c r="AB387" s="223">
        <v>131300</v>
      </c>
      <c r="AC387" s="223">
        <v>88150</v>
      </c>
      <c r="AD387" s="225">
        <v>0.67</v>
      </c>
      <c r="AE387" s="222" t="s">
        <v>37</v>
      </c>
      <c r="AF387" s="224">
        <v>6500</v>
      </c>
      <c r="AG387" s="223">
        <v>4467</v>
      </c>
      <c r="AH387" s="223">
        <v>3467</v>
      </c>
      <c r="AI387" s="225">
        <v>0.69</v>
      </c>
      <c r="AJ387" s="222" t="s">
        <v>37</v>
      </c>
    </row>
    <row r="388" spans="1:36" ht="31.35" customHeight="1" x14ac:dyDescent="0.3">
      <c r="A388" s="219">
        <v>3569</v>
      </c>
      <c r="B388" s="218">
        <v>29</v>
      </c>
      <c r="C388" s="228"/>
      <c r="D388" s="220" t="s">
        <v>57</v>
      </c>
      <c r="E388" s="218">
        <v>30</v>
      </c>
      <c r="F388" s="221">
        <v>0.84</v>
      </c>
      <c r="G388" s="220" t="s">
        <v>520</v>
      </c>
      <c r="H388" s="220" t="s">
        <v>143</v>
      </c>
      <c r="I388" s="220" t="s">
        <v>352</v>
      </c>
      <c r="J388" s="218">
        <v>2</v>
      </c>
      <c r="K388" s="218">
        <v>2</v>
      </c>
      <c r="L388" s="220" t="s">
        <v>136</v>
      </c>
      <c r="M388" s="220" t="s">
        <v>137</v>
      </c>
      <c r="N388" s="222" t="s">
        <v>149</v>
      </c>
      <c r="O388" s="220" t="s">
        <v>139</v>
      </c>
      <c r="P388" s="220" t="s">
        <v>170</v>
      </c>
      <c r="Q388" s="222" t="s">
        <v>39</v>
      </c>
      <c r="R388" s="223">
        <v>20507</v>
      </c>
      <c r="S388" s="223">
        <v>6875</v>
      </c>
      <c r="T388" s="221">
        <v>0.34</v>
      </c>
      <c r="U388" s="222" t="s">
        <v>38</v>
      </c>
      <c r="V388" s="224">
        <v>1011</v>
      </c>
      <c r="W388" s="218">
        <v>288</v>
      </c>
      <c r="X388" s="218">
        <v>310</v>
      </c>
      <c r="Y388" s="225">
        <v>0.31</v>
      </c>
      <c r="Z388" s="222" t="s">
        <v>38</v>
      </c>
      <c r="AA388" s="226">
        <v>0.01</v>
      </c>
      <c r="AB388" s="223">
        <v>20507</v>
      </c>
      <c r="AC388" s="223">
        <v>7226</v>
      </c>
      <c r="AD388" s="225">
        <v>0.35</v>
      </c>
      <c r="AE388" s="222" t="s">
        <v>38</v>
      </c>
      <c r="AF388" s="224">
        <v>1011</v>
      </c>
      <c r="AG388" s="218">
        <v>302</v>
      </c>
      <c r="AH388" s="218">
        <v>326</v>
      </c>
      <c r="AI388" s="225">
        <v>0.32</v>
      </c>
      <c r="AJ388" s="222" t="s">
        <v>38</v>
      </c>
    </row>
    <row r="389" spans="1:36" ht="31.35" customHeight="1" x14ac:dyDescent="0.3">
      <c r="A389" s="219">
        <v>3570</v>
      </c>
      <c r="B389" s="218">
        <v>429</v>
      </c>
      <c r="C389" s="228"/>
      <c r="D389" s="220" t="s">
        <v>57</v>
      </c>
      <c r="E389" s="218">
        <v>20</v>
      </c>
      <c r="F389" s="221">
        <v>1.46</v>
      </c>
      <c r="G389" s="220" t="s">
        <v>475</v>
      </c>
      <c r="H389" s="220" t="s">
        <v>521</v>
      </c>
      <c r="I389" s="220" t="s">
        <v>474</v>
      </c>
      <c r="J389" s="218">
        <v>2</v>
      </c>
      <c r="K389" s="218">
        <v>2</v>
      </c>
      <c r="L389" s="220" t="s">
        <v>136</v>
      </c>
      <c r="M389" s="220" t="s">
        <v>137</v>
      </c>
      <c r="N389" s="222" t="s">
        <v>138</v>
      </c>
      <c r="O389" s="220" t="s">
        <v>139</v>
      </c>
      <c r="P389" s="220" t="s">
        <v>199</v>
      </c>
      <c r="Q389" s="222" t="s">
        <v>39</v>
      </c>
      <c r="R389" s="223">
        <v>21168</v>
      </c>
      <c r="S389" s="223">
        <v>4371</v>
      </c>
      <c r="T389" s="221">
        <v>0.21</v>
      </c>
      <c r="U389" s="222" t="s">
        <v>38</v>
      </c>
      <c r="V389" s="224">
        <v>1049</v>
      </c>
      <c r="W389" s="218">
        <v>162</v>
      </c>
      <c r="X389" s="218">
        <v>245</v>
      </c>
      <c r="Y389" s="225">
        <v>0.23</v>
      </c>
      <c r="Z389" s="222" t="s">
        <v>38</v>
      </c>
      <c r="AA389" s="226">
        <v>0.01</v>
      </c>
      <c r="AB389" s="223">
        <v>21168</v>
      </c>
      <c r="AC389" s="223">
        <v>4594</v>
      </c>
      <c r="AD389" s="225">
        <v>0.22</v>
      </c>
      <c r="AE389" s="222" t="s">
        <v>38</v>
      </c>
      <c r="AF389" s="224">
        <v>1049</v>
      </c>
      <c r="AG389" s="218">
        <v>170</v>
      </c>
      <c r="AH389" s="218">
        <v>257</v>
      </c>
      <c r="AI389" s="225">
        <v>0.25</v>
      </c>
      <c r="AJ389" s="222" t="s">
        <v>38</v>
      </c>
    </row>
    <row r="390" spans="1:36" ht="31.35" customHeight="1" x14ac:dyDescent="0.3">
      <c r="A390" s="219">
        <v>3580</v>
      </c>
      <c r="B390" s="218">
        <v>423</v>
      </c>
      <c r="C390" s="219">
        <v>117012</v>
      </c>
      <c r="D390" s="220" t="s">
        <v>57</v>
      </c>
      <c r="E390" s="218">
        <v>35</v>
      </c>
      <c r="F390" s="221">
        <v>3.31</v>
      </c>
      <c r="G390" s="220" t="s">
        <v>475</v>
      </c>
      <c r="H390" s="220" t="s">
        <v>474</v>
      </c>
      <c r="I390" s="220" t="s">
        <v>522</v>
      </c>
      <c r="J390" s="218">
        <v>2</v>
      </c>
      <c r="K390" s="218">
        <v>2</v>
      </c>
      <c r="L390" s="220" t="s">
        <v>136</v>
      </c>
      <c r="M390" s="220" t="s">
        <v>137</v>
      </c>
      <c r="N390" s="222" t="s">
        <v>138</v>
      </c>
      <c r="O390" s="220" t="s">
        <v>139</v>
      </c>
      <c r="P390" s="220" t="s">
        <v>199</v>
      </c>
      <c r="Q390" s="222" t="s">
        <v>39</v>
      </c>
      <c r="R390" s="223">
        <v>20160</v>
      </c>
      <c r="S390" s="223">
        <v>2762</v>
      </c>
      <c r="T390" s="221">
        <v>0.14000000000000001</v>
      </c>
      <c r="U390" s="222" t="s">
        <v>38</v>
      </c>
      <c r="V390" s="218">
        <v>999</v>
      </c>
      <c r="W390" s="218">
        <v>159</v>
      </c>
      <c r="X390" s="218">
        <v>102</v>
      </c>
      <c r="Y390" s="225">
        <v>0.16</v>
      </c>
      <c r="Z390" s="222" t="s">
        <v>38</v>
      </c>
      <c r="AA390" s="226">
        <v>1.2500000000000001E-2</v>
      </c>
      <c r="AB390" s="223">
        <v>20160</v>
      </c>
      <c r="AC390" s="223">
        <v>2939</v>
      </c>
      <c r="AD390" s="225">
        <v>0.15</v>
      </c>
      <c r="AE390" s="222" t="s">
        <v>38</v>
      </c>
      <c r="AF390" s="218">
        <v>999</v>
      </c>
      <c r="AG390" s="218">
        <v>169</v>
      </c>
      <c r="AH390" s="218">
        <v>108</v>
      </c>
      <c r="AI390" s="225">
        <v>0.17</v>
      </c>
      <c r="AJ390" s="222" t="s">
        <v>38</v>
      </c>
    </row>
    <row r="391" spans="1:36" ht="31.35" customHeight="1" x14ac:dyDescent="0.3">
      <c r="A391" s="219">
        <v>3590</v>
      </c>
      <c r="B391" s="218">
        <v>414</v>
      </c>
      <c r="C391" s="219">
        <v>117013</v>
      </c>
      <c r="D391" s="220" t="s">
        <v>57</v>
      </c>
      <c r="E391" s="218">
        <v>35</v>
      </c>
      <c r="F391" s="221">
        <v>1.1399999999999999</v>
      </c>
      <c r="G391" s="220" t="s">
        <v>475</v>
      </c>
      <c r="H391" s="220" t="s">
        <v>522</v>
      </c>
      <c r="I391" s="220" t="s">
        <v>475</v>
      </c>
      <c r="J391" s="218">
        <v>2</v>
      </c>
      <c r="K391" s="218">
        <v>2</v>
      </c>
      <c r="L391" s="220" t="s">
        <v>136</v>
      </c>
      <c r="M391" s="220" t="s">
        <v>137</v>
      </c>
      <c r="N391" s="222" t="s">
        <v>138</v>
      </c>
      <c r="O391" s="220" t="s">
        <v>139</v>
      </c>
      <c r="P391" s="220" t="s">
        <v>144</v>
      </c>
      <c r="Q391" s="222" t="s">
        <v>39</v>
      </c>
      <c r="R391" s="223">
        <v>16128</v>
      </c>
      <c r="S391" s="223">
        <v>1417</v>
      </c>
      <c r="T391" s="221">
        <v>0.09</v>
      </c>
      <c r="U391" s="222" t="s">
        <v>38</v>
      </c>
      <c r="V391" s="218">
        <v>799</v>
      </c>
      <c r="W391" s="218">
        <v>54</v>
      </c>
      <c r="X391" s="218">
        <v>82</v>
      </c>
      <c r="Y391" s="225">
        <v>0.1</v>
      </c>
      <c r="Z391" s="222" t="s">
        <v>38</v>
      </c>
      <c r="AA391" s="226">
        <v>0.01</v>
      </c>
      <c r="AB391" s="223">
        <v>16128</v>
      </c>
      <c r="AC391" s="223">
        <v>1489</v>
      </c>
      <c r="AD391" s="225">
        <v>0.09</v>
      </c>
      <c r="AE391" s="222" t="s">
        <v>38</v>
      </c>
      <c r="AF391" s="218">
        <v>799</v>
      </c>
      <c r="AG391" s="218">
        <v>57</v>
      </c>
      <c r="AH391" s="218">
        <v>86</v>
      </c>
      <c r="AI391" s="225">
        <v>0.11</v>
      </c>
      <c r="AJ391" s="222" t="s">
        <v>38</v>
      </c>
    </row>
    <row r="392" spans="1:36" ht="31.35" customHeight="1" x14ac:dyDescent="0.3">
      <c r="A392" s="219">
        <v>3600</v>
      </c>
      <c r="B392" s="218">
        <v>466</v>
      </c>
      <c r="C392" s="228"/>
      <c r="D392" s="220" t="s">
        <v>57</v>
      </c>
      <c r="E392" s="218">
        <v>35</v>
      </c>
      <c r="F392" s="221">
        <v>0.79</v>
      </c>
      <c r="G392" s="220" t="s">
        <v>447</v>
      </c>
      <c r="H392" s="220" t="s">
        <v>523</v>
      </c>
      <c r="I392" s="220" t="s">
        <v>219</v>
      </c>
      <c r="J392" s="218">
        <v>2</v>
      </c>
      <c r="K392" s="218">
        <v>2</v>
      </c>
      <c r="L392" s="220" t="s">
        <v>136</v>
      </c>
      <c r="M392" s="220" t="s">
        <v>137</v>
      </c>
      <c r="N392" s="222" t="s">
        <v>149</v>
      </c>
      <c r="O392" s="220" t="s">
        <v>139</v>
      </c>
      <c r="P392" s="220" t="s">
        <v>199</v>
      </c>
      <c r="Q392" s="222" t="s">
        <v>39</v>
      </c>
      <c r="R392" s="223">
        <v>15624</v>
      </c>
      <c r="S392" s="223">
        <v>9546</v>
      </c>
      <c r="T392" s="221">
        <v>0.61</v>
      </c>
      <c r="U392" s="222" t="s">
        <v>38</v>
      </c>
      <c r="V392" s="218">
        <v>770</v>
      </c>
      <c r="W392" s="218">
        <v>256</v>
      </c>
      <c r="X392" s="218">
        <v>13</v>
      </c>
      <c r="Y392" s="225">
        <v>0.33</v>
      </c>
      <c r="Z392" s="222" t="s">
        <v>38</v>
      </c>
      <c r="AA392" s="226">
        <v>3.2500000000000001E-2</v>
      </c>
      <c r="AB392" s="223">
        <v>15624</v>
      </c>
      <c r="AC392" s="223">
        <v>11201</v>
      </c>
      <c r="AD392" s="225">
        <v>0.72</v>
      </c>
      <c r="AE392" s="222" t="s">
        <v>39</v>
      </c>
      <c r="AF392" s="218">
        <v>770</v>
      </c>
      <c r="AG392" s="218">
        <v>300</v>
      </c>
      <c r="AH392" s="218">
        <v>15</v>
      </c>
      <c r="AI392" s="225">
        <v>0.39</v>
      </c>
      <c r="AJ392" s="222" t="s">
        <v>38</v>
      </c>
    </row>
    <row r="393" spans="1:36" ht="31.35" customHeight="1" x14ac:dyDescent="0.3">
      <c r="A393" s="219">
        <v>3610</v>
      </c>
      <c r="B393" s="218">
        <v>457</v>
      </c>
      <c r="C393" s="228"/>
      <c r="D393" s="220" t="s">
        <v>57</v>
      </c>
      <c r="E393" s="218">
        <v>35</v>
      </c>
      <c r="F393" s="221">
        <v>1.07</v>
      </c>
      <c r="G393" s="220" t="s">
        <v>447</v>
      </c>
      <c r="H393" s="220" t="s">
        <v>524</v>
      </c>
      <c r="I393" s="220" t="s">
        <v>351</v>
      </c>
      <c r="J393" s="218">
        <v>2</v>
      </c>
      <c r="K393" s="218">
        <v>2</v>
      </c>
      <c r="L393" s="220" t="s">
        <v>136</v>
      </c>
      <c r="M393" s="220" t="s">
        <v>137</v>
      </c>
      <c r="N393" s="222" t="s">
        <v>149</v>
      </c>
      <c r="O393" s="220" t="s">
        <v>199</v>
      </c>
      <c r="P393" s="220" t="s">
        <v>199</v>
      </c>
      <c r="Q393" s="222" t="s">
        <v>39</v>
      </c>
      <c r="R393" s="223">
        <v>15624</v>
      </c>
      <c r="S393" s="223">
        <v>8620</v>
      </c>
      <c r="T393" s="221">
        <v>0.55000000000000004</v>
      </c>
      <c r="U393" s="222" t="s">
        <v>38</v>
      </c>
      <c r="V393" s="218">
        <v>770</v>
      </c>
      <c r="W393" s="218">
        <v>393</v>
      </c>
      <c r="X393" s="218">
        <v>340</v>
      </c>
      <c r="Y393" s="225">
        <v>0.51</v>
      </c>
      <c r="Z393" s="222" t="s">
        <v>38</v>
      </c>
      <c r="AA393" s="226">
        <v>1.2500000000000001E-2</v>
      </c>
      <c r="AB393" s="223">
        <v>15624</v>
      </c>
      <c r="AC393" s="223">
        <v>9172</v>
      </c>
      <c r="AD393" s="225">
        <v>0.59</v>
      </c>
      <c r="AE393" s="222" t="s">
        <v>38</v>
      </c>
      <c r="AF393" s="218">
        <v>770</v>
      </c>
      <c r="AG393" s="218">
        <v>418</v>
      </c>
      <c r="AH393" s="218">
        <v>362</v>
      </c>
      <c r="AI393" s="225">
        <v>0.54</v>
      </c>
      <c r="AJ393" s="222" t="s">
        <v>38</v>
      </c>
    </row>
    <row r="394" spans="1:36" ht="31.35" customHeight="1" x14ac:dyDescent="0.3">
      <c r="A394" s="219">
        <v>3620</v>
      </c>
      <c r="B394" s="218">
        <v>211</v>
      </c>
      <c r="C394" s="228"/>
      <c r="D394" s="220" t="s">
        <v>57</v>
      </c>
      <c r="E394" s="218">
        <v>30</v>
      </c>
      <c r="F394" s="221">
        <v>0.32</v>
      </c>
      <c r="G394" s="220" t="s">
        <v>525</v>
      </c>
      <c r="H394" s="220" t="s">
        <v>526</v>
      </c>
      <c r="I394" s="220" t="s">
        <v>527</v>
      </c>
      <c r="J394" s="218">
        <v>2</v>
      </c>
      <c r="K394" s="218">
        <v>2</v>
      </c>
      <c r="L394" s="220" t="s">
        <v>136</v>
      </c>
      <c r="M394" s="220" t="s">
        <v>137</v>
      </c>
      <c r="N394" s="222" t="s">
        <v>138</v>
      </c>
      <c r="O394" s="220" t="s">
        <v>139</v>
      </c>
      <c r="P394" s="220" t="s">
        <v>311</v>
      </c>
      <c r="Q394" s="222" t="s">
        <v>39</v>
      </c>
      <c r="R394" s="223">
        <v>16128</v>
      </c>
      <c r="S394" s="218">
        <v>234</v>
      </c>
      <c r="T394" s="221">
        <v>0.01</v>
      </c>
      <c r="U394" s="222" t="s">
        <v>38</v>
      </c>
      <c r="V394" s="218">
        <v>799</v>
      </c>
      <c r="W394" s="218">
        <v>11</v>
      </c>
      <c r="X394" s="218">
        <v>13</v>
      </c>
      <c r="Y394" s="225">
        <v>0.02</v>
      </c>
      <c r="Z394" s="222" t="s">
        <v>38</v>
      </c>
      <c r="AA394" s="226">
        <v>1.2500000000000001E-2</v>
      </c>
      <c r="AB394" s="223">
        <v>16128</v>
      </c>
      <c r="AC394" s="218">
        <v>249</v>
      </c>
      <c r="AD394" s="225">
        <v>0.02</v>
      </c>
      <c r="AE394" s="222" t="s">
        <v>38</v>
      </c>
      <c r="AF394" s="218">
        <v>799</v>
      </c>
      <c r="AG394" s="218">
        <v>11</v>
      </c>
      <c r="AH394" s="218">
        <v>14</v>
      </c>
      <c r="AI394" s="225">
        <v>0.02</v>
      </c>
      <c r="AJ394" s="222" t="s">
        <v>38</v>
      </c>
    </row>
    <row r="395" spans="1:36" ht="31.35" customHeight="1" x14ac:dyDescent="0.3">
      <c r="A395" s="219">
        <v>3630</v>
      </c>
      <c r="B395" s="218">
        <v>0</v>
      </c>
      <c r="C395" s="228"/>
      <c r="D395" s="229" t="s">
        <v>176</v>
      </c>
      <c r="E395" s="218">
        <v>35</v>
      </c>
      <c r="F395" s="221">
        <v>4.1900000000000004</v>
      </c>
      <c r="G395" s="220" t="s">
        <v>528</v>
      </c>
      <c r="H395" s="220" t="s">
        <v>282</v>
      </c>
      <c r="I395" s="220" t="s">
        <v>529</v>
      </c>
      <c r="J395" s="218">
        <v>2</v>
      </c>
      <c r="K395" s="218">
        <v>2</v>
      </c>
      <c r="L395" s="220" t="s">
        <v>157</v>
      </c>
      <c r="M395" s="220" t="s">
        <v>137</v>
      </c>
      <c r="N395" s="222" t="s">
        <v>158</v>
      </c>
      <c r="O395" s="220" t="s">
        <v>139</v>
      </c>
      <c r="P395" s="220" t="s">
        <v>144</v>
      </c>
      <c r="Q395" s="222" t="s">
        <v>38</v>
      </c>
      <c r="R395" s="223">
        <v>7380</v>
      </c>
      <c r="S395" s="223">
        <v>2570</v>
      </c>
      <c r="T395" s="221">
        <v>0.35</v>
      </c>
      <c r="U395" s="222" t="s">
        <v>37</v>
      </c>
      <c r="V395" s="218">
        <v>387</v>
      </c>
      <c r="W395" s="218">
        <v>140</v>
      </c>
      <c r="X395" s="218">
        <v>90</v>
      </c>
      <c r="Y395" s="225">
        <v>0.36</v>
      </c>
      <c r="Z395" s="222" t="s">
        <v>37</v>
      </c>
      <c r="AA395" s="226">
        <v>0.01</v>
      </c>
      <c r="AB395" s="223">
        <v>7380</v>
      </c>
      <c r="AC395" s="223">
        <v>2701</v>
      </c>
      <c r="AD395" s="225">
        <v>0.37</v>
      </c>
      <c r="AE395" s="222" t="s">
        <v>37</v>
      </c>
      <c r="AF395" s="218">
        <v>387</v>
      </c>
      <c r="AG395" s="218">
        <v>148</v>
      </c>
      <c r="AH395" s="218">
        <v>95</v>
      </c>
      <c r="AI395" s="225">
        <v>0.38</v>
      </c>
      <c r="AJ395" s="222" t="s">
        <v>37</v>
      </c>
    </row>
    <row r="396" spans="1:36" ht="31.35" customHeight="1" x14ac:dyDescent="0.3">
      <c r="A396" s="219">
        <v>3640</v>
      </c>
      <c r="B396" s="218">
        <v>216</v>
      </c>
      <c r="C396" s="228"/>
      <c r="D396" s="220" t="s">
        <v>57</v>
      </c>
      <c r="E396" s="218">
        <v>40</v>
      </c>
      <c r="F396" s="221">
        <v>0.54</v>
      </c>
      <c r="G396" s="220" t="s">
        <v>528</v>
      </c>
      <c r="H396" s="220" t="s">
        <v>529</v>
      </c>
      <c r="I396" s="220" t="s">
        <v>206</v>
      </c>
      <c r="J396" s="218">
        <v>2</v>
      </c>
      <c r="K396" s="218">
        <v>2</v>
      </c>
      <c r="L396" s="220" t="s">
        <v>136</v>
      </c>
      <c r="M396" s="220" t="s">
        <v>137</v>
      </c>
      <c r="N396" s="222" t="s">
        <v>158</v>
      </c>
      <c r="O396" s="220" t="s">
        <v>139</v>
      </c>
      <c r="P396" s="220" t="s">
        <v>207</v>
      </c>
      <c r="Q396" s="222" t="s">
        <v>38</v>
      </c>
      <c r="R396" s="223">
        <v>7749</v>
      </c>
      <c r="S396" s="223">
        <v>2570</v>
      </c>
      <c r="T396" s="221">
        <v>0.33</v>
      </c>
      <c r="U396" s="222" t="s">
        <v>37</v>
      </c>
      <c r="V396" s="218">
        <v>406</v>
      </c>
      <c r="W396" s="218">
        <v>140</v>
      </c>
      <c r="X396" s="218">
        <v>90</v>
      </c>
      <c r="Y396" s="225">
        <v>0.35</v>
      </c>
      <c r="Z396" s="222" t="s">
        <v>37</v>
      </c>
      <c r="AA396" s="226">
        <v>0.01</v>
      </c>
      <c r="AB396" s="223">
        <v>7749</v>
      </c>
      <c r="AC396" s="223">
        <v>2701</v>
      </c>
      <c r="AD396" s="225">
        <v>0.35</v>
      </c>
      <c r="AE396" s="222" t="s">
        <v>37</v>
      </c>
      <c r="AF396" s="218">
        <v>406</v>
      </c>
      <c r="AG396" s="218">
        <v>148</v>
      </c>
      <c r="AH396" s="218">
        <v>95</v>
      </c>
      <c r="AI396" s="225">
        <v>0.36</v>
      </c>
      <c r="AJ396" s="222" t="s">
        <v>37</v>
      </c>
    </row>
    <row r="397" spans="1:36" ht="31.35" customHeight="1" x14ac:dyDescent="0.3">
      <c r="A397" s="219">
        <v>3650</v>
      </c>
      <c r="B397" s="218">
        <v>219</v>
      </c>
      <c r="C397" s="228"/>
      <c r="D397" s="220" t="s">
        <v>57</v>
      </c>
      <c r="E397" s="218">
        <v>40</v>
      </c>
      <c r="F397" s="221">
        <v>0.31</v>
      </c>
      <c r="G397" s="220" t="s">
        <v>530</v>
      </c>
      <c r="H397" s="220" t="s">
        <v>156</v>
      </c>
      <c r="I397" s="220" t="s">
        <v>531</v>
      </c>
      <c r="J397" s="218">
        <v>2</v>
      </c>
      <c r="K397" s="218">
        <v>2</v>
      </c>
      <c r="L397" s="220" t="s">
        <v>136</v>
      </c>
      <c r="M397" s="220" t="s">
        <v>137</v>
      </c>
      <c r="N397" s="222" t="s">
        <v>138</v>
      </c>
      <c r="O397" s="220" t="s">
        <v>139</v>
      </c>
      <c r="P397" s="220" t="s">
        <v>207</v>
      </c>
      <c r="Q397" s="222" t="s">
        <v>39</v>
      </c>
      <c r="R397" s="223">
        <v>21168</v>
      </c>
      <c r="S397" s="223">
        <v>1092</v>
      </c>
      <c r="T397" s="221">
        <v>0.05</v>
      </c>
      <c r="U397" s="222" t="s">
        <v>38</v>
      </c>
      <c r="V397" s="224">
        <v>1049</v>
      </c>
      <c r="W397" s="218">
        <v>55</v>
      </c>
      <c r="X397" s="218">
        <v>54</v>
      </c>
      <c r="Y397" s="225">
        <v>0.05</v>
      </c>
      <c r="Z397" s="222" t="s">
        <v>38</v>
      </c>
      <c r="AA397" s="226">
        <v>0.01</v>
      </c>
      <c r="AB397" s="223">
        <v>21168</v>
      </c>
      <c r="AC397" s="223">
        <v>1148</v>
      </c>
      <c r="AD397" s="225">
        <v>0.05</v>
      </c>
      <c r="AE397" s="222" t="s">
        <v>38</v>
      </c>
      <c r="AF397" s="224">
        <v>1049</v>
      </c>
      <c r="AG397" s="218">
        <v>58</v>
      </c>
      <c r="AH397" s="218">
        <v>57</v>
      </c>
      <c r="AI397" s="225">
        <v>0.06</v>
      </c>
      <c r="AJ397" s="222" t="s">
        <v>38</v>
      </c>
    </row>
    <row r="398" spans="1:36" ht="31.35" customHeight="1" x14ac:dyDescent="0.3">
      <c r="A398" s="219">
        <v>3660</v>
      </c>
      <c r="B398" s="219">
        <v>110470</v>
      </c>
      <c r="C398" s="219">
        <v>110470</v>
      </c>
      <c r="D398" s="220" t="s">
        <v>332</v>
      </c>
      <c r="E398" s="218">
        <v>55</v>
      </c>
      <c r="F398" s="221">
        <v>1.01</v>
      </c>
      <c r="G398" s="220" t="s">
        <v>532</v>
      </c>
      <c r="H398" s="220" t="s">
        <v>143</v>
      </c>
      <c r="I398" s="220" t="s">
        <v>217</v>
      </c>
      <c r="J398" s="218">
        <v>6</v>
      </c>
      <c r="K398" s="218">
        <v>6</v>
      </c>
      <c r="L398" s="220" t="s">
        <v>136</v>
      </c>
      <c r="M398" s="220" t="s">
        <v>148</v>
      </c>
      <c r="N398" s="222" t="s">
        <v>149</v>
      </c>
      <c r="O398" s="222" t="s">
        <v>202</v>
      </c>
      <c r="P398" s="220" t="s">
        <v>144</v>
      </c>
      <c r="Q398" s="222" t="s">
        <v>39</v>
      </c>
      <c r="R398" s="223">
        <v>56805</v>
      </c>
      <c r="S398" s="223">
        <v>49450</v>
      </c>
      <c r="T398" s="221">
        <v>0.87</v>
      </c>
      <c r="U398" s="222" t="s">
        <v>38</v>
      </c>
      <c r="V398" s="224">
        <v>2814</v>
      </c>
      <c r="W398" s="223">
        <v>2025</v>
      </c>
      <c r="X398" s="223">
        <v>2426</v>
      </c>
      <c r="Y398" s="225">
        <v>0.86</v>
      </c>
      <c r="Z398" s="222" t="s">
        <v>38</v>
      </c>
      <c r="AA398" s="226">
        <v>1.7500000000000002E-2</v>
      </c>
      <c r="AB398" s="223">
        <v>56805</v>
      </c>
      <c r="AC398" s="223">
        <v>53931</v>
      </c>
      <c r="AD398" s="225">
        <v>0.95</v>
      </c>
      <c r="AE398" s="222" t="s">
        <v>39</v>
      </c>
      <c r="AF398" s="224">
        <v>2814</v>
      </c>
      <c r="AG398" s="223">
        <v>2208</v>
      </c>
      <c r="AH398" s="223">
        <v>2646</v>
      </c>
      <c r="AI398" s="225">
        <v>0.94</v>
      </c>
      <c r="AJ398" s="222" t="s">
        <v>39</v>
      </c>
    </row>
    <row r="399" spans="1:36" ht="31.35" customHeight="1" x14ac:dyDescent="0.3">
      <c r="A399" s="219">
        <v>3670</v>
      </c>
      <c r="B399" s="218">
        <v>538</v>
      </c>
      <c r="C399" s="228"/>
      <c r="D399" s="220" t="s">
        <v>57</v>
      </c>
      <c r="E399" s="218">
        <v>45</v>
      </c>
      <c r="F399" s="221">
        <v>1.1100000000000001</v>
      </c>
      <c r="G399" s="220" t="s">
        <v>414</v>
      </c>
      <c r="H399" s="220" t="s">
        <v>282</v>
      </c>
      <c r="I399" s="220" t="s">
        <v>191</v>
      </c>
      <c r="J399" s="218">
        <v>6</v>
      </c>
      <c r="K399" s="218">
        <v>6</v>
      </c>
      <c r="L399" s="220" t="s">
        <v>136</v>
      </c>
      <c r="M399" s="220" t="s">
        <v>148</v>
      </c>
      <c r="N399" s="222" t="s">
        <v>149</v>
      </c>
      <c r="O399" s="222" t="s">
        <v>202</v>
      </c>
      <c r="P399" s="220" t="s">
        <v>153</v>
      </c>
      <c r="Q399" s="222" t="s">
        <v>39</v>
      </c>
      <c r="R399" s="223">
        <v>54100</v>
      </c>
      <c r="S399" s="223">
        <v>30211</v>
      </c>
      <c r="T399" s="221">
        <v>0.56000000000000005</v>
      </c>
      <c r="U399" s="222" t="s">
        <v>38</v>
      </c>
      <c r="V399" s="224">
        <v>2680</v>
      </c>
      <c r="W399" s="223">
        <v>1188</v>
      </c>
      <c r="X399" s="223">
        <v>1138</v>
      </c>
      <c r="Y399" s="225">
        <v>0.44</v>
      </c>
      <c r="Z399" s="222" t="s">
        <v>38</v>
      </c>
      <c r="AA399" s="226">
        <v>1.4999999999999999E-2</v>
      </c>
      <c r="AB399" s="223">
        <v>54100</v>
      </c>
      <c r="AC399" s="223">
        <v>32546</v>
      </c>
      <c r="AD399" s="225">
        <v>0.6</v>
      </c>
      <c r="AE399" s="222" t="s">
        <v>38</v>
      </c>
      <c r="AF399" s="224">
        <v>2680</v>
      </c>
      <c r="AG399" s="223">
        <v>1280</v>
      </c>
      <c r="AH399" s="223">
        <v>1226</v>
      </c>
      <c r="AI399" s="225">
        <v>0.48</v>
      </c>
      <c r="AJ399" s="222" t="s">
        <v>38</v>
      </c>
    </row>
    <row r="400" spans="1:36" ht="31.35" customHeight="1" x14ac:dyDescent="0.3">
      <c r="A400" s="219">
        <v>3680</v>
      </c>
      <c r="B400" s="219">
        <v>111012</v>
      </c>
      <c r="C400" s="219">
        <v>111012</v>
      </c>
      <c r="D400" s="220" t="s">
        <v>332</v>
      </c>
      <c r="E400" s="218">
        <v>45</v>
      </c>
      <c r="F400" s="221">
        <v>1.1200000000000001</v>
      </c>
      <c r="G400" s="220" t="s">
        <v>414</v>
      </c>
      <c r="H400" s="220" t="s">
        <v>191</v>
      </c>
      <c r="I400" s="220" t="s">
        <v>533</v>
      </c>
      <c r="J400" s="218">
        <v>4</v>
      </c>
      <c r="K400" s="218">
        <v>6</v>
      </c>
      <c r="L400" s="220" t="s">
        <v>136</v>
      </c>
      <c r="M400" s="220" t="s">
        <v>148</v>
      </c>
      <c r="N400" s="222" t="s">
        <v>149</v>
      </c>
      <c r="O400" s="222" t="s">
        <v>202</v>
      </c>
      <c r="P400" s="220" t="s">
        <v>153</v>
      </c>
      <c r="Q400" s="222" t="s">
        <v>39</v>
      </c>
      <c r="R400" s="223">
        <v>38430</v>
      </c>
      <c r="S400" s="223">
        <v>30200</v>
      </c>
      <c r="T400" s="221">
        <v>0.79</v>
      </c>
      <c r="U400" s="222" t="s">
        <v>38</v>
      </c>
      <c r="V400" s="224">
        <v>1901</v>
      </c>
      <c r="W400" s="223">
        <v>1219</v>
      </c>
      <c r="X400" s="223">
        <v>1304</v>
      </c>
      <c r="Y400" s="225">
        <v>0.69</v>
      </c>
      <c r="Z400" s="222" t="s">
        <v>38</v>
      </c>
      <c r="AA400" s="226">
        <v>0.01</v>
      </c>
      <c r="AB400" s="223">
        <v>56805</v>
      </c>
      <c r="AC400" s="223">
        <v>31741</v>
      </c>
      <c r="AD400" s="225">
        <v>0.56000000000000005</v>
      </c>
      <c r="AE400" s="222" t="s">
        <v>38</v>
      </c>
      <c r="AF400" s="224">
        <v>2814</v>
      </c>
      <c r="AG400" s="223">
        <v>1281</v>
      </c>
      <c r="AH400" s="223">
        <v>1371</v>
      </c>
      <c r="AI400" s="225">
        <v>0.49</v>
      </c>
      <c r="AJ400" s="222" t="s">
        <v>38</v>
      </c>
    </row>
    <row r="401" spans="1:36" ht="31.35" customHeight="1" x14ac:dyDescent="0.3">
      <c r="A401" s="219">
        <v>3690</v>
      </c>
      <c r="B401" s="219">
        <v>111012</v>
      </c>
      <c r="C401" s="219">
        <v>111012</v>
      </c>
      <c r="D401" s="229" t="s">
        <v>176</v>
      </c>
      <c r="E401" s="218">
        <v>40</v>
      </c>
      <c r="F401" s="221">
        <v>0.79</v>
      </c>
      <c r="G401" s="220" t="s">
        <v>414</v>
      </c>
      <c r="H401" s="220" t="s">
        <v>533</v>
      </c>
      <c r="I401" s="220" t="s">
        <v>275</v>
      </c>
      <c r="J401" s="218">
        <v>4</v>
      </c>
      <c r="K401" s="218">
        <v>6</v>
      </c>
      <c r="L401" s="220" t="s">
        <v>136</v>
      </c>
      <c r="M401" s="220" t="s">
        <v>148</v>
      </c>
      <c r="N401" s="222" t="s">
        <v>149</v>
      </c>
      <c r="O401" s="222" t="s">
        <v>202</v>
      </c>
      <c r="P401" s="220" t="s">
        <v>153</v>
      </c>
      <c r="Q401" s="222" t="s">
        <v>39</v>
      </c>
      <c r="R401" s="223">
        <v>38430</v>
      </c>
      <c r="S401" s="223">
        <v>30200</v>
      </c>
      <c r="T401" s="221">
        <v>0.79</v>
      </c>
      <c r="U401" s="222" t="s">
        <v>38</v>
      </c>
      <c r="V401" s="224">
        <v>1901</v>
      </c>
      <c r="W401" s="223">
        <v>1219</v>
      </c>
      <c r="X401" s="223">
        <v>1304</v>
      </c>
      <c r="Y401" s="225">
        <v>0.69</v>
      </c>
      <c r="Z401" s="222" t="s">
        <v>38</v>
      </c>
      <c r="AA401" s="226">
        <v>0.01</v>
      </c>
      <c r="AB401" s="223">
        <v>56805</v>
      </c>
      <c r="AC401" s="223">
        <v>31741</v>
      </c>
      <c r="AD401" s="225">
        <v>0.56000000000000005</v>
      </c>
      <c r="AE401" s="222" t="s">
        <v>38</v>
      </c>
      <c r="AF401" s="224">
        <v>2814</v>
      </c>
      <c r="AG401" s="223">
        <v>1281</v>
      </c>
      <c r="AH401" s="223">
        <v>1371</v>
      </c>
      <c r="AI401" s="225">
        <v>0.49</v>
      </c>
      <c r="AJ401" s="222" t="s">
        <v>38</v>
      </c>
    </row>
    <row r="402" spans="1:36" ht="31.35" customHeight="1" x14ac:dyDescent="0.3">
      <c r="A402" s="219">
        <v>3700</v>
      </c>
      <c r="B402" s="219">
        <v>111021</v>
      </c>
      <c r="C402" s="219">
        <v>111021</v>
      </c>
      <c r="D402" s="220" t="s">
        <v>332</v>
      </c>
      <c r="E402" s="218">
        <v>55</v>
      </c>
      <c r="F402" s="221">
        <v>2.27</v>
      </c>
      <c r="G402" s="220" t="s">
        <v>414</v>
      </c>
      <c r="H402" s="220" t="s">
        <v>275</v>
      </c>
      <c r="I402" s="220" t="s">
        <v>422</v>
      </c>
      <c r="J402" s="218">
        <v>4</v>
      </c>
      <c r="K402" s="218">
        <v>6</v>
      </c>
      <c r="L402" s="220" t="s">
        <v>136</v>
      </c>
      <c r="M402" s="220" t="s">
        <v>148</v>
      </c>
      <c r="N402" s="222" t="s">
        <v>149</v>
      </c>
      <c r="O402" s="222" t="s">
        <v>202</v>
      </c>
      <c r="P402" s="220" t="s">
        <v>153</v>
      </c>
      <c r="Q402" s="222" t="s">
        <v>39</v>
      </c>
      <c r="R402" s="223">
        <v>38430</v>
      </c>
      <c r="S402" s="223">
        <v>29480</v>
      </c>
      <c r="T402" s="221">
        <v>0.77</v>
      </c>
      <c r="U402" s="222" t="s">
        <v>38</v>
      </c>
      <c r="V402" s="224">
        <v>1901</v>
      </c>
      <c r="W402" s="223">
        <v>1446</v>
      </c>
      <c r="X402" s="223">
        <v>1207</v>
      </c>
      <c r="Y402" s="225">
        <v>0.76</v>
      </c>
      <c r="Z402" s="222" t="s">
        <v>38</v>
      </c>
      <c r="AA402" s="226">
        <v>0.01</v>
      </c>
      <c r="AB402" s="223">
        <v>56805</v>
      </c>
      <c r="AC402" s="223">
        <v>30984</v>
      </c>
      <c r="AD402" s="225">
        <v>0.55000000000000004</v>
      </c>
      <c r="AE402" s="222" t="s">
        <v>38</v>
      </c>
      <c r="AF402" s="224">
        <v>2814</v>
      </c>
      <c r="AG402" s="223">
        <v>1520</v>
      </c>
      <c r="AH402" s="223">
        <v>1269</v>
      </c>
      <c r="AI402" s="225">
        <v>0.54</v>
      </c>
      <c r="AJ402" s="222" t="s">
        <v>38</v>
      </c>
    </row>
    <row r="403" spans="1:36" ht="31.35" customHeight="1" x14ac:dyDescent="0.3">
      <c r="A403" s="219">
        <v>3710</v>
      </c>
      <c r="B403" s="219">
        <v>110430</v>
      </c>
      <c r="C403" s="219">
        <v>110430</v>
      </c>
      <c r="D403" s="220" t="s">
        <v>332</v>
      </c>
      <c r="E403" s="218">
        <v>55</v>
      </c>
      <c r="F403" s="221">
        <v>1.89</v>
      </c>
      <c r="G403" s="220" t="s">
        <v>414</v>
      </c>
      <c r="H403" s="220" t="s">
        <v>422</v>
      </c>
      <c r="I403" s="220" t="s">
        <v>534</v>
      </c>
      <c r="J403" s="218">
        <v>6</v>
      </c>
      <c r="K403" s="218">
        <v>6</v>
      </c>
      <c r="L403" s="220" t="s">
        <v>136</v>
      </c>
      <c r="M403" s="220" t="s">
        <v>148</v>
      </c>
      <c r="N403" s="222" t="s">
        <v>149</v>
      </c>
      <c r="O403" s="222" t="s">
        <v>202</v>
      </c>
      <c r="P403" s="220" t="s">
        <v>196</v>
      </c>
      <c r="Q403" s="222" t="s">
        <v>39</v>
      </c>
      <c r="R403" s="223">
        <v>54100</v>
      </c>
      <c r="S403" s="223">
        <v>27600</v>
      </c>
      <c r="T403" s="221">
        <v>0.51</v>
      </c>
      <c r="U403" s="222" t="s">
        <v>38</v>
      </c>
      <c r="V403" s="224">
        <v>2680</v>
      </c>
      <c r="W403" s="223">
        <v>1137</v>
      </c>
      <c r="X403" s="223">
        <v>1084</v>
      </c>
      <c r="Y403" s="225">
        <v>0.42</v>
      </c>
      <c r="Z403" s="222" t="s">
        <v>38</v>
      </c>
      <c r="AA403" s="226">
        <v>0.01</v>
      </c>
      <c r="AB403" s="223">
        <v>54100</v>
      </c>
      <c r="AC403" s="223">
        <v>29008</v>
      </c>
      <c r="AD403" s="225">
        <v>0.54</v>
      </c>
      <c r="AE403" s="222" t="s">
        <v>38</v>
      </c>
      <c r="AF403" s="224">
        <v>2680</v>
      </c>
      <c r="AG403" s="223">
        <v>1195</v>
      </c>
      <c r="AH403" s="223">
        <v>1139</v>
      </c>
      <c r="AI403" s="225">
        <v>0.45</v>
      </c>
      <c r="AJ403" s="222" t="s">
        <v>38</v>
      </c>
    </row>
    <row r="404" spans="1:36" ht="31.35" customHeight="1" x14ac:dyDescent="0.3">
      <c r="A404" s="219">
        <v>3720</v>
      </c>
      <c r="B404" s="219">
        <v>110431</v>
      </c>
      <c r="C404" s="219">
        <v>110431</v>
      </c>
      <c r="D404" s="220" t="s">
        <v>332</v>
      </c>
      <c r="E404" s="218">
        <v>45</v>
      </c>
      <c r="F404" s="221">
        <v>1.35</v>
      </c>
      <c r="G404" s="220" t="s">
        <v>414</v>
      </c>
      <c r="H404" s="220" t="s">
        <v>534</v>
      </c>
      <c r="I404" s="220" t="s">
        <v>535</v>
      </c>
      <c r="J404" s="218">
        <v>6</v>
      </c>
      <c r="K404" s="218">
        <v>6</v>
      </c>
      <c r="L404" s="220" t="s">
        <v>136</v>
      </c>
      <c r="M404" s="220" t="s">
        <v>148</v>
      </c>
      <c r="N404" s="222" t="s">
        <v>149</v>
      </c>
      <c r="O404" s="222" t="s">
        <v>202</v>
      </c>
      <c r="P404" s="220" t="s">
        <v>196</v>
      </c>
      <c r="Q404" s="222" t="s">
        <v>39</v>
      </c>
      <c r="R404" s="223">
        <v>54100</v>
      </c>
      <c r="S404" s="223">
        <v>38800</v>
      </c>
      <c r="T404" s="221">
        <v>0.72</v>
      </c>
      <c r="U404" s="222" t="s">
        <v>38</v>
      </c>
      <c r="V404" s="224">
        <v>2680</v>
      </c>
      <c r="W404" s="223">
        <v>1903</v>
      </c>
      <c r="X404" s="223">
        <v>1589</v>
      </c>
      <c r="Y404" s="225">
        <v>0.71</v>
      </c>
      <c r="Z404" s="222" t="s">
        <v>38</v>
      </c>
      <c r="AA404" s="226">
        <v>0.01</v>
      </c>
      <c r="AB404" s="223">
        <v>54100</v>
      </c>
      <c r="AC404" s="223">
        <v>40779</v>
      </c>
      <c r="AD404" s="225">
        <v>0.75</v>
      </c>
      <c r="AE404" s="222" t="s">
        <v>38</v>
      </c>
      <c r="AF404" s="224">
        <v>2680</v>
      </c>
      <c r="AG404" s="223">
        <v>2000</v>
      </c>
      <c r="AH404" s="223">
        <v>1670</v>
      </c>
      <c r="AI404" s="225">
        <v>0.75</v>
      </c>
      <c r="AJ404" s="222" t="s">
        <v>38</v>
      </c>
    </row>
    <row r="405" spans="1:36" ht="31.35" customHeight="1" x14ac:dyDescent="0.3">
      <c r="A405" s="219">
        <v>3730</v>
      </c>
      <c r="B405" s="219">
        <v>110109</v>
      </c>
      <c r="C405" s="219">
        <v>110109</v>
      </c>
      <c r="D405" s="229" t="s">
        <v>176</v>
      </c>
      <c r="E405" s="218">
        <v>45</v>
      </c>
      <c r="F405" s="221">
        <v>0.51</v>
      </c>
      <c r="G405" s="220" t="s">
        <v>414</v>
      </c>
      <c r="H405" s="220" t="s">
        <v>535</v>
      </c>
      <c r="I405" s="220" t="s">
        <v>536</v>
      </c>
      <c r="J405" s="218">
        <v>6</v>
      </c>
      <c r="K405" s="218">
        <v>6</v>
      </c>
      <c r="L405" s="220" t="s">
        <v>136</v>
      </c>
      <c r="M405" s="220" t="s">
        <v>148</v>
      </c>
      <c r="N405" s="222" t="s">
        <v>149</v>
      </c>
      <c r="O405" s="222" t="s">
        <v>202</v>
      </c>
      <c r="P405" s="220" t="s">
        <v>199</v>
      </c>
      <c r="Q405" s="222" t="s">
        <v>39</v>
      </c>
      <c r="R405" s="223">
        <v>54100</v>
      </c>
      <c r="S405" s="223">
        <v>38650</v>
      </c>
      <c r="T405" s="221">
        <v>0.71</v>
      </c>
      <c r="U405" s="222" t="s">
        <v>38</v>
      </c>
      <c r="V405" s="224">
        <v>2680</v>
      </c>
      <c r="W405" s="223">
        <v>1756</v>
      </c>
      <c r="X405" s="223">
        <v>1792</v>
      </c>
      <c r="Y405" s="225">
        <v>0.67</v>
      </c>
      <c r="Z405" s="222" t="s">
        <v>38</v>
      </c>
      <c r="AA405" s="226">
        <v>0.01</v>
      </c>
      <c r="AB405" s="223">
        <v>54100</v>
      </c>
      <c r="AC405" s="223">
        <v>40622</v>
      </c>
      <c r="AD405" s="225">
        <v>0.75</v>
      </c>
      <c r="AE405" s="222" t="s">
        <v>38</v>
      </c>
      <c r="AF405" s="224">
        <v>2680</v>
      </c>
      <c r="AG405" s="223">
        <v>1846</v>
      </c>
      <c r="AH405" s="223">
        <v>1883</v>
      </c>
      <c r="AI405" s="225">
        <v>0.7</v>
      </c>
      <c r="AJ405" s="222" t="s">
        <v>38</v>
      </c>
    </row>
    <row r="406" spans="1:36" ht="31.35" customHeight="1" x14ac:dyDescent="0.3">
      <c r="A406" s="219">
        <v>3740</v>
      </c>
      <c r="B406" s="219">
        <v>110109</v>
      </c>
      <c r="C406" s="219">
        <v>110109</v>
      </c>
      <c r="D406" s="220" t="s">
        <v>332</v>
      </c>
      <c r="E406" s="218">
        <v>45</v>
      </c>
      <c r="F406" s="221">
        <v>0.67</v>
      </c>
      <c r="G406" s="220" t="s">
        <v>414</v>
      </c>
      <c r="H406" s="220" t="s">
        <v>536</v>
      </c>
      <c r="I406" s="220" t="s">
        <v>537</v>
      </c>
      <c r="J406" s="218">
        <v>6</v>
      </c>
      <c r="K406" s="218">
        <v>6</v>
      </c>
      <c r="L406" s="220" t="s">
        <v>136</v>
      </c>
      <c r="M406" s="220" t="s">
        <v>148</v>
      </c>
      <c r="N406" s="222" t="s">
        <v>149</v>
      </c>
      <c r="O406" s="222" t="s">
        <v>202</v>
      </c>
      <c r="P406" s="220" t="s">
        <v>199</v>
      </c>
      <c r="Q406" s="222" t="s">
        <v>39</v>
      </c>
      <c r="R406" s="223">
        <v>54100</v>
      </c>
      <c r="S406" s="223">
        <v>38650</v>
      </c>
      <c r="T406" s="221">
        <v>0.71</v>
      </c>
      <c r="U406" s="222" t="s">
        <v>38</v>
      </c>
      <c r="V406" s="224">
        <v>2680</v>
      </c>
      <c r="W406" s="223">
        <v>1756</v>
      </c>
      <c r="X406" s="223">
        <v>1792</v>
      </c>
      <c r="Y406" s="225">
        <v>0.67</v>
      </c>
      <c r="Z406" s="222" t="s">
        <v>38</v>
      </c>
      <c r="AA406" s="226">
        <v>0.01</v>
      </c>
      <c r="AB406" s="223">
        <v>54100</v>
      </c>
      <c r="AC406" s="223">
        <v>40622</v>
      </c>
      <c r="AD406" s="225">
        <v>0.75</v>
      </c>
      <c r="AE406" s="222" t="s">
        <v>38</v>
      </c>
      <c r="AF406" s="224">
        <v>2680</v>
      </c>
      <c r="AG406" s="223">
        <v>1846</v>
      </c>
      <c r="AH406" s="223">
        <v>1883</v>
      </c>
      <c r="AI406" s="225">
        <v>0.7</v>
      </c>
      <c r="AJ406" s="222" t="s">
        <v>38</v>
      </c>
    </row>
    <row r="407" spans="1:36" ht="31.35" customHeight="1" x14ac:dyDescent="0.3">
      <c r="A407" s="219">
        <v>3750</v>
      </c>
      <c r="B407" s="219">
        <v>110109</v>
      </c>
      <c r="C407" s="219">
        <v>110109</v>
      </c>
      <c r="D407" s="229" t="s">
        <v>176</v>
      </c>
      <c r="E407" s="218">
        <v>35</v>
      </c>
      <c r="F407" s="221">
        <v>0.15</v>
      </c>
      <c r="G407" s="220" t="s">
        <v>414</v>
      </c>
      <c r="H407" s="220" t="s">
        <v>537</v>
      </c>
      <c r="I407" s="220" t="s">
        <v>538</v>
      </c>
      <c r="J407" s="218">
        <v>6</v>
      </c>
      <c r="K407" s="218">
        <v>6</v>
      </c>
      <c r="L407" s="220" t="s">
        <v>136</v>
      </c>
      <c r="M407" s="220" t="s">
        <v>148</v>
      </c>
      <c r="N407" s="222" t="s">
        <v>149</v>
      </c>
      <c r="O407" s="222" t="s">
        <v>202</v>
      </c>
      <c r="P407" s="220" t="s">
        <v>199</v>
      </c>
      <c r="Q407" s="222" t="s">
        <v>39</v>
      </c>
      <c r="R407" s="223">
        <v>54100</v>
      </c>
      <c r="S407" s="223">
        <v>38650</v>
      </c>
      <c r="T407" s="221">
        <v>0.71</v>
      </c>
      <c r="U407" s="222" t="s">
        <v>38</v>
      </c>
      <c r="V407" s="224">
        <v>2680</v>
      </c>
      <c r="W407" s="223">
        <v>1756</v>
      </c>
      <c r="X407" s="223">
        <v>1792</v>
      </c>
      <c r="Y407" s="225">
        <v>0.67</v>
      </c>
      <c r="Z407" s="222" t="s">
        <v>38</v>
      </c>
      <c r="AA407" s="226">
        <v>0.01</v>
      </c>
      <c r="AB407" s="223">
        <v>54100</v>
      </c>
      <c r="AC407" s="223">
        <v>40622</v>
      </c>
      <c r="AD407" s="225">
        <v>0.75</v>
      </c>
      <c r="AE407" s="222" t="s">
        <v>38</v>
      </c>
      <c r="AF407" s="224">
        <v>2680</v>
      </c>
      <c r="AG407" s="223">
        <v>1846</v>
      </c>
      <c r="AH407" s="223">
        <v>1883</v>
      </c>
      <c r="AI407" s="225">
        <v>0.7</v>
      </c>
      <c r="AJ407" s="222" t="s">
        <v>38</v>
      </c>
    </row>
    <row r="408" spans="1:36" ht="31.35" customHeight="1" x14ac:dyDescent="0.3">
      <c r="A408" s="219">
        <v>3760</v>
      </c>
      <c r="B408" s="219">
        <v>115120</v>
      </c>
      <c r="C408" s="219">
        <v>115120</v>
      </c>
      <c r="D408" s="220" t="s">
        <v>332</v>
      </c>
      <c r="E408" s="218">
        <v>35</v>
      </c>
      <c r="F408" s="221">
        <v>1.04</v>
      </c>
      <c r="G408" s="220" t="s">
        <v>518</v>
      </c>
      <c r="H408" s="220" t="s">
        <v>538</v>
      </c>
      <c r="I408" s="220" t="s">
        <v>351</v>
      </c>
      <c r="J408" s="218">
        <v>4</v>
      </c>
      <c r="K408" s="218">
        <v>4</v>
      </c>
      <c r="L408" s="220" t="s">
        <v>136</v>
      </c>
      <c r="M408" s="220" t="s">
        <v>148</v>
      </c>
      <c r="N408" s="222" t="s">
        <v>149</v>
      </c>
      <c r="O408" s="222" t="s">
        <v>202</v>
      </c>
      <c r="P408" s="220" t="s">
        <v>199</v>
      </c>
      <c r="Q408" s="222" t="s">
        <v>39</v>
      </c>
      <c r="R408" s="223">
        <v>36600</v>
      </c>
      <c r="S408" s="223">
        <v>29300</v>
      </c>
      <c r="T408" s="221">
        <v>0.8</v>
      </c>
      <c r="U408" s="222" t="s">
        <v>38</v>
      </c>
      <c r="V408" s="224">
        <v>1810</v>
      </c>
      <c r="W408" s="223">
        <v>1200</v>
      </c>
      <c r="X408" s="223">
        <v>1437</v>
      </c>
      <c r="Y408" s="225">
        <v>0.79</v>
      </c>
      <c r="Z408" s="222" t="s">
        <v>38</v>
      </c>
      <c r="AA408" s="226">
        <v>0.01</v>
      </c>
      <c r="AB408" s="223">
        <v>36600</v>
      </c>
      <c r="AC408" s="223">
        <v>30795</v>
      </c>
      <c r="AD408" s="225">
        <v>0.84</v>
      </c>
      <c r="AE408" s="222" t="s">
        <v>39</v>
      </c>
      <c r="AF408" s="224">
        <v>1810</v>
      </c>
      <c r="AG408" s="223">
        <v>1261</v>
      </c>
      <c r="AH408" s="223">
        <v>1510</v>
      </c>
      <c r="AI408" s="225">
        <v>0.83</v>
      </c>
      <c r="AJ408" s="222" t="s">
        <v>38</v>
      </c>
    </row>
    <row r="409" spans="1:36" ht="31.35" customHeight="1" x14ac:dyDescent="0.3">
      <c r="A409" s="219">
        <v>3770</v>
      </c>
      <c r="B409" s="219">
        <v>115119</v>
      </c>
      <c r="C409" s="219">
        <v>115119</v>
      </c>
      <c r="D409" s="220" t="s">
        <v>332</v>
      </c>
      <c r="E409" s="218">
        <v>35</v>
      </c>
      <c r="F409" s="221">
        <v>0.56999999999999995</v>
      </c>
      <c r="G409" s="220" t="s">
        <v>518</v>
      </c>
      <c r="H409" s="220" t="s">
        <v>351</v>
      </c>
      <c r="I409" s="220" t="s">
        <v>134</v>
      </c>
      <c r="J409" s="218">
        <v>4</v>
      </c>
      <c r="K409" s="218">
        <v>4</v>
      </c>
      <c r="L409" s="220" t="s">
        <v>136</v>
      </c>
      <c r="M409" s="220" t="s">
        <v>148</v>
      </c>
      <c r="N409" s="222" t="s">
        <v>258</v>
      </c>
      <c r="O409" s="222" t="s">
        <v>202</v>
      </c>
      <c r="P409" s="220" t="s">
        <v>199</v>
      </c>
      <c r="Q409" s="222" t="s">
        <v>39</v>
      </c>
      <c r="R409" s="223">
        <v>36100</v>
      </c>
      <c r="S409" s="223">
        <v>25800</v>
      </c>
      <c r="T409" s="221">
        <v>0.71</v>
      </c>
      <c r="U409" s="222" t="s">
        <v>39</v>
      </c>
      <c r="V409" s="224">
        <v>1790</v>
      </c>
      <c r="W409" s="218">
        <v>949</v>
      </c>
      <c r="X409" s="223">
        <v>1052</v>
      </c>
      <c r="Y409" s="225">
        <v>0.59</v>
      </c>
      <c r="Z409" s="222" t="s">
        <v>38</v>
      </c>
      <c r="AA409" s="226">
        <v>0.01</v>
      </c>
      <c r="AB409" s="223">
        <v>36100</v>
      </c>
      <c r="AC409" s="223">
        <v>27116</v>
      </c>
      <c r="AD409" s="225">
        <v>0.75</v>
      </c>
      <c r="AE409" s="222" t="s">
        <v>39</v>
      </c>
      <c r="AF409" s="224">
        <v>1790</v>
      </c>
      <c r="AG409" s="218">
        <v>997</v>
      </c>
      <c r="AH409" s="223">
        <v>1106</v>
      </c>
      <c r="AI409" s="225">
        <v>0.62</v>
      </c>
      <c r="AJ409" s="222" t="s">
        <v>38</v>
      </c>
    </row>
    <row r="410" spans="1:36" ht="31.35" customHeight="1" x14ac:dyDescent="0.3">
      <c r="A410" s="219">
        <v>3780</v>
      </c>
      <c r="B410" s="219">
        <v>115116</v>
      </c>
      <c r="C410" s="219">
        <v>115116</v>
      </c>
      <c r="D410" s="220" t="s">
        <v>332</v>
      </c>
      <c r="E410" s="218">
        <v>35</v>
      </c>
      <c r="F410" s="221">
        <v>0.63</v>
      </c>
      <c r="G410" s="220" t="s">
        <v>518</v>
      </c>
      <c r="H410" s="220" t="s">
        <v>134</v>
      </c>
      <c r="I410" s="220" t="s">
        <v>539</v>
      </c>
      <c r="J410" s="218">
        <v>4</v>
      </c>
      <c r="K410" s="218">
        <v>4</v>
      </c>
      <c r="L410" s="220" t="s">
        <v>136</v>
      </c>
      <c r="M410" s="220" t="s">
        <v>148</v>
      </c>
      <c r="N410" s="222" t="s">
        <v>149</v>
      </c>
      <c r="O410" s="222" t="s">
        <v>202</v>
      </c>
      <c r="P410" s="220" t="s">
        <v>199</v>
      </c>
      <c r="Q410" s="222" t="s">
        <v>39</v>
      </c>
      <c r="R410" s="223">
        <v>36600</v>
      </c>
      <c r="S410" s="223">
        <v>47400</v>
      </c>
      <c r="T410" s="221">
        <v>1.3</v>
      </c>
      <c r="U410" s="222" t="s">
        <v>285</v>
      </c>
      <c r="V410" s="224">
        <v>1810</v>
      </c>
      <c r="W410" s="223">
        <v>1780</v>
      </c>
      <c r="X410" s="223">
        <v>1821</v>
      </c>
      <c r="Y410" s="225">
        <v>1.01</v>
      </c>
      <c r="Z410" s="222" t="s">
        <v>285</v>
      </c>
      <c r="AA410" s="226">
        <v>2.5000000000000001E-2</v>
      </c>
      <c r="AB410" s="223">
        <v>36600</v>
      </c>
      <c r="AC410" s="223">
        <v>53629</v>
      </c>
      <c r="AD410" s="225">
        <v>1.47</v>
      </c>
      <c r="AE410" s="222" t="s">
        <v>285</v>
      </c>
      <c r="AF410" s="224">
        <v>1810</v>
      </c>
      <c r="AG410" s="223">
        <v>2014</v>
      </c>
      <c r="AH410" s="223">
        <v>2060</v>
      </c>
      <c r="AI410" s="225">
        <v>1.1399999999999999</v>
      </c>
      <c r="AJ410" s="222" t="s">
        <v>285</v>
      </c>
    </row>
    <row r="411" spans="1:36" ht="31.35" customHeight="1" x14ac:dyDescent="0.3">
      <c r="A411" s="219">
        <v>3785</v>
      </c>
      <c r="B411" s="219">
        <v>110014</v>
      </c>
      <c r="C411" s="219">
        <v>110014</v>
      </c>
      <c r="D411" s="220" t="s">
        <v>332</v>
      </c>
      <c r="E411" s="218">
        <v>55</v>
      </c>
      <c r="F411" s="221">
        <v>2.16</v>
      </c>
      <c r="G411" s="220" t="s">
        <v>518</v>
      </c>
      <c r="H411" s="220" t="s">
        <v>539</v>
      </c>
      <c r="I411" s="220" t="s">
        <v>156</v>
      </c>
      <c r="J411" s="218">
        <v>4</v>
      </c>
      <c r="K411" s="218">
        <v>4</v>
      </c>
      <c r="L411" s="220" t="s">
        <v>136</v>
      </c>
      <c r="M411" s="220" t="s">
        <v>148</v>
      </c>
      <c r="N411" s="222" t="s">
        <v>149</v>
      </c>
      <c r="O411" s="222" t="s">
        <v>202</v>
      </c>
      <c r="P411" s="220" t="s">
        <v>199</v>
      </c>
      <c r="Q411" s="222" t="s">
        <v>39</v>
      </c>
      <c r="R411" s="223">
        <v>36600</v>
      </c>
      <c r="S411" s="223">
        <v>35950</v>
      </c>
      <c r="T411" s="221">
        <v>0.98</v>
      </c>
      <c r="U411" s="222" t="s">
        <v>39</v>
      </c>
      <c r="V411" s="224">
        <v>1810</v>
      </c>
      <c r="W411" s="223">
        <v>1763</v>
      </c>
      <c r="X411" s="223">
        <v>1472</v>
      </c>
      <c r="Y411" s="225">
        <v>0.97</v>
      </c>
      <c r="Z411" s="222" t="s">
        <v>39</v>
      </c>
      <c r="AA411" s="226">
        <v>0.01</v>
      </c>
      <c r="AB411" s="223">
        <v>36600</v>
      </c>
      <c r="AC411" s="223">
        <v>37784</v>
      </c>
      <c r="AD411" s="225">
        <v>1.03</v>
      </c>
      <c r="AE411" s="222" t="s">
        <v>285</v>
      </c>
      <c r="AF411" s="224">
        <v>1810</v>
      </c>
      <c r="AG411" s="223">
        <v>1853</v>
      </c>
      <c r="AH411" s="223">
        <v>1547</v>
      </c>
      <c r="AI411" s="225">
        <v>1.02</v>
      </c>
      <c r="AJ411" s="222" t="s">
        <v>285</v>
      </c>
    </row>
    <row r="412" spans="1:36" ht="31.35" customHeight="1" x14ac:dyDescent="0.3">
      <c r="A412" s="219">
        <v>3790</v>
      </c>
      <c r="B412" s="219">
        <v>110014</v>
      </c>
      <c r="C412" s="219">
        <v>110014</v>
      </c>
      <c r="D412" s="229" t="s">
        <v>176</v>
      </c>
      <c r="E412" s="218">
        <v>55</v>
      </c>
      <c r="F412" s="221">
        <v>1.1200000000000001</v>
      </c>
      <c r="G412" s="220" t="s">
        <v>518</v>
      </c>
      <c r="H412" s="220" t="s">
        <v>156</v>
      </c>
      <c r="I412" s="220" t="s">
        <v>204</v>
      </c>
      <c r="J412" s="218">
        <v>4</v>
      </c>
      <c r="K412" s="218">
        <v>4</v>
      </c>
      <c r="L412" s="220" t="s">
        <v>136</v>
      </c>
      <c r="M412" s="220" t="s">
        <v>148</v>
      </c>
      <c r="N412" s="222" t="s">
        <v>138</v>
      </c>
      <c r="O412" s="222" t="s">
        <v>202</v>
      </c>
      <c r="P412" s="220" t="s">
        <v>144</v>
      </c>
      <c r="Q412" s="222" t="s">
        <v>39</v>
      </c>
      <c r="R412" s="223">
        <v>39165</v>
      </c>
      <c r="S412" s="223">
        <v>35950</v>
      </c>
      <c r="T412" s="221">
        <v>0.92</v>
      </c>
      <c r="U412" s="222" t="s">
        <v>38</v>
      </c>
      <c r="V412" s="224">
        <v>1943</v>
      </c>
      <c r="W412" s="223">
        <v>1763</v>
      </c>
      <c r="X412" s="223">
        <v>1472</v>
      </c>
      <c r="Y412" s="225">
        <v>0.91</v>
      </c>
      <c r="Z412" s="222" t="s">
        <v>38</v>
      </c>
      <c r="AA412" s="226">
        <v>0.01</v>
      </c>
      <c r="AB412" s="223">
        <v>39165</v>
      </c>
      <c r="AC412" s="223">
        <v>37784</v>
      </c>
      <c r="AD412" s="225">
        <v>0.96</v>
      </c>
      <c r="AE412" s="222" t="s">
        <v>39</v>
      </c>
      <c r="AF412" s="224">
        <v>1943</v>
      </c>
      <c r="AG412" s="223">
        <v>1853</v>
      </c>
      <c r="AH412" s="223">
        <v>1547</v>
      </c>
      <c r="AI412" s="225">
        <v>0.95</v>
      </c>
      <c r="AJ412" s="222" t="s">
        <v>39</v>
      </c>
    </row>
    <row r="413" spans="1:36" ht="31.35" customHeight="1" x14ac:dyDescent="0.3">
      <c r="A413" s="219">
        <v>3800</v>
      </c>
      <c r="B413" s="219">
        <v>110362</v>
      </c>
      <c r="C413" s="219">
        <v>110362</v>
      </c>
      <c r="D413" s="220" t="s">
        <v>332</v>
      </c>
      <c r="E413" s="218">
        <v>55</v>
      </c>
      <c r="F413" s="221">
        <v>2.54</v>
      </c>
      <c r="G413" s="220" t="s">
        <v>518</v>
      </c>
      <c r="H413" s="220" t="s">
        <v>204</v>
      </c>
      <c r="I413" s="220" t="s">
        <v>540</v>
      </c>
      <c r="J413" s="218">
        <v>4</v>
      </c>
      <c r="K413" s="218">
        <v>4</v>
      </c>
      <c r="L413" s="220" t="s">
        <v>136</v>
      </c>
      <c r="M413" s="220" t="s">
        <v>148</v>
      </c>
      <c r="N413" s="222" t="s">
        <v>138</v>
      </c>
      <c r="O413" s="222" t="s">
        <v>202</v>
      </c>
      <c r="P413" s="220" t="s">
        <v>144</v>
      </c>
      <c r="Q413" s="222" t="s">
        <v>39</v>
      </c>
      <c r="R413" s="223">
        <v>37300</v>
      </c>
      <c r="S413" s="223">
        <v>29950</v>
      </c>
      <c r="T413" s="221">
        <v>0.8</v>
      </c>
      <c r="U413" s="222" t="s">
        <v>38</v>
      </c>
      <c r="V413" s="224">
        <v>1850</v>
      </c>
      <c r="W413" s="223">
        <v>1226</v>
      </c>
      <c r="X413" s="223">
        <v>1469</v>
      </c>
      <c r="Y413" s="225">
        <v>0.79</v>
      </c>
      <c r="Z413" s="222" t="s">
        <v>38</v>
      </c>
      <c r="AA413" s="226">
        <v>0.01</v>
      </c>
      <c r="AB413" s="223">
        <v>37300</v>
      </c>
      <c r="AC413" s="223">
        <v>31478</v>
      </c>
      <c r="AD413" s="225">
        <v>0.84</v>
      </c>
      <c r="AE413" s="222" t="s">
        <v>38</v>
      </c>
      <c r="AF413" s="224">
        <v>1850</v>
      </c>
      <c r="AG413" s="223">
        <v>1289</v>
      </c>
      <c r="AH413" s="223">
        <v>1544</v>
      </c>
      <c r="AI413" s="225">
        <v>0.83</v>
      </c>
      <c r="AJ413" s="222" t="s">
        <v>38</v>
      </c>
    </row>
    <row r="414" spans="1:36" ht="31.35" customHeight="1" x14ac:dyDescent="0.3">
      <c r="A414" s="219">
        <v>3810</v>
      </c>
      <c r="B414" s="219">
        <v>110362</v>
      </c>
      <c r="C414" s="219">
        <v>110362</v>
      </c>
      <c r="D414" s="229" t="s">
        <v>176</v>
      </c>
      <c r="E414" s="218">
        <v>55</v>
      </c>
      <c r="F414" s="221">
        <v>2.67</v>
      </c>
      <c r="G414" s="220" t="s">
        <v>518</v>
      </c>
      <c r="H414" s="220" t="s">
        <v>540</v>
      </c>
      <c r="I414" s="220" t="s">
        <v>294</v>
      </c>
      <c r="J414" s="218">
        <v>4</v>
      </c>
      <c r="K414" s="218">
        <v>4</v>
      </c>
      <c r="L414" s="220" t="s">
        <v>136</v>
      </c>
      <c r="M414" s="220" t="s">
        <v>148</v>
      </c>
      <c r="N414" s="222" t="s">
        <v>158</v>
      </c>
      <c r="O414" s="222" t="s">
        <v>202</v>
      </c>
      <c r="P414" s="220" t="s">
        <v>144</v>
      </c>
      <c r="Q414" s="222" t="s">
        <v>39</v>
      </c>
      <c r="R414" s="223">
        <v>55700</v>
      </c>
      <c r="S414" s="223">
        <v>29950</v>
      </c>
      <c r="T414" s="221">
        <v>0.54</v>
      </c>
      <c r="U414" s="222" t="s">
        <v>37</v>
      </c>
      <c r="V414" s="224">
        <v>2910</v>
      </c>
      <c r="W414" s="223">
        <v>1226</v>
      </c>
      <c r="X414" s="223">
        <v>1469</v>
      </c>
      <c r="Y414" s="225">
        <v>0.5</v>
      </c>
      <c r="Z414" s="222" t="s">
        <v>37</v>
      </c>
      <c r="AA414" s="226">
        <v>0.01</v>
      </c>
      <c r="AB414" s="223">
        <v>55700</v>
      </c>
      <c r="AC414" s="223">
        <v>31478</v>
      </c>
      <c r="AD414" s="225">
        <v>0.56999999999999995</v>
      </c>
      <c r="AE414" s="222" t="s">
        <v>37</v>
      </c>
      <c r="AF414" s="224">
        <v>2910</v>
      </c>
      <c r="AG414" s="223">
        <v>1289</v>
      </c>
      <c r="AH414" s="223">
        <v>1544</v>
      </c>
      <c r="AI414" s="225">
        <v>0.53</v>
      </c>
      <c r="AJ414" s="222" t="s">
        <v>37</v>
      </c>
    </row>
    <row r="415" spans="1:36" ht="31.35" customHeight="1" x14ac:dyDescent="0.3">
      <c r="A415" s="219">
        <v>3820</v>
      </c>
      <c r="B415" s="218">
        <v>240</v>
      </c>
      <c r="C415" s="219">
        <v>110364</v>
      </c>
      <c r="D415" s="220" t="s">
        <v>57</v>
      </c>
      <c r="E415" s="218">
        <v>55</v>
      </c>
      <c r="F415" s="221">
        <v>4.08</v>
      </c>
      <c r="G415" s="220" t="s">
        <v>518</v>
      </c>
      <c r="H415" s="220" t="s">
        <v>294</v>
      </c>
      <c r="I415" s="220" t="s">
        <v>147</v>
      </c>
      <c r="J415" s="218">
        <v>4</v>
      </c>
      <c r="K415" s="218">
        <v>4</v>
      </c>
      <c r="L415" s="220" t="s">
        <v>136</v>
      </c>
      <c r="M415" s="220" t="s">
        <v>148</v>
      </c>
      <c r="N415" s="222" t="s">
        <v>158</v>
      </c>
      <c r="O415" s="222" t="s">
        <v>202</v>
      </c>
      <c r="P415" s="220" t="s">
        <v>301</v>
      </c>
      <c r="Q415" s="222" t="s">
        <v>39</v>
      </c>
      <c r="R415" s="223">
        <v>55700</v>
      </c>
      <c r="S415" s="223">
        <v>27757</v>
      </c>
      <c r="T415" s="221">
        <v>0.5</v>
      </c>
      <c r="U415" s="222" t="s">
        <v>37</v>
      </c>
      <c r="V415" s="224">
        <v>2910</v>
      </c>
      <c r="W415" s="223">
        <v>1042</v>
      </c>
      <c r="X415" s="223">
        <v>1044</v>
      </c>
      <c r="Y415" s="225">
        <v>0.36</v>
      </c>
      <c r="Z415" s="222" t="s">
        <v>37</v>
      </c>
      <c r="AA415" s="226">
        <v>5.5E-2</v>
      </c>
      <c r="AB415" s="223">
        <v>55700</v>
      </c>
      <c r="AC415" s="223">
        <v>36277</v>
      </c>
      <c r="AD415" s="225">
        <v>0.65</v>
      </c>
      <c r="AE415" s="222" t="s">
        <v>38</v>
      </c>
      <c r="AF415" s="224">
        <v>2910</v>
      </c>
      <c r="AG415" s="223">
        <v>1362</v>
      </c>
      <c r="AH415" s="223">
        <v>1365</v>
      </c>
      <c r="AI415" s="225">
        <v>0.47</v>
      </c>
      <c r="AJ415" s="222" t="s">
        <v>37</v>
      </c>
    </row>
    <row r="416" spans="1:36" ht="31.35" customHeight="1" x14ac:dyDescent="0.3">
      <c r="A416" s="219">
        <v>3830</v>
      </c>
      <c r="B416" s="219">
        <v>110363</v>
      </c>
      <c r="C416" s="219">
        <v>110363</v>
      </c>
      <c r="D416" s="220" t="s">
        <v>332</v>
      </c>
      <c r="E416" s="218">
        <v>55</v>
      </c>
      <c r="F416" s="221">
        <v>3.36</v>
      </c>
      <c r="G416" s="220" t="s">
        <v>518</v>
      </c>
      <c r="H416" s="220" t="s">
        <v>147</v>
      </c>
      <c r="I416" s="220" t="s">
        <v>232</v>
      </c>
      <c r="J416" s="218">
        <v>4</v>
      </c>
      <c r="K416" s="218">
        <v>4</v>
      </c>
      <c r="L416" s="220" t="s">
        <v>136</v>
      </c>
      <c r="M416" s="220" t="s">
        <v>148</v>
      </c>
      <c r="N416" s="222" t="s">
        <v>149</v>
      </c>
      <c r="O416" s="222" t="s">
        <v>202</v>
      </c>
      <c r="P416" s="220" t="s">
        <v>301</v>
      </c>
      <c r="Q416" s="222" t="s">
        <v>39</v>
      </c>
      <c r="R416" s="223">
        <v>36600</v>
      </c>
      <c r="S416" s="223">
        <v>21830</v>
      </c>
      <c r="T416" s="221">
        <v>0.6</v>
      </c>
      <c r="U416" s="222" t="s">
        <v>38</v>
      </c>
      <c r="V416" s="224">
        <v>1810</v>
      </c>
      <c r="W416" s="223">
        <v>1071</v>
      </c>
      <c r="X416" s="218">
        <v>894</v>
      </c>
      <c r="Y416" s="225">
        <v>0.59</v>
      </c>
      <c r="Z416" s="222" t="s">
        <v>38</v>
      </c>
      <c r="AA416" s="226">
        <v>2.2499999999999999E-2</v>
      </c>
      <c r="AB416" s="223">
        <v>36600</v>
      </c>
      <c r="AC416" s="223">
        <v>24399</v>
      </c>
      <c r="AD416" s="225">
        <v>0.67</v>
      </c>
      <c r="AE416" s="222" t="s">
        <v>38</v>
      </c>
      <c r="AF416" s="224">
        <v>1810</v>
      </c>
      <c r="AG416" s="223">
        <v>1197</v>
      </c>
      <c r="AH416" s="218">
        <v>999</v>
      </c>
      <c r="AI416" s="225">
        <v>0.66</v>
      </c>
      <c r="AJ416" s="222" t="s">
        <v>38</v>
      </c>
    </row>
    <row r="417" spans="1:36" ht="31.35" customHeight="1" x14ac:dyDescent="0.3">
      <c r="A417" s="219">
        <v>3840</v>
      </c>
      <c r="B417" s="219">
        <v>110468</v>
      </c>
      <c r="C417" s="219">
        <v>110468</v>
      </c>
      <c r="D417" s="220" t="s">
        <v>332</v>
      </c>
      <c r="E417" s="218">
        <v>55</v>
      </c>
      <c r="F417" s="221">
        <v>2.14</v>
      </c>
      <c r="G417" s="220" t="s">
        <v>518</v>
      </c>
      <c r="H417" s="220" t="s">
        <v>232</v>
      </c>
      <c r="I417" s="220" t="s">
        <v>267</v>
      </c>
      <c r="J417" s="218">
        <v>4</v>
      </c>
      <c r="K417" s="218">
        <v>4</v>
      </c>
      <c r="L417" s="220" t="s">
        <v>136</v>
      </c>
      <c r="M417" s="220" t="s">
        <v>148</v>
      </c>
      <c r="N417" s="222" t="s">
        <v>149</v>
      </c>
      <c r="O417" s="222" t="s">
        <v>202</v>
      </c>
      <c r="P417" s="220" t="s">
        <v>311</v>
      </c>
      <c r="Q417" s="222" t="s">
        <v>39</v>
      </c>
      <c r="R417" s="223">
        <v>38430</v>
      </c>
      <c r="S417" s="223">
        <v>34450</v>
      </c>
      <c r="T417" s="221">
        <v>0.9</v>
      </c>
      <c r="U417" s="222" t="s">
        <v>39</v>
      </c>
      <c r="V417" s="224">
        <v>1901</v>
      </c>
      <c r="W417" s="223">
        <v>1690</v>
      </c>
      <c r="X417" s="223">
        <v>1411</v>
      </c>
      <c r="Y417" s="225">
        <v>0.89</v>
      </c>
      <c r="Z417" s="222" t="s">
        <v>39</v>
      </c>
      <c r="AA417" s="226">
        <v>0.03</v>
      </c>
      <c r="AB417" s="223">
        <v>38430</v>
      </c>
      <c r="AC417" s="223">
        <v>39937</v>
      </c>
      <c r="AD417" s="225">
        <v>1.04</v>
      </c>
      <c r="AE417" s="222" t="s">
        <v>285</v>
      </c>
      <c r="AF417" s="224">
        <v>1901</v>
      </c>
      <c r="AG417" s="223">
        <v>1959</v>
      </c>
      <c r="AH417" s="223">
        <v>1636</v>
      </c>
      <c r="AI417" s="225">
        <v>1.03</v>
      </c>
      <c r="AJ417" s="222" t="s">
        <v>285</v>
      </c>
    </row>
    <row r="418" spans="1:36" ht="31.35" customHeight="1" x14ac:dyDescent="0.3">
      <c r="A418" s="219">
        <v>3850</v>
      </c>
      <c r="B418" s="219">
        <v>110163</v>
      </c>
      <c r="C418" s="219">
        <v>110163</v>
      </c>
      <c r="D418" s="220" t="s">
        <v>332</v>
      </c>
      <c r="E418" s="218">
        <v>50</v>
      </c>
      <c r="F418" s="221">
        <v>0.38</v>
      </c>
      <c r="G418" s="220" t="s">
        <v>518</v>
      </c>
      <c r="H418" s="220" t="s">
        <v>267</v>
      </c>
      <c r="I418" s="220" t="s">
        <v>541</v>
      </c>
      <c r="J418" s="218">
        <v>6</v>
      </c>
      <c r="K418" s="218">
        <v>6</v>
      </c>
      <c r="L418" s="220" t="s">
        <v>136</v>
      </c>
      <c r="M418" s="220" t="s">
        <v>148</v>
      </c>
      <c r="N418" s="222" t="s">
        <v>158</v>
      </c>
      <c r="O418" s="222" t="s">
        <v>202</v>
      </c>
      <c r="P418" s="220" t="s">
        <v>311</v>
      </c>
      <c r="Q418" s="222" t="s">
        <v>39</v>
      </c>
      <c r="R418" s="223">
        <v>83700</v>
      </c>
      <c r="S418" s="223">
        <v>38000</v>
      </c>
      <c r="T418" s="221">
        <v>0.45</v>
      </c>
      <c r="U418" s="222" t="s">
        <v>37</v>
      </c>
      <c r="V418" s="224">
        <v>4370</v>
      </c>
      <c r="W418" s="223">
        <v>1712</v>
      </c>
      <c r="X418" s="223">
        <v>1468</v>
      </c>
      <c r="Y418" s="225">
        <v>0.39</v>
      </c>
      <c r="Z418" s="222" t="s">
        <v>37</v>
      </c>
      <c r="AA418" s="226">
        <v>0.01</v>
      </c>
      <c r="AB418" s="223">
        <v>83700</v>
      </c>
      <c r="AC418" s="223">
        <v>39938</v>
      </c>
      <c r="AD418" s="225">
        <v>0.48</v>
      </c>
      <c r="AE418" s="222" t="s">
        <v>37</v>
      </c>
      <c r="AF418" s="224">
        <v>4370</v>
      </c>
      <c r="AG418" s="223">
        <v>1799</v>
      </c>
      <c r="AH418" s="223">
        <v>1543</v>
      </c>
      <c r="AI418" s="225">
        <v>0.41</v>
      </c>
      <c r="AJ418" s="222" t="s">
        <v>37</v>
      </c>
    </row>
    <row r="419" spans="1:36" ht="31.35" customHeight="1" x14ac:dyDescent="0.3">
      <c r="A419" s="219">
        <v>3860</v>
      </c>
      <c r="B419" s="219">
        <v>110163</v>
      </c>
      <c r="C419" s="219">
        <v>110163</v>
      </c>
      <c r="D419" s="229" t="s">
        <v>176</v>
      </c>
      <c r="E419" s="218">
        <v>50</v>
      </c>
      <c r="F419" s="221">
        <v>0.68</v>
      </c>
      <c r="G419" s="220" t="s">
        <v>518</v>
      </c>
      <c r="H419" s="220" t="s">
        <v>541</v>
      </c>
      <c r="I419" s="220" t="s">
        <v>169</v>
      </c>
      <c r="J419" s="218">
        <v>6</v>
      </c>
      <c r="K419" s="218">
        <v>6</v>
      </c>
      <c r="L419" s="220" t="s">
        <v>136</v>
      </c>
      <c r="M419" s="220" t="s">
        <v>148</v>
      </c>
      <c r="N419" s="222" t="s">
        <v>138</v>
      </c>
      <c r="O419" s="222" t="s">
        <v>202</v>
      </c>
      <c r="P419" s="220" t="s">
        <v>311</v>
      </c>
      <c r="Q419" s="222" t="s">
        <v>39</v>
      </c>
      <c r="R419" s="223">
        <v>55100</v>
      </c>
      <c r="S419" s="223">
        <v>38000</v>
      </c>
      <c r="T419" s="221">
        <v>0.69</v>
      </c>
      <c r="U419" s="222" t="s">
        <v>38</v>
      </c>
      <c r="V419" s="224">
        <v>2730</v>
      </c>
      <c r="W419" s="223">
        <v>1712</v>
      </c>
      <c r="X419" s="223">
        <v>1468</v>
      </c>
      <c r="Y419" s="225">
        <v>0.63</v>
      </c>
      <c r="Z419" s="222" t="s">
        <v>38</v>
      </c>
      <c r="AA419" s="226">
        <v>0.01</v>
      </c>
      <c r="AB419" s="223">
        <v>55100</v>
      </c>
      <c r="AC419" s="223">
        <v>39938</v>
      </c>
      <c r="AD419" s="225">
        <v>0.72</v>
      </c>
      <c r="AE419" s="222" t="s">
        <v>38</v>
      </c>
      <c r="AF419" s="224">
        <v>2730</v>
      </c>
      <c r="AG419" s="223">
        <v>1799</v>
      </c>
      <c r="AH419" s="223">
        <v>1543</v>
      </c>
      <c r="AI419" s="225">
        <v>0.66</v>
      </c>
      <c r="AJ419" s="222" t="s">
        <v>38</v>
      </c>
    </row>
    <row r="420" spans="1:36" ht="31.35" customHeight="1" x14ac:dyDescent="0.3">
      <c r="A420" s="219">
        <v>3870</v>
      </c>
      <c r="B420" s="219">
        <v>110423</v>
      </c>
      <c r="C420" s="219">
        <v>110423</v>
      </c>
      <c r="D420" s="220" t="s">
        <v>332</v>
      </c>
      <c r="E420" s="218">
        <v>50</v>
      </c>
      <c r="F420" s="221">
        <v>0.79</v>
      </c>
      <c r="G420" s="220" t="s">
        <v>518</v>
      </c>
      <c r="H420" s="220" t="s">
        <v>169</v>
      </c>
      <c r="I420" s="220" t="s">
        <v>384</v>
      </c>
      <c r="J420" s="218">
        <v>6</v>
      </c>
      <c r="K420" s="218">
        <v>6</v>
      </c>
      <c r="L420" s="220" t="s">
        <v>136</v>
      </c>
      <c r="M420" s="220" t="s">
        <v>148</v>
      </c>
      <c r="N420" s="222" t="s">
        <v>149</v>
      </c>
      <c r="O420" s="222" t="s">
        <v>202</v>
      </c>
      <c r="P420" s="220" t="s">
        <v>311</v>
      </c>
      <c r="Q420" s="222" t="s">
        <v>39</v>
      </c>
      <c r="R420" s="223">
        <v>54100</v>
      </c>
      <c r="S420" s="223">
        <v>28450</v>
      </c>
      <c r="T420" s="221">
        <v>0.53</v>
      </c>
      <c r="U420" s="222" t="s">
        <v>38</v>
      </c>
      <c r="V420" s="224">
        <v>2680</v>
      </c>
      <c r="W420" s="223">
        <v>1395</v>
      </c>
      <c r="X420" s="223">
        <v>1165</v>
      </c>
      <c r="Y420" s="225">
        <v>0.52</v>
      </c>
      <c r="Z420" s="222" t="s">
        <v>38</v>
      </c>
      <c r="AA420" s="226">
        <v>0.01</v>
      </c>
      <c r="AB420" s="223">
        <v>54100</v>
      </c>
      <c r="AC420" s="223">
        <v>29901</v>
      </c>
      <c r="AD420" s="225">
        <v>0.55000000000000004</v>
      </c>
      <c r="AE420" s="222" t="s">
        <v>38</v>
      </c>
      <c r="AF420" s="224">
        <v>2680</v>
      </c>
      <c r="AG420" s="223">
        <v>1466</v>
      </c>
      <c r="AH420" s="223">
        <v>1224</v>
      </c>
      <c r="AI420" s="225">
        <v>0.55000000000000004</v>
      </c>
      <c r="AJ420" s="222" t="s">
        <v>38</v>
      </c>
    </row>
    <row r="421" spans="1:36" ht="31.35" customHeight="1" x14ac:dyDescent="0.3">
      <c r="A421" s="219">
        <v>3880</v>
      </c>
      <c r="B421" s="219">
        <v>115047</v>
      </c>
      <c r="C421" s="219">
        <v>115047</v>
      </c>
      <c r="D421" s="220" t="s">
        <v>332</v>
      </c>
      <c r="E421" s="218">
        <v>50</v>
      </c>
      <c r="F421" s="221">
        <v>1.22</v>
      </c>
      <c r="G421" s="220" t="s">
        <v>518</v>
      </c>
      <c r="H421" s="220" t="s">
        <v>384</v>
      </c>
      <c r="I421" s="220" t="s">
        <v>206</v>
      </c>
      <c r="J421" s="218">
        <v>6</v>
      </c>
      <c r="K421" s="218">
        <v>6</v>
      </c>
      <c r="L421" s="220" t="s">
        <v>136</v>
      </c>
      <c r="M421" s="220" t="s">
        <v>148</v>
      </c>
      <c r="N421" s="222" t="s">
        <v>149</v>
      </c>
      <c r="O421" s="222" t="s">
        <v>202</v>
      </c>
      <c r="P421" s="220" t="s">
        <v>170</v>
      </c>
      <c r="Q421" s="222" t="s">
        <v>39</v>
      </c>
      <c r="R421" s="223">
        <v>56805</v>
      </c>
      <c r="S421" s="223">
        <v>34100</v>
      </c>
      <c r="T421" s="221">
        <v>0.6</v>
      </c>
      <c r="U421" s="222" t="s">
        <v>38</v>
      </c>
      <c r="V421" s="224">
        <v>2814</v>
      </c>
      <c r="W421" s="223">
        <v>1673</v>
      </c>
      <c r="X421" s="223">
        <v>1396</v>
      </c>
      <c r="Y421" s="225">
        <v>0.59</v>
      </c>
      <c r="Z421" s="222" t="s">
        <v>38</v>
      </c>
      <c r="AA421" s="226">
        <v>5.7500000000000002E-2</v>
      </c>
      <c r="AB421" s="223">
        <v>56805</v>
      </c>
      <c r="AC421" s="223">
        <v>45098</v>
      </c>
      <c r="AD421" s="225">
        <v>0.79</v>
      </c>
      <c r="AE421" s="222" t="s">
        <v>38</v>
      </c>
      <c r="AF421" s="224">
        <v>2814</v>
      </c>
      <c r="AG421" s="223">
        <v>2213</v>
      </c>
      <c r="AH421" s="223">
        <v>1846</v>
      </c>
      <c r="AI421" s="225">
        <v>0.79</v>
      </c>
      <c r="AJ421" s="222" t="s">
        <v>38</v>
      </c>
    </row>
    <row r="422" spans="1:36" ht="31.35" customHeight="1" x14ac:dyDescent="0.3">
      <c r="A422" s="219">
        <v>3890</v>
      </c>
      <c r="B422" s="219">
        <v>110012</v>
      </c>
      <c r="C422" s="219">
        <v>110012</v>
      </c>
      <c r="D422" s="220" t="s">
        <v>332</v>
      </c>
      <c r="E422" s="218">
        <v>55</v>
      </c>
      <c r="F422" s="221">
        <v>1.54</v>
      </c>
      <c r="G422" s="220" t="s">
        <v>518</v>
      </c>
      <c r="H422" s="220" t="s">
        <v>206</v>
      </c>
      <c r="I422" s="220" t="s">
        <v>355</v>
      </c>
      <c r="J422" s="218">
        <v>6</v>
      </c>
      <c r="K422" s="218">
        <v>6</v>
      </c>
      <c r="L422" s="220" t="s">
        <v>136</v>
      </c>
      <c r="M422" s="220" t="s">
        <v>148</v>
      </c>
      <c r="N422" s="222" t="s">
        <v>149</v>
      </c>
      <c r="O422" s="222" t="s">
        <v>202</v>
      </c>
      <c r="P422" s="220" t="s">
        <v>170</v>
      </c>
      <c r="Q422" s="222" t="s">
        <v>39</v>
      </c>
      <c r="R422" s="223">
        <v>56805</v>
      </c>
      <c r="S422" s="223">
        <v>31590</v>
      </c>
      <c r="T422" s="221">
        <v>0.56000000000000005</v>
      </c>
      <c r="U422" s="222" t="s">
        <v>38</v>
      </c>
      <c r="V422" s="224">
        <v>2814</v>
      </c>
      <c r="W422" s="223">
        <v>1549</v>
      </c>
      <c r="X422" s="223">
        <v>1294</v>
      </c>
      <c r="Y422" s="225">
        <v>0.55000000000000004</v>
      </c>
      <c r="Z422" s="222" t="s">
        <v>38</v>
      </c>
      <c r="AA422" s="226">
        <v>0.01</v>
      </c>
      <c r="AB422" s="223">
        <v>56805</v>
      </c>
      <c r="AC422" s="223">
        <v>33201</v>
      </c>
      <c r="AD422" s="225">
        <v>0.57999999999999996</v>
      </c>
      <c r="AE422" s="222" t="s">
        <v>38</v>
      </c>
      <c r="AF422" s="224">
        <v>2814</v>
      </c>
      <c r="AG422" s="223">
        <v>1628</v>
      </c>
      <c r="AH422" s="223">
        <v>1360</v>
      </c>
      <c r="AI422" s="225">
        <v>0.57999999999999996</v>
      </c>
      <c r="AJ422" s="222" t="s">
        <v>38</v>
      </c>
    </row>
    <row r="423" spans="1:36" ht="31.35" customHeight="1" x14ac:dyDescent="0.3">
      <c r="A423" s="219">
        <v>3900</v>
      </c>
      <c r="B423" s="219">
        <v>110011</v>
      </c>
      <c r="C423" s="219">
        <v>110011</v>
      </c>
      <c r="D423" s="220" t="s">
        <v>332</v>
      </c>
      <c r="E423" s="218">
        <v>55</v>
      </c>
      <c r="F423" s="221">
        <v>2.06</v>
      </c>
      <c r="G423" s="220" t="s">
        <v>518</v>
      </c>
      <c r="H423" s="220" t="s">
        <v>355</v>
      </c>
      <c r="I423" s="220" t="s">
        <v>542</v>
      </c>
      <c r="J423" s="218">
        <v>6</v>
      </c>
      <c r="K423" s="218">
        <v>6</v>
      </c>
      <c r="L423" s="220" t="s">
        <v>136</v>
      </c>
      <c r="M423" s="220" t="s">
        <v>148</v>
      </c>
      <c r="N423" s="222" t="s">
        <v>149</v>
      </c>
      <c r="O423" s="222" t="s">
        <v>202</v>
      </c>
      <c r="P423" s="220" t="s">
        <v>144</v>
      </c>
      <c r="Q423" s="222" t="s">
        <v>39</v>
      </c>
      <c r="R423" s="223">
        <v>56805</v>
      </c>
      <c r="S423" s="223">
        <v>42000</v>
      </c>
      <c r="T423" s="221">
        <v>0.74</v>
      </c>
      <c r="U423" s="222" t="s">
        <v>38</v>
      </c>
      <c r="V423" s="224">
        <v>2814</v>
      </c>
      <c r="W423" s="223">
        <v>1507</v>
      </c>
      <c r="X423" s="223">
        <v>1652</v>
      </c>
      <c r="Y423" s="225">
        <v>0.59</v>
      </c>
      <c r="Z423" s="222" t="s">
        <v>38</v>
      </c>
      <c r="AA423" s="226">
        <v>3.2500000000000001E-2</v>
      </c>
      <c r="AB423" s="223">
        <v>56805</v>
      </c>
      <c r="AC423" s="223">
        <v>49283</v>
      </c>
      <c r="AD423" s="225">
        <v>0.87</v>
      </c>
      <c r="AE423" s="222" t="s">
        <v>38</v>
      </c>
      <c r="AF423" s="224">
        <v>2814</v>
      </c>
      <c r="AG423" s="223">
        <v>1768</v>
      </c>
      <c r="AH423" s="223">
        <v>1938</v>
      </c>
      <c r="AI423" s="225">
        <v>0.69</v>
      </c>
      <c r="AJ423" s="222" t="s">
        <v>38</v>
      </c>
    </row>
    <row r="424" spans="1:36" ht="31.35" customHeight="1" x14ac:dyDescent="0.3">
      <c r="A424" s="219">
        <v>3910</v>
      </c>
      <c r="B424" s="219">
        <v>110311</v>
      </c>
      <c r="C424" s="219">
        <v>110311</v>
      </c>
      <c r="D424" s="220" t="s">
        <v>332</v>
      </c>
      <c r="E424" s="218">
        <v>55</v>
      </c>
      <c r="F424" s="221">
        <v>0.95</v>
      </c>
      <c r="G424" s="220" t="s">
        <v>518</v>
      </c>
      <c r="H424" s="220" t="s">
        <v>542</v>
      </c>
      <c r="I424" s="220" t="s">
        <v>427</v>
      </c>
      <c r="J424" s="218">
        <v>6</v>
      </c>
      <c r="K424" s="218">
        <v>6</v>
      </c>
      <c r="L424" s="220" t="s">
        <v>136</v>
      </c>
      <c r="M424" s="220" t="s">
        <v>148</v>
      </c>
      <c r="N424" s="222" t="s">
        <v>138</v>
      </c>
      <c r="O424" s="222" t="s">
        <v>202</v>
      </c>
      <c r="P424" s="220" t="s">
        <v>144</v>
      </c>
      <c r="Q424" s="222" t="s">
        <v>39</v>
      </c>
      <c r="R424" s="223">
        <v>57855</v>
      </c>
      <c r="S424" s="223">
        <v>32600</v>
      </c>
      <c r="T424" s="221">
        <v>0.56000000000000005</v>
      </c>
      <c r="U424" s="222" t="s">
        <v>38</v>
      </c>
      <c r="V424" s="224">
        <v>2867</v>
      </c>
      <c r="W424" s="223">
        <v>1599</v>
      </c>
      <c r="X424" s="223">
        <v>1335</v>
      </c>
      <c r="Y424" s="225">
        <v>0.56000000000000005</v>
      </c>
      <c r="Z424" s="222" t="s">
        <v>38</v>
      </c>
      <c r="AA424" s="226">
        <v>0.06</v>
      </c>
      <c r="AB424" s="223">
        <v>57855</v>
      </c>
      <c r="AC424" s="223">
        <v>43626</v>
      </c>
      <c r="AD424" s="225">
        <v>0.75</v>
      </c>
      <c r="AE424" s="222" t="s">
        <v>38</v>
      </c>
      <c r="AF424" s="224">
        <v>2867</v>
      </c>
      <c r="AG424" s="223">
        <v>2140</v>
      </c>
      <c r="AH424" s="223">
        <v>1787</v>
      </c>
      <c r="AI424" s="225">
        <v>0.75</v>
      </c>
      <c r="AJ424" s="222" t="s">
        <v>38</v>
      </c>
    </row>
    <row r="425" spans="1:36" ht="31.35" customHeight="1" x14ac:dyDescent="0.3">
      <c r="A425" s="219">
        <v>3920</v>
      </c>
      <c r="B425" s="219">
        <v>110007</v>
      </c>
      <c r="C425" s="219">
        <v>110007</v>
      </c>
      <c r="D425" s="220" t="s">
        <v>332</v>
      </c>
      <c r="E425" s="218">
        <v>65</v>
      </c>
      <c r="F425" s="221">
        <v>6.51</v>
      </c>
      <c r="G425" s="220" t="s">
        <v>518</v>
      </c>
      <c r="H425" s="220" t="s">
        <v>427</v>
      </c>
      <c r="I425" s="220" t="s">
        <v>543</v>
      </c>
      <c r="J425" s="218">
        <v>6</v>
      </c>
      <c r="K425" s="218">
        <v>6</v>
      </c>
      <c r="L425" s="220" t="s">
        <v>157</v>
      </c>
      <c r="M425" s="220" t="s">
        <v>148</v>
      </c>
      <c r="N425" s="222" t="s">
        <v>158</v>
      </c>
      <c r="O425" s="222" t="s">
        <v>202</v>
      </c>
      <c r="P425" s="220" t="s">
        <v>144</v>
      </c>
      <c r="Q425" s="222" t="s">
        <v>39</v>
      </c>
      <c r="R425" s="223">
        <v>83700</v>
      </c>
      <c r="S425" s="223">
        <v>24100</v>
      </c>
      <c r="T425" s="221">
        <v>0.28999999999999998</v>
      </c>
      <c r="U425" s="222" t="s">
        <v>37</v>
      </c>
      <c r="V425" s="224">
        <v>4370</v>
      </c>
      <c r="W425" s="218">
        <v>937</v>
      </c>
      <c r="X425" s="223">
        <v>1088</v>
      </c>
      <c r="Y425" s="225">
        <v>0.25</v>
      </c>
      <c r="Z425" s="222" t="s">
        <v>37</v>
      </c>
      <c r="AA425" s="226">
        <v>0.02</v>
      </c>
      <c r="AB425" s="223">
        <v>83700</v>
      </c>
      <c r="AC425" s="223">
        <v>26608</v>
      </c>
      <c r="AD425" s="225">
        <v>0.32</v>
      </c>
      <c r="AE425" s="222" t="s">
        <v>37</v>
      </c>
      <c r="AF425" s="224">
        <v>4370</v>
      </c>
      <c r="AG425" s="223">
        <v>1035</v>
      </c>
      <c r="AH425" s="223">
        <v>1201</v>
      </c>
      <c r="AI425" s="225">
        <v>0.27</v>
      </c>
      <c r="AJ425" s="222" t="s">
        <v>37</v>
      </c>
    </row>
    <row r="426" spans="1:36" ht="31.35" customHeight="1" x14ac:dyDescent="0.3">
      <c r="A426" s="219">
        <v>3927</v>
      </c>
      <c r="B426" s="219">
        <v>110007</v>
      </c>
      <c r="C426" s="219">
        <v>110007</v>
      </c>
      <c r="D426" s="229" t="s">
        <v>176</v>
      </c>
      <c r="E426" s="218">
        <v>65</v>
      </c>
      <c r="F426" s="221">
        <v>2.0099999999999998</v>
      </c>
      <c r="G426" s="220" t="s">
        <v>518</v>
      </c>
      <c r="H426" s="220" t="s">
        <v>543</v>
      </c>
      <c r="I426" s="220" t="s">
        <v>297</v>
      </c>
      <c r="J426" s="218">
        <v>6</v>
      </c>
      <c r="K426" s="218">
        <v>6</v>
      </c>
      <c r="L426" s="220" t="s">
        <v>136</v>
      </c>
      <c r="M426" s="220" t="s">
        <v>148</v>
      </c>
      <c r="N426" s="222" t="s">
        <v>138</v>
      </c>
      <c r="O426" s="222" t="s">
        <v>202</v>
      </c>
      <c r="P426" s="220" t="s">
        <v>144</v>
      </c>
      <c r="Q426" s="222" t="s">
        <v>39</v>
      </c>
      <c r="R426" s="223">
        <v>57855</v>
      </c>
      <c r="S426" s="223">
        <v>24100</v>
      </c>
      <c r="T426" s="221">
        <v>0.42</v>
      </c>
      <c r="U426" s="222" t="s">
        <v>38</v>
      </c>
      <c r="V426" s="224">
        <v>2867</v>
      </c>
      <c r="W426" s="218">
        <v>937</v>
      </c>
      <c r="X426" s="223">
        <v>1088</v>
      </c>
      <c r="Y426" s="225">
        <v>0.38</v>
      </c>
      <c r="Z426" s="222" t="s">
        <v>38</v>
      </c>
      <c r="AA426" s="226">
        <v>0.02</v>
      </c>
      <c r="AB426" s="223">
        <v>57855</v>
      </c>
      <c r="AC426" s="223">
        <v>26608</v>
      </c>
      <c r="AD426" s="225">
        <v>0.46</v>
      </c>
      <c r="AE426" s="222" t="s">
        <v>38</v>
      </c>
      <c r="AF426" s="224">
        <v>2867</v>
      </c>
      <c r="AG426" s="223">
        <v>1035</v>
      </c>
      <c r="AH426" s="223">
        <v>1201</v>
      </c>
      <c r="AI426" s="225">
        <v>0.42</v>
      </c>
      <c r="AJ426" s="222" t="s">
        <v>38</v>
      </c>
    </row>
    <row r="427" spans="1:36" ht="31.35" customHeight="1" x14ac:dyDescent="0.3">
      <c r="A427" s="219">
        <v>3930</v>
      </c>
      <c r="B427" s="218">
        <v>1</v>
      </c>
      <c r="C427" s="228"/>
      <c r="D427" s="220" t="s">
        <v>57</v>
      </c>
      <c r="E427" s="218">
        <v>55</v>
      </c>
      <c r="F427" s="221">
        <v>1.72</v>
      </c>
      <c r="G427" s="220" t="s">
        <v>518</v>
      </c>
      <c r="H427" s="220" t="s">
        <v>297</v>
      </c>
      <c r="I427" s="220" t="s">
        <v>532</v>
      </c>
      <c r="J427" s="218">
        <v>6</v>
      </c>
      <c r="K427" s="218">
        <v>6</v>
      </c>
      <c r="L427" s="220" t="s">
        <v>136</v>
      </c>
      <c r="M427" s="220" t="s">
        <v>148</v>
      </c>
      <c r="N427" s="222" t="s">
        <v>149</v>
      </c>
      <c r="O427" s="222" t="s">
        <v>202</v>
      </c>
      <c r="P427" s="220" t="s">
        <v>144</v>
      </c>
      <c r="Q427" s="222" t="s">
        <v>39</v>
      </c>
      <c r="R427" s="223">
        <v>59645</v>
      </c>
      <c r="S427" s="223">
        <v>55923</v>
      </c>
      <c r="T427" s="221">
        <v>0.94</v>
      </c>
      <c r="U427" s="222" t="s">
        <v>39</v>
      </c>
      <c r="V427" s="224">
        <v>2955</v>
      </c>
      <c r="W427" s="223">
        <v>1470</v>
      </c>
      <c r="X427" s="223">
        <v>1442</v>
      </c>
      <c r="Y427" s="225">
        <v>0.5</v>
      </c>
      <c r="Z427" s="222" t="s">
        <v>38</v>
      </c>
      <c r="AA427" s="226">
        <v>0.02</v>
      </c>
      <c r="AB427" s="223">
        <v>59645</v>
      </c>
      <c r="AC427" s="223">
        <v>61744</v>
      </c>
      <c r="AD427" s="225">
        <v>1.04</v>
      </c>
      <c r="AE427" s="222" t="s">
        <v>285</v>
      </c>
      <c r="AF427" s="224">
        <v>2955</v>
      </c>
      <c r="AG427" s="223">
        <v>1623</v>
      </c>
      <c r="AH427" s="223">
        <v>1592</v>
      </c>
      <c r="AI427" s="225">
        <v>0.55000000000000004</v>
      </c>
      <c r="AJ427" s="222" t="s">
        <v>38</v>
      </c>
    </row>
    <row r="428" spans="1:36" ht="31.35" customHeight="1" x14ac:dyDescent="0.3">
      <c r="A428" s="219">
        <v>3940</v>
      </c>
      <c r="B428" s="219">
        <v>115096</v>
      </c>
      <c r="C428" s="219">
        <v>115096</v>
      </c>
      <c r="D428" s="220" t="s">
        <v>332</v>
      </c>
      <c r="E428" s="218">
        <v>35</v>
      </c>
      <c r="F428" s="221">
        <v>0.75</v>
      </c>
      <c r="G428" s="220" t="s">
        <v>544</v>
      </c>
      <c r="H428" s="220" t="s">
        <v>538</v>
      </c>
      <c r="I428" s="220" t="s">
        <v>393</v>
      </c>
      <c r="J428" s="218">
        <v>4</v>
      </c>
      <c r="K428" s="218">
        <v>4</v>
      </c>
      <c r="L428" s="220" t="s">
        <v>136</v>
      </c>
      <c r="M428" s="220" t="s">
        <v>148</v>
      </c>
      <c r="N428" s="222" t="s">
        <v>149</v>
      </c>
      <c r="O428" s="222" t="s">
        <v>202</v>
      </c>
      <c r="P428" s="220" t="s">
        <v>199</v>
      </c>
      <c r="Q428" s="222" t="s">
        <v>39</v>
      </c>
      <c r="R428" s="223">
        <v>38430</v>
      </c>
      <c r="S428" s="223">
        <v>29050</v>
      </c>
      <c r="T428" s="221">
        <v>0.76</v>
      </c>
      <c r="U428" s="222" t="s">
        <v>38</v>
      </c>
      <c r="V428" s="224">
        <v>1901</v>
      </c>
      <c r="W428" s="223">
        <v>1425</v>
      </c>
      <c r="X428" s="223">
        <v>1190</v>
      </c>
      <c r="Y428" s="225">
        <v>0.75</v>
      </c>
      <c r="Z428" s="222" t="s">
        <v>38</v>
      </c>
      <c r="AA428" s="226">
        <v>0.01</v>
      </c>
      <c r="AB428" s="223">
        <v>38430</v>
      </c>
      <c r="AC428" s="223">
        <v>30532</v>
      </c>
      <c r="AD428" s="225">
        <v>0.79</v>
      </c>
      <c r="AE428" s="222" t="s">
        <v>38</v>
      </c>
      <c r="AF428" s="224">
        <v>1901</v>
      </c>
      <c r="AG428" s="223">
        <v>1498</v>
      </c>
      <c r="AH428" s="223">
        <v>1251</v>
      </c>
      <c r="AI428" s="225">
        <v>0.79</v>
      </c>
      <c r="AJ428" s="222" t="s">
        <v>38</v>
      </c>
    </row>
    <row r="429" spans="1:36" ht="31.35" customHeight="1" x14ac:dyDescent="0.3">
      <c r="A429" s="219">
        <v>3950</v>
      </c>
      <c r="B429" s="219">
        <v>110492</v>
      </c>
      <c r="C429" s="219">
        <v>110492</v>
      </c>
      <c r="D429" s="220" t="s">
        <v>332</v>
      </c>
      <c r="E429" s="218">
        <v>35</v>
      </c>
      <c r="F429" s="221">
        <v>0.42</v>
      </c>
      <c r="G429" s="220" t="s">
        <v>544</v>
      </c>
      <c r="H429" s="220" t="s">
        <v>393</v>
      </c>
      <c r="I429" s="220" t="s">
        <v>545</v>
      </c>
      <c r="J429" s="218">
        <v>4</v>
      </c>
      <c r="K429" s="218">
        <v>4</v>
      </c>
      <c r="L429" s="220" t="s">
        <v>136</v>
      </c>
      <c r="M429" s="220" t="s">
        <v>148</v>
      </c>
      <c r="N429" s="222" t="s">
        <v>149</v>
      </c>
      <c r="O429" s="222" t="s">
        <v>202</v>
      </c>
      <c r="P429" s="220" t="s">
        <v>199</v>
      </c>
      <c r="Q429" s="222" t="s">
        <v>39</v>
      </c>
      <c r="R429" s="223">
        <v>36600</v>
      </c>
      <c r="S429" s="223">
        <v>32100</v>
      </c>
      <c r="T429" s="221">
        <v>0.88</v>
      </c>
      <c r="U429" s="222" t="s">
        <v>39</v>
      </c>
      <c r="V429" s="224">
        <v>1810</v>
      </c>
      <c r="W429" s="223">
        <v>1333</v>
      </c>
      <c r="X429" s="223">
        <v>1349</v>
      </c>
      <c r="Y429" s="225">
        <v>0.75</v>
      </c>
      <c r="Z429" s="222" t="s">
        <v>38</v>
      </c>
      <c r="AA429" s="226">
        <v>0.01</v>
      </c>
      <c r="AB429" s="223">
        <v>36600</v>
      </c>
      <c r="AC429" s="223">
        <v>33737</v>
      </c>
      <c r="AD429" s="225">
        <v>0.92</v>
      </c>
      <c r="AE429" s="222" t="s">
        <v>39</v>
      </c>
      <c r="AF429" s="224">
        <v>1810</v>
      </c>
      <c r="AG429" s="223">
        <v>1401</v>
      </c>
      <c r="AH429" s="223">
        <v>1418</v>
      </c>
      <c r="AI429" s="225">
        <v>0.78</v>
      </c>
      <c r="AJ429" s="222" t="s">
        <v>38</v>
      </c>
    </row>
    <row r="430" spans="1:36" ht="31.35" customHeight="1" x14ac:dyDescent="0.3">
      <c r="A430" s="219">
        <v>3960</v>
      </c>
      <c r="B430" s="219">
        <v>115093</v>
      </c>
      <c r="C430" s="219">
        <v>115093</v>
      </c>
      <c r="D430" s="220" t="s">
        <v>332</v>
      </c>
      <c r="E430" s="218">
        <v>45</v>
      </c>
      <c r="F430" s="221">
        <v>1.06</v>
      </c>
      <c r="G430" s="220" t="s">
        <v>544</v>
      </c>
      <c r="H430" s="220" t="s">
        <v>545</v>
      </c>
      <c r="I430" s="220" t="s">
        <v>546</v>
      </c>
      <c r="J430" s="218">
        <v>4</v>
      </c>
      <c r="K430" s="218">
        <v>4</v>
      </c>
      <c r="L430" s="220" t="s">
        <v>136</v>
      </c>
      <c r="M430" s="220" t="s">
        <v>148</v>
      </c>
      <c r="N430" s="222" t="s">
        <v>149</v>
      </c>
      <c r="O430" s="222" t="s">
        <v>202</v>
      </c>
      <c r="P430" s="220" t="s">
        <v>199</v>
      </c>
      <c r="Q430" s="222" t="s">
        <v>39</v>
      </c>
      <c r="R430" s="223">
        <v>38430</v>
      </c>
      <c r="S430" s="223">
        <v>30000</v>
      </c>
      <c r="T430" s="221">
        <v>0.78</v>
      </c>
      <c r="U430" s="222" t="s">
        <v>38</v>
      </c>
      <c r="V430" s="224">
        <v>1901</v>
      </c>
      <c r="W430" s="223">
        <v>1350</v>
      </c>
      <c r="X430" s="223">
        <v>1156</v>
      </c>
      <c r="Y430" s="225">
        <v>0.71</v>
      </c>
      <c r="Z430" s="222" t="s">
        <v>38</v>
      </c>
      <c r="AA430" s="226">
        <v>0.01</v>
      </c>
      <c r="AB430" s="223">
        <v>38430</v>
      </c>
      <c r="AC430" s="223">
        <v>31530</v>
      </c>
      <c r="AD430" s="225">
        <v>0.82</v>
      </c>
      <c r="AE430" s="222" t="s">
        <v>38</v>
      </c>
      <c r="AF430" s="224">
        <v>1901</v>
      </c>
      <c r="AG430" s="223">
        <v>1419</v>
      </c>
      <c r="AH430" s="223">
        <v>1215</v>
      </c>
      <c r="AI430" s="225">
        <v>0.75</v>
      </c>
      <c r="AJ430" s="222" t="s">
        <v>38</v>
      </c>
    </row>
    <row r="431" spans="1:36" ht="31.35" customHeight="1" x14ac:dyDescent="0.3">
      <c r="A431" s="219">
        <v>3970</v>
      </c>
      <c r="B431" s="219">
        <v>115092</v>
      </c>
      <c r="C431" s="219">
        <v>115092</v>
      </c>
      <c r="D431" s="220" t="s">
        <v>332</v>
      </c>
      <c r="E431" s="218">
        <v>45</v>
      </c>
      <c r="F431" s="221">
        <v>0.25</v>
      </c>
      <c r="G431" s="220" t="s">
        <v>544</v>
      </c>
      <c r="H431" s="220" t="s">
        <v>546</v>
      </c>
      <c r="I431" s="220" t="s">
        <v>443</v>
      </c>
      <c r="J431" s="218">
        <v>6</v>
      </c>
      <c r="K431" s="218">
        <v>6</v>
      </c>
      <c r="L431" s="220" t="s">
        <v>136</v>
      </c>
      <c r="M431" s="220" t="s">
        <v>148</v>
      </c>
      <c r="N431" s="222" t="s">
        <v>149</v>
      </c>
      <c r="O431" s="222" t="s">
        <v>202</v>
      </c>
      <c r="P431" s="220" t="s">
        <v>199</v>
      </c>
      <c r="Q431" s="222" t="s">
        <v>39</v>
      </c>
      <c r="R431" s="223">
        <v>54100</v>
      </c>
      <c r="S431" s="223">
        <v>47400</v>
      </c>
      <c r="T431" s="221">
        <v>0.88</v>
      </c>
      <c r="U431" s="222" t="s">
        <v>38</v>
      </c>
      <c r="V431" s="224">
        <v>2680</v>
      </c>
      <c r="W431" s="223">
        <v>2390</v>
      </c>
      <c r="X431" s="223">
        <v>1824</v>
      </c>
      <c r="Y431" s="225">
        <v>0.89</v>
      </c>
      <c r="Z431" s="222" t="s">
        <v>39</v>
      </c>
      <c r="AA431" s="226">
        <v>0.01</v>
      </c>
      <c r="AB431" s="223">
        <v>54100</v>
      </c>
      <c r="AC431" s="223">
        <v>49818</v>
      </c>
      <c r="AD431" s="225">
        <v>0.92</v>
      </c>
      <c r="AE431" s="222" t="s">
        <v>39</v>
      </c>
      <c r="AF431" s="224">
        <v>2680</v>
      </c>
      <c r="AG431" s="223">
        <v>2512</v>
      </c>
      <c r="AH431" s="223">
        <v>1917</v>
      </c>
      <c r="AI431" s="225">
        <v>0.94</v>
      </c>
      <c r="AJ431" s="222" t="s">
        <v>39</v>
      </c>
    </row>
    <row r="432" spans="1:36" ht="31.35" customHeight="1" x14ac:dyDescent="0.3">
      <c r="A432" s="219">
        <v>3980</v>
      </c>
      <c r="B432" s="219">
        <v>110177</v>
      </c>
      <c r="C432" s="219">
        <v>110177</v>
      </c>
      <c r="D432" s="220" t="s">
        <v>332</v>
      </c>
      <c r="E432" s="218">
        <v>45</v>
      </c>
      <c r="F432" s="221">
        <v>1.41</v>
      </c>
      <c r="G432" s="220" t="s">
        <v>544</v>
      </c>
      <c r="H432" s="220" t="s">
        <v>443</v>
      </c>
      <c r="I432" s="220" t="s">
        <v>186</v>
      </c>
      <c r="J432" s="218">
        <v>6</v>
      </c>
      <c r="K432" s="218">
        <v>6</v>
      </c>
      <c r="L432" s="220" t="s">
        <v>136</v>
      </c>
      <c r="M432" s="220" t="s">
        <v>148</v>
      </c>
      <c r="N432" s="222" t="s">
        <v>149</v>
      </c>
      <c r="O432" s="222" t="s">
        <v>202</v>
      </c>
      <c r="P432" s="220" t="s">
        <v>199</v>
      </c>
      <c r="Q432" s="222" t="s">
        <v>39</v>
      </c>
      <c r="R432" s="223">
        <v>54100</v>
      </c>
      <c r="S432" s="223">
        <v>34834</v>
      </c>
      <c r="T432" s="221">
        <v>0.64</v>
      </c>
      <c r="U432" s="222" t="s">
        <v>38</v>
      </c>
      <c r="V432" s="224">
        <v>2680</v>
      </c>
      <c r="W432" s="223">
        <v>1687</v>
      </c>
      <c r="X432" s="223">
        <v>1448</v>
      </c>
      <c r="Y432" s="225">
        <v>0.63</v>
      </c>
      <c r="Z432" s="222" t="s">
        <v>38</v>
      </c>
      <c r="AA432" s="226">
        <v>0.01</v>
      </c>
      <c r="AB432" s="223">
        <v>54100</v>
      </c>
      <c r="AC432" s="223">
        <v>36611</v>
      </c>
      <c r="AD432" s="225">
        <v>0.68</v>
      </c>
      <c r="AE432" s="222" t="s">
        <v>38</v>
      </c>
      <c r="AF432" s="224">
        <v>2680</v>
      </c>
      <c r="AG432" s="223">
        <v>1773</v>
      </c>
      <c r="AH432" s="223">
        <v>1522</v>
      </c>
      <c r="AI432" s="225">
        <v>0.66</v>
      </c>
      <c r="AJ432" s="222" t="s">
        <v>38</v>
      </c>
    </row>
    <row r="433" spans="1:36" ht="31.35" customHeight="1" x14ac:dyDescent="0.3">
      <c r="A433" s="219">
        <v>3990</v>
      </c>
      <c r="B433" s="219">
        <v>110177</v>
      </c>
      <c r="C433" s="219">
        <v>110177</v>
      </c>
      <c r="D433" s="229" t="s">
        <v>176</v>
      </c>
      <c r="E433" s="218">
        <v>45</v>
      </c>
      <c r="F433" s="221">
        <v>3.07</v>
      </c>
      <c r="G433" s="220" t="s">
        <v>544</v>
      </c>
      <c r="H433" s="220" t="s">
        <v>186</v>
      </c>
      <c r="I433" s="220" t="s">
        <v>465</v>
      </c>
      <c r="J433" s="218">
        <v>6</v>
      </c>
      <c r="K433" s="218">
        <v>6</v>
      </c>
      <c r="L433" s="220" t="s">
        <v>136</v>
      </c>
      <c r="M433" s="220" t="s">
        <v>148</v>
      </c>
      <c r="N433" s="222" t="s">
        <v>149</v>
      </c>
      <c r="O433" s="222" t="s">
        <v>202</v>
      </c>
      <c r="P433" s="220" t="s">
        <v>199</v>
      </c>
      <c r="Q433" s="222" t="s">
        <v>39</v>
      </c>
      <c r="R433" s="223">
        <v>56805</v>
      </c>
      <c r="S433" s="223">
        <v>34834</v>
      </c>
      <c r="T433" s="221">
        <v>0.61</v>
      </c>
      <c r="U433" s="222" t="s">
        <v>38</v>
      </c>
      <c r="V433" s="224">
        <v>2814</v>
      </c>
      <c r="W433" s="223">
        <v>1687</v>
      </c>
      <c r="X433" s="223">
        <v>1448</v>
      </c>
      <c r="Y433" s="225">
        <v>0.6</v>
      </c>
      <c r="Z433" s="222" t="s">
        <v>38</v>
      </c>
      <c r="AA433" s="226">
        <v>0.01</v>
      </c>
      <c r="AB433" s="223">
        <v>56805</v>
      </c>
      <c r="AC433" s="223">
        <v>36611</v>
      </c>
      <c r="AD433" s="225">
        <v>0.64</v>
      </c>
      <c r="AE433" s="222" t="s">
        <v>38</v>
      </c>
      <c r="AF433" s="224">
        <v>2814</v>
      </c>
      <c r="AG433" s="223">
        <v>1773</v>
      </c>
      <c r="AH433" s="223">
        <v>1522</v>
      </c>
      <c r="AI433" s="225">
        <v>0.63</v>
      </c>
      <c r="AJ433" s="222" t="s">
        <v>38</v>
      </c>
    </row>
    <row r="434" spans="1:36" ht="31.35" customHeight="1" x14ac:dyDescent="0.3">
      <c r="A434" s="219">
        <v>4000</v>
      </c>
      <c r="B434" s="219">
        <v>110128</v>
      </c>
      <c r="C434" s="219">
        <v>110128</v>
      </c>
      <c r="D434" s="229" t="s">
        <v>176</v>
      </c>
      <c r="E434" s="218">
        <v>45</v>
      </c>
      <c r="F434" s="221">
        <v>0.88</v>
      </c>
      <c r="G434" s="220" t="s">
        <v>544</v>
      </c>
      <c r="H434" s="220" t="s">
        <v>465</v>
      </c>
      <c r="I434" s="220" t="s">
        <v>221</v>
      </c>
      <c r="J434" s="218">
        <v>6</v>
      </c>
      <c r="K434" s="218">
        <v>6</v>
      </c>
      <c r="L434" s="220" t="s">
        <v>136</v>
      </c>
      <c r="M434" s="220" t="s">
        <v>148</v>
      </c>
      <c r="N434" s="222" t="s">
        <v>149</v>
      </c>
      <c r="O434" s="222" t="s">
        <v>202</v>
      </c>
      <c r="P434" s="220" t="s">
        <v>199</v>
      </c>
      <c r="Q434" s="222" t="s">
        <v>39</v>
      </c>
      <c r="R434" s="223">
        <v>56805</v>
      </c>
      <c r="S434" s="223">
        <v>45200</v>
      </c>
      <c r="T434" s="221">
        <v>0.8</v>
      </c>
      <c r="U434" s="222" t="s">
        <v>38</v>
      </c>
      <c r="V434" s="224">
        <v>2814</v>
      </c>
      <c r="W434" s="223">
        <v>2006</v>
      </c>
      <c r="X434" s="223">
        <v>2017</v>
      </c>
      <c r="Y434" s="225">
        <v>0.72</v>
      </c>
      <c r="Z434" s="222" t="s">
        <v>38</v>
      </c>
      <c r="AA434" s="226">
        <v>0.01</v>
      </c>
      <c r="AB434" s="223">
        <v>56805</v>
      </c>
      <c r="AC434" s="223">
        <v>47506</v>
      </c>
      <c r="AD434" s="225">
        <v>0.84</v>
      </c>
      <c r="AE434" s="222" t="s">
        <v>38</v>
      </c>
      <c r="AF434" s="224">
        <v>2814</v>
      </c>
      <c r="AG434" s="223">
        <v>2108</v>
      </c>
      <c r="AH434" s="223">
        <v>2120</v>
      </c>
      <c r="AI434" s="225">
        <v>0.75</v>
      </c>
      <c r="AJ434" s="222" t="s">
        <v>38</v>
      </c>
    </row>
    <row r="435" spans="1:36" ht="31.35" customHeight="1" x14ac:dyDescent="0.3">
      <c r="A435" s="219">
        <v>4010</v>
      </c>
      <c r="B435" s="219">
        <v>110128</v>
      </c>
      <c r="C435" s="219">
        <v>110128</v>
      </c>
      <c r="D435" s="220" t="s">
        <v>332</v>
      </c>
      <c r="E435" s="218">
        <v>50</v>
      </c>
      <c r="F435" s="221">
        <v>2.33</v>
      </c>
      <c r="G435" s="220" t="s">
        <v>544</v>
      </c>
      <c r="H435" s="220" t="s">
        <v>221</v>
      </c>
      <c r="I435" s="220" t="s">
        <v>165</v>
      </c>
      <c r="J435" s="218">
        <v>6</v>
      </c>
      <c r="K435" s="218">
        <v>6</v>
      </c>
      <c r="L435" s="220" t="s">
        <v>136</v>
      </c>
      <c r="M435" s="220" t="s">
        <v>148</v>
      </c>
      <c r="N435" s="222" t="s">
        <v>138</v>
      </c>
      <c r="O435" s="222" t="s">
        <v>202</v>
      </c>
      <c r="P435" s="220" t="s">
        <v>181</v>
      </c>
      <c r="Q435" s="222" t="s">
        <v>39</v>
      </c>
      <c r="R435" s="223">
        <v>57855</v>
      </c>
      <c r="S435" s="223">
        <v>45200</v>
      </c>
      <c r="T435" s="221">
        <v>0.78</v>
      </c>
      <c r="U435" s="222" t="s">
        <v>38</v>
      </c>
      <c r="V435" s="224">
        <v>2867</v>
      </c>
      <c r="W435" s="223">
        <v>2006</v>
      </c>
      <c r="X435" s="223">
        <v>2017</v>
      </c>
      <c r="Y435" s="225">
        <v>0.7</v>
      </c>
      <c r="Z435" s="222" t="s">
        <v>38</v>
      </c>
      <c r="AA435" s="226">
        <v>0.01</v>
      </c>
      <c r="AB435" s="223">
        <v>57855</v>
      </c>
      <c r="AC435" s="223">
        <v>47506</v>
      </c>
      <c r="AD435" s="225">
        <v>0.82</v>
      </c>
      <c r="AE435" s="222" t="s">
        <v>38</v>
      </c>
      <c r="AF435" s="224">
        <v>2867</v>
      </c>
      <c r="AG435" s="223">
        <v>2108</v>
      </c>
      <c r="AH435" s="223">
        <v>2120</v>
      </c>
      <c r="AI435" s="225">
        <v>0.74</v>
      </c>
      <c r="AJ435" s="222" t="s">
        <v>38</v>
      </c>
    </row>
    <row r="436" spans="1:36" ht="31.35" customHeight="1" x14ac:dyDescent="0.3">
      <c r="A436" s="219">
        <v>4020</v>
      </c>
      <c r="B436" s="219">
        <v>110504</v>
      </c>
      <c r="C436" s="219">
        <v>110504</v>
      </c>
      <c r="D436" s="220" t="s">
        <v>332</v>
      </c>
      <c r="E436" s="218">
        <v>45</v>
      </c>
      <c r="F436" s="221">
        <v>0.2</v>
      </c>
      <c r="G436" s="220" t="s">
        <v>544</v>
      </c>
      <c r="H436" s="220" t="s">
        <v>165</v>
      </c>
      <c r="I436" s="220" t="s">
        <v>547</v>
      </c>
      <c r="J436" s="218">
        <v>6</v>
      </c>
      <c r="K436" s="218">
        <v>6</v>
      </c>
      <c r="L436" s="220" t="s">
        <v>136</v>
      </c>
      <c r="M436" s="220" t="s">
        <v>148</v>
      </c>
      <c r="N436" s="222" t="s">
        <v>149</v>
      </c>
      <c r="O436" s="222" t="s">
        <v>202</v>
      </c>
      <c r="P436" s="220" t="s">
        <v>181</v>
      </c>
      <c r="Q436" s="222" t="s">
        <v>39</v>
      </c>
      <c r="R436" s="223">
        <v>54100</v>
      </c>
      <c r="S436" s="223">
        <v>27300</v>
      </c>
      <c r="T436" s="221">
        <v>0.5</v>
      </c>
      <c r="U436" s="222" t="s">
        <v>38</v>
      </c>
      <c r="V436" s="224">
        <v>2680</v>
      </c>
      <c r="W436" s="223">
        <v>1118</v>
      </c>
      <c r="X436" s="223">
        <v>1339</v>
      </c>
      <c r="Y436" s="225">
        <v>0.5</v>
      </c>
      <c r="Z436" s="222" t="s">
        <v>38</v>
      </c>
      <c r="AA436" s="226">
        <v>0.01</v>
      </c>
      <c r="AB436" s="223">
        <v>54100</v>
      </c>
      <c r="AC436" s="223">
        <v>28693</v>
      </c>
      <c r="AD436" s="225">
        <v>0.53</v>
      </c>
      <c r="AE436" s="222" t="s">
        <v>38</v>
      </c>
      <c r="AF436" s="224">
        <v>2680</v>
      </c>
      <c r="AG436" s="223">
        <v>1175</v>
      </c>
      <c r="AH436" s="223">
        <v>1407</v>
      </c>
      <c r="AI436" s="225">
        <v>0.53</v>
      </c>
      <c r="AJ436" s="222" t="s">
        <v>38</v>
      </c>
    </row>
    <row r="437" spans="1:36" ht="31.35" customHeight="1" x14ac:dyDescent="0.3">
      <c r="A437" s="219">
        <v>4030</v>
      </c>
      <c r="B437" s="219">
        <v>110414</v>
      </c>
      <c r="C437" s="219">
        <v>110414</v>
      </c>
      <c r="D437" s="220" t="s">
        <v>332</v>
      </c>
      <c r="E437" s="218">
        <v>45</v>
      </c>
      <c r="F437" s="221">
        <v>0.62</v>
      </c>
      <c r="G437" s="220" t="s">
        <v>544</v>
      </c>
      <c r="H437" s="220" t="s">
        <v>547</v>
      </c>
      <c r="I437" s="220" t="s">
        <v>548</v>
      </c>
      <c r="J437" s="218">
        <v>6</v>
      </c>
      <c r="K437" s="218">
        <v>6</v>
      </c>
      <c r="L437" s="220" t="s">
        <v>136</v>
      </c>
      <c r="M437" s="220" t="s">
        <v>148</v>
      </c>
      <c r="N437" s="222" t="s">
        <v>149</v>
      </c>
      <c r="O437" s="222" t="s">
        <v>202</v>
      </c>
      <c r="P437" s="220" t="s">
        <v>181</v>
      </c>
      <c r="Q437" s="222" t="s">
        <v>39</v>
      </c>
      <c r="R437" s="223">
        <v>54100</v>
      </c>
      <c r="S437" s="223">
        <v>53100</v>
      </c>
      <c r="T437" s="221">
        <v>0.98</v>
      </c>
      <c r="U437" s="222" t="s">
        <v>39</v>
      </c>
      <c r="V437" s="224">
        <v>2680</v>
      </c>
      <c r="W437" s="223">
        <v>1886</v>
      </c>
      <c r="X437" s="223">
        <v>1950</v>
      </c>
      <c r="Y437" s="225">
        <v>0.73</v>
      </c>
      <c r="Z437" s="222" t="s">
        <v>38</v>
      </c>
      <c r="AA437" s="226">
        <v>0.01</v>
      </c>
      <c r="AB437" s="223">
        <v>54100</v>
      </c>
      <c r="AC437" s="223">
        <v>55809</v>
      </c>
      <c r="AD437" s="225">
        <v>1.03</v>
      </c>
      <c r="AE437" s="222" t="s">
        <v>285</v>
      </c>
      <c r="AF437" s="224">
        <v>2680</v>
      </c>
      <c r="AG437" s="223">
        <v>1982</v>
      </c>
      <c r="AH437" s="223">
        <v>2049</v>
      </c>
      <c r="AI437" s="225">
        <v>0.76</v>
      </c>
      <c r="AJ437" s="222" t="s">
        <v>38</v>
      </c>
    </row>
    <row r="438" spans="1:36" ht="31.35" customHeight="1" x14ac:dyDescent="0.3">
      <c r="A438" s="219">
        <v>4040</v>
      </c>
      <c r="B438" s="219">
        <v>110414</v>
      </c>
      <c r="C438" s="219">
        <v>110414</v>
      </c>
      <c r="D438" s="229" t="s">
        <v>176</v>
      </c>
      <c r="E438" s="218">
        <v>45</v>
      </c>
      <c r="F438" s="221">
        <v>0.39</v>
      </c>
      <c r="G438" s="220" t="s">
        <v>544</v>
      </c>
      <c r="H438" s="220" t="s">
        <v>548</v>
      </c>
      <c r="I438" s="220" t="s">
        <v>549</v>
      </c>
      <c r="J438" s="218">
        <v>6</v>
      </c>
      <c r="K438" s="218">
        <v>6</v>
      </c>
      <c r="L438" s="220" t="s">
        <v>136</v>
      </c>
      <c r="M438" s="220" t="s">
        <v>148</v>
      </c>
      <c r="N438" s="222" t="s">
        <v>149</v>
      </c>
      <c r="O438" s="222" t="s">
        <v>202</v>
      </c>
      <c r="P438" s="220" t="s">
        <v>181</v>
      </c>
      <c r="Q438" s="222" t="s">
        <v>39</v>
      </c>
      <c r="R438" s="223">
        <v>56805</v>
      </c>
      <c r="S438" s="223">
        <v>53100</v>
      </c>
      <c r="T438" s="221">
        <v>0.93</v>
      </c>
      <c r="U438" s="222" t="s">
        <v>39</v>
      </c>
      <c r="V438" s="224">
        <v>2814</v>
      </c>
      <c r="W438" s="223">
        <v>1886</v>
      </c>
      <c r="X438" s="223">
        <v>1950</v>
      </c>
      <c r="Y438" s="225">
        <v>0.69</v>
      </c>
      <c r="Z438" s="222" t="s">
        <v>38</v>
      </c>
      <c r="AA438" s="226">
        <v>0.01</v>
      </c>
      <c r="AB438" s="223">
        <v>56805</v>
      </c>
      <c r="AC438" s="223">
        <v>55809</v>
      </c>
      <c r="AD438" s="225">
        <v>0.98</v>
      </c>
      <c r="AE438" s="222" t="s">
        <v>39</v>
      </c>
      <c r="AF438" s="224">
        <v>2814</v>
      </c>
      <c r="AG438" s="223">
        <v>1982</v>
      </c>
      <c r="AH438" s="223">
        <v>2049</v>
      </c>
      <c r="AI438" s="225">
        <v>0.73</v>
      </c>
      <c r="AJ438" s="222" t="s">
        <v>38</v>
      </c>
    </row>
    <row r="439" spans="1:36" ht="31.35" customHeight="1" x14ac:dyDescent="0.3">
      <c r="A439" s="219">
        <v>4050</v>
      </c>
      <c r="B439" s="219">
        <v>110414</v>
      </c>
      <c r="C439" s="219">
        <v>110414</v>
      </c>
      <c r="D439" s="229" t="s">
        <v>176</v>
      </c>
      <c r="E439" s="218">
        <v>50</v>
      </c>
      <c r="F439" s="221">
        <v>1.22</v>
      </c>
      <c r="G439" s="220" t="s">
        <v>544</v>
      </c>
      <c r="H439" s="220" t="s">
        <v>549</v>
      </c>
      <c r="I439" s="220" t="s">
        <v>356</v>
      </c>
      <c r="J439" s="218">
        <v>6</v>
      </c>
      <c r="K439" s="218">
        <v>6</v>
      </c>
      <c r="L439" s="220" t="s">
        <v>136</v>
      </c>
      <c r="M439" s="220" t="s">
        <v>148</v>
      </c>
      <c r="N439" s="222" t="s">
        <v>149</v>
      </c>
      <c r="O439" s="222" t="s">
        <v>202</v>
      </c>
      <c r="P439" s="220" t="s">
        <v>426</v>
      </c>
      <c r="Q439" s="222" t="s">
        <v>39</v>
      </c>
      <c r="R439" s="223">
        <v>56805</v>
      </c>
      <c r="S439" s="223">
        <v>53100</v>
      </c>
      <c r="T439" s="221">
        <v>0.93</v>
      </c>
      <c r="U439" s="222" t="s">
        <v>39</v>
      </c>
      <c r="V439" s="224">
        <v>2814</v>
      </c>
      <c r="W439" s="223">
        <v>1886</v>
      </c>
      <c r="X439" s="223">
        <v>1950</v>
      </c>
      <c r="Y439" s="225">
        <v>0.69</v>
      </c>
      <c r="Z439" s="222" t="s">
        <v>38</v>
      </c>
      <c r="AA439" s="226">
        <v>0.01</v>
      </c>
      <c r="AB439" s="223">
        <v>56805</v>
      </c>
      <c r="AC439" s="223">
        <v>55809</v>
      </c>
      <c r="AD439" s="225">
        <v>0.98</v>
      </c>
      <c r="AE439" s="222" t="s">
        <v>39</v>
      </c>
      <c r="AF439" s="224">
        <v>2814</v>
      </c>
      <c r="AG439" s="223">
        <v>1982</v>
      </c>
      <c r="AH439" s="223">
        <v>2049</v>
      </c>
      <c r="AI439" s="225">
        <v>0.73</v>
      </c>
      <c r="AJ439" s="222" t="s">
        <v>38</v>
      </c>
    </row>
    <row r="440" spans="1:36" ht="31.35" customHeight="1" x14ac:dyDescent="0.3">
      <c r="A440" s="219">
        <v>4060</v>
      </c>
      <c r="B440" s="219">
        <v>110414</v>
      </c>
      <c r="C440" s="219">
        <v>110414</v>
      </c>
      <c r="D440" s="229" t="s">
        <v>176</v>
      </c>
      <c r="E440" s="218">
        <v>45</v>
      </c>
      <c r="F440" s="221">
        <v>1.02</v>
      </c>
      <c r="G440" s="220" t="s">
        <v>544</v>
      </c>
      <c r="H440" s="220" t="s">
        <v>356</v>
      </c>
      <c r="I440" s="220" t="s">
        <v>550</v>
      </c>
      <c r="J440" s="218">
        <v>6</v>
      </c>
      <c r="K440" s="218">
        <v>6</v>
      </c>
      <c r="L440" s="220" t="s">
        <v>136</v>
      </c>
      <c r="M440" s="220" t="s">
        <v>148</v>
      </c>
      <c r="N440" s="222" t="s">
        <v>149</v>
      </c>
      <c r="O440" s="222" t="s">
        <v>202</v>
      </c>
      <c r="P440" s="220" t="s">
        <v>140</v>
      </c>
      <c r="Q440" s="222" t="s">
        <v>39</v>
      </c>
      <c r="R440" s="223">
        <v>56805</v>
      </c>
      <c r="S440" s="223">
        <v>53100</v>
      </c>
      <c r="T440" s="221">
        <v>0.93</v>
      </c>
      <c r="U440" s="222" t="s">
        <v>39</v>
      </c>
      <c r="V440" s="224">
        <v>2814</v>
      </c>
      <c r="W440" s="223">
        <v>1886</v>
      </c>
      <c r="X440" s="223">
        <v>1950</v>
      </c>
      <c r="Y440" s="225">
        <v>0.69</v>
      </c>
      <c r="Z440" s="222" t="s">
        <v>38</v>
      </c>
      <c r="AA440" s="226">
        <v>0.01</v>
      </c>
      <c r="AB440" s="223">
        <v>56805</v>
      </c>
      <c r="AC440" s="223">
        <v>55809</v>
      </c>
      <c r="AD440" s="225">
        <v>0.98</v>
      </c>
      <c r="AE440" s="222" t="s">
        <v>39</v>
      </c>
      <c r="AF440" s="224">
        <v>2814</v>
      </c>
      <c r="AG440" s="223">
        <v>1982</v>
      </c>
      <c r="AH440" s="223">
        <v>2049</v>
      </c>
      <c r="AI440" s="225">
        <v>0.73</v>
      </c>
      <c r="AJ440" s="222" t="s">
        <v>38</v>
      </c>
    </row>
    <row r="441" spans="1:36" ht="31.35" customHeight="1" x14ac:dyDescent="0.3">
      <c r="A441" s="219">
        <v>4070</v>
      </c>
      <c r="B441" s="219">
        <v>110475</v>
      </c>
      <c r="C441" s="219">
        <v>110475</v>
      </c>
      <c r="D441" s="229" t="s">
        <v>176</v>
      </c>
      <c r="E441" s="218">
        <v>50</v>
      </c>
      <c r="F441" s="221">
        <v>1.36</v>
      </c>
      <c r="G441" s="220" t="s">
        <v>544</v>
      </c>
      <c r="H441" s="220" t="s">
        <v>550</v>
      </c>
      <c r="I441" s="220" t="s">
        <v>374</v>
      </c>
      <c r="J441" s="218">
        <v>6</v>
      </c>
      <c r="K441" s="218">
        <v>6</v>
      </c>
      <c r="L441" s="220" t="s">
        <v>136</v>
      </c>
      <c r="M441" s="220" t="s">
        <v>148</v>
      </c>
      <c r="N441" s="222" t="s">
        <v>149</v>
      </c>
      <c r="O441" s="222" t="s">
        <v>202</v>
      </c>
      <c r="P441" s="220" t="s">
        <v>187</v>
      </c>
      <c r="Q441" s="222" t="s">
        <v>39</v>
      </c>
      <c r="R441" s="223">
        <v>56805</v>
      </c>
      <c r="S441" s="223">
        <v>46000</v>
      </c>
      <c r="T441" s="221">
        <v>0.81</v>
      </c>
      <c r="U441" s="222" t="s">
        <v>38</v>
      </c>
      <c r="V441" s="224">
        <v>2814</v>
      </c>
      <c r="W441" s="223">
        <v>1775</v>
      </c>
      <c r="X441" s="223">
        <v>1818</v>
      </c>
      <c r="Y441" s="225">
        <v>0.65</v>
      </c>
      <c r="Z441" s="222" t="s">
        <v>38</v>
      </c>
      <c r="AA441" s="226">
        <v>0.01</v>
      </c>
      <c r="AB441" s="223">
        <v>56805</v>
      </c>
      <c r="AC441" s="223">
        <v>48346</v>
      </c>
      <c r="AD441" s="225">
        <v>0.85</v>
      </c>
      <c r="AE441" s="222" t="s">
        <v>38</v>
      </c>
      <c r="AF441" s="224">
        <v>2814</v>
      </c>
      <c r="AG441" s="223">
        <v>1866</v>
      </c>
      <c r="AH441" s="223">
        <v>1911</v>
      </c>
      <c r="AI441" s="225">
        <v>0.68</v>
      </c>
      <c r="AJ441" s="222" t="s">
        <v>38</v>
      </c>
    </row>
    <row r="442" spans="1:36" ht="31.35" customHeight="1" x14ac:dyDescent="0.3">
      <c r="A442" s="219">
        <v>4080</v>
      </c>
      <c r="B442" s="219">
        <v>110475</v>
      </c>
      <c r="C442" s="219">
        <v>110475</v>
      </c>
      <c r="D442" s="220" t="s">
        <v>332</v>
      </c>
      <c r="E442" s="218">
        <v>50</v>
      </c>
      <c r="F442" s="221">
        <v>1.22</v>
      </c>
      <c r="G442" s="220" t="s">
        <v>544</v>
      </c>
      <c r="H442" s="220" t="s">
        <v>374</v>
      </c>
      <c r="I442" s="220" t="s">
        <v>551</v>
      </c>
      <c r="J442" s="218">
        <v>6</v>
      </c>
      <c r="K442" s="218">
        <v>6</v>
      </c>
      <c r="L442" s="220" t="s">
        <v>136</v>
      </c>
      <c r="M442" s="220" t="s">
        <v>148</v>
      </c>
      <c r="N442" s="222" t="s">
        <v>149</v>
      </c>
      <c r="O442" s="222" t="s">
        <v>202</v>
      </c>
      <c r="P442" s="220" t="s">
        <v>175</v>
      </c>
      <c r="Q442" s="222" t="s">
        <v>39</v>
      </c>
      <c r="R442" s="223">
        <v>56805</v>
      </c>
      <c r="S442" s="223">
        <v>46000</v>
      </c>
      <c r="T442" s="221">
        <v>0.81</v>
      </c>
      <c r="U442" s="222" t="s">
        <v>38</v>
      </c>
      <c r="V442" s="224">
        <v>2814</v>
      </c>
      <c r="W442" s="223">
        <v>1775</v>
      </c>
      <c r="X442" s="223">
        <v>1818</v>
      </c>
      <c r="Y442" s="225">
        <v>0.65</v>
      </c>
      <c r="Z442" s="222" t="s">
        <v>38</v>
      </c>
      <c r="AA442" s="226">
        <v>0.01</v>
      </c>
      <c r="AB442" s="223">
        <v>56805</v>
      </c>
      <c r="AC442" s="223">
        <v>48346</v>
      </c>
      <c r="AD442" s="225">
        <v>0.85</v>
      </c>
      <c r="AE442" s="222" t="s">
        <v>38</v>
      </c>
      <c r="AF442" s="224">
        <v>2814</v>
      </c>
      <c r="AG442" s="223">
        <v>1866</v>
      </c>
      <c r="AH442" s="223">
        <v>1911</v>
      </c>
      <c r="AI442" s="225">
        <v>0.68</v>
      </c>
      <c r="AJ442" s="222" t="s">
        <v>38</v>
      </c>
    </row>
    <row r="443" spans="1:36" ht="31.35" customHeight="1" x14ac:dyDescent="0.3">
      <c r="A443" s="219">
        <v>4090</v>
      </c>
      <c r="B443" s="219">
        <v>110499</v>
      </c>
      <c r="C443" s="219">
        <v>110499</v>
      </c>
      <c r="D443" s="220" t="s">
        <v>332</v>
      </c>
      <c r="E443" s="218">
        <v>55</v>
      </c>
      <c r="F443" s="221">
        <v>1.19</v>
      </c>
      <c r="G443" s="220" t="s">
        <v>544</v>
      </c>
      <c r="H443" s="220" t="s">
        <v>551</v>
      </c>
      <c r="I443" s="220" t="s">
        <v>177</v>
      </c>
      <c r="J443" s="218">
        <v>4</v>
      </c>
      <c r="K443" s="218">
        <v>4</v>
      </c>
      <c r="L443" s="220" t="s">
        <v>136</v>
      </c>
      <c r="M443" s="220" t="s">
        <v>148</v>
      </c>
      <c r="N443" s="222" t="s">
        <v>158</v>
      </c>
      <c r="O443" s="222" t="s">
        <v>202</v>
      </c>
      <c r="P443" s="220" t="s">
        <v>175</v>
      </c>
      <c r="Q443" s="222" t="s">
        <v>39</v>
      </c>
      <c r="R443" s="223">
        <v>58485</v>
      </c>
      <c r="S443" s="223">
        <v>33050</v>
      </c>
      <c r="T443" s="221">
        <v>0.56999999999999995</v>
      </c>
      <c r="U443" s="222" t="s">
        <v>37</v>
      </c>
      <c r="V443" s="224">
        <v>3056</v>
      </c>
      <c r="W443" s="223">
        <v>1621</v>
      </c>
      <c r="X443" s="223">
        <v>1353</v>
      </c>
      <c r="Y443" s="225">
        <v>0.53</v>
      </c>
      <c r="Z443" s="222" t="s">
        <v>37</v>
      </c>
      <c r="AA443" s="226">
        <v>0.05</v>
      </c>
      <c r="AB443" s="223">
        <v>58485</v>
      </c>
      <c r="AC443" s="223">
        <v>42181</v>
      </c>
      <c r="AD443" s="225">
        <v>0.72</v>
      </c>
      <c r="AE443" s="222" t="s">
        <v>38</v>
      </c>
      <c r="AF443" s="224">
        <v>3056</v>
      </c>
      <c r="AG443" s="223">
        <v>2069</v>
      </c>
      <c r="AH443" s="223">
        <v>1727</v>
      </c>
      <c r="AI443" s="225">
        <v>0.68</v>
      </c>
      <c r="AJ443" s="222" t="s">
        <v>38</v>
      </c>
    </row>
    <row r="444" spans="1:36" ht="31.35" customHeight="1" x14ac:dyDescent="0.3">
      <c r="A444" s="219">
        <v>4100</v>
      </c>
      <c r="B444" s="219">
        <v>110002</v>
      </c>
      <c r="C444" s="219">
        <v>110002</v>
      </c>
      <c r="D444" s="220" t="s">
        <v>332</v>
      </c>
      <c r="E444" s="218">
        <v>55</v>
      </c>
      <c r="F444" s="221">
        <v>1.31</v>
      </c>
      <c r="G444" s="220" t="s">
        <v>544</v>
      </c>
      <c r="H444" s="220" t="s">
        <v>177</v>
      </c>
      <c r="I444" s="220" t="s">
        <v>215</v>
      </c>
      <c r="J444" s="218">
        <v>4</v>
      </c>
      <c r="K444" s="218">
        <v>4</v>
      </c>
      <c r="L444" s="220" t="s">
        <v>136</v>
      </c>
      <c r="M444" s="220" t="s">
        <v>148</v>
      </c>
      <c r="N444" s="222" t="s">
        <v>149</v>
      </c>
      <c r="O444" s="222" t="s">
        <v>202</v>
      </c>
      <c r="P444" s="220" t="s">
        <v>175</v>
      </c>
      <c r="Q444" s="222" t="s">
        <v>39</v>
      </c>
      <c r="R444" s="223">
        <v>36600</v>
      </c>
      <c r="S444" s="223">
        <v>22400</v>
      </c>
      <c r="T444" s="221">
        <v>0.61</v>
      </c>
      <c r="U444" s="222" t="s">
        <v>38</v>
      </c>
      <c r="V444" s="224">
        <v>1810</v>
      </c>
      <c r="W444" s="218">
        <v>917</v>
      </c>
      <c r="X444" s="223">
        <v>1099</v>
      </c>
      <c r="Y444" s="225">
        <v>0.61</v>
      </c>
      <c r="Z444" s="222" t="s">
        <v>38</v>
      </c>
      <c r="AA444" s="226">
        <v>0.01</v>
      </c>
      <c r="AB444" s="223">
        <v>36600</v>
      </c>
      <c r="AC444" s="223">
        <v>23543</v>
      </c>
      <c r="AD444" s="225">
        <v>0.64</v>
      </c>
      <c r="AE444" s="222" t="s">
        <v>38</v>
      </c>
      <c r="AF444" s="224">
        <v>1810</v>
      </c>
      <c r="AG444" s="218">
        <v>964</v>
      </c>
      <c r="AH444" s="223">
        <v>1155</v>
      </c>
      <c r="AI444" s="225">
        <v>0.64</v>
      </c>
      <c r="AJ444" s="222" t="s">
        <v>38</v>
      </c>
    </row>
    <row r="445" spans="1:36" ht="31.35" customHeight="1" x14ac:dyDescent="0.3">
      <c r="A445" s="219">
        <v>4110</v>
      </c>
      <c r="B445" s="219">
        <v>750642</v>
      </c>
      <c r="C445" s="219">
        <v>750642</v>
      </c>
      <c r="D445" s="220" t="s">
        <v>332</v>
      </c>
      <c r="E445" s="218">
        <v>55</v>
      </c>
      <c r="F445" s="221">
        <v>0.74</v>
      </c>
      <c r="G445" s="220" t="s">
        <v>544</v>
      </c>
      <c r="H445" s="220" t="s">
        <v>215</v>
      </c>
      <c r="I445" s="220" t="s">
        <v>217</v>
      </c>
      <c r="J445" s="218">
        <v>4</v>
      </c>
      <c r="K445" s="218">
        <v>4</v>
      </c>
      <c r="L445" s="220" t="s">
        <v>136</v>
      </c>
      <c r="M445" s="220" t="s">
        <v>148</v>
      </c>
      <c r="N445" s="222" t="s">
        <v>149</v>
      </c>
      <c r="O445" s="222" t="s">
        <v>202</v>
      </c>
      <c r="P445" s="220" t="s">
        <v>175</v>
      </c>
      <c r="Q445" s="222" t="s">
        <v>39</v>
      </c>
      <c r="R445" s="223">
        <v>38430</v>
      </c>
      <c r="S445" s="223">
        <v>22750</v>
      </c>
      <c r="T445" s="221">
        <v>0.59</v>
      </c>
      <c r="U445" s="222" t="s">
        <v>38</v>
      </c>
      <c r="V445" s="224">
        <v>1901</v>
      </c>
      <c r="W445" s="223">
        <v>1100</v>
      </c>
      <c r="X445" s="218">
        <v>982</v>
      </c>
      <c r="Y445" s="225">
        <v>0.57999999999999996</v>
      </c>
      <c r="Z445" s="222" t="s">
        <v>38</v>
      </c>
      <c r="AA445" s="226">
        <v>0.01</v>
      </c>
      <c r="AB445" s="223">
        <v>38430</v>
      </c>
      <c r="AC445" s="223">
        <v>23910</v>
      </c>
      <c r="AD445" s="225">
        <v>0.62</v>
      </c>
      <c r="AE445" s="222" t="s">
        <v>38</v>
      </c>
      <c r="AF445" s="224">
        <v>1901</v>
      </c>
      <c r="AG445" s="223">
        <v>1156</v>
      </c>
      <c r="AH445" s="223">
        <v>1032</v>
      </c>
      <c r="AI445" s="225">
        <v>0.61</v>
      </c>
      <c r="AJ445" s="222" t="s">
        <v>38</v>
      </c>
    </row>
    <row r="446" spans="1:36" ht="31.35" customHeight="1" x14ac:dyDescent="0.3">
      <c r="A446" s="219">
        <v>4120</v>
      </c>
      <c r="B446" s="218">
        <v>12</v>
      </c>
      <c r="C446" s="228"/>
      <c r="D446" s="220" t="s">
        <v>57</v>
      </c>
      <c r="E446" s="218">
        <v>25</v>
      </c>
      <c r="F446" s="221">
        <v>0.83</v>
      </c>
      <c r="G446" s="220" t="s">
        <v>428</v>
      </c>
      <c r="H446" s="220" t="s">
        <v>427</v>
      </c>
      <c r="I446" s="220" t="s">
        <v>143</v>
      </c>
      <c r="J446" s="218">
        <v>2</v>
      </c>
      <c r="K446" s="218">
        <v>2</v>
      </c>
      <c r="L446" s="220" t="s">
        <v>136</v>
      </c>
      <c r="M446" s="220" t="s">
        <v>137</v>
      </c>
      <c r="N446" s="222" t="s">
        <v>138</v>
      </c>
      <c r="O446" s="220" t="s">
        <v>139</v>
      </c>
      <c r="P446" s="220" t="s">
        <v>144</v>
      </c>
      <c r="Q446" s="222" t="s">
        <v>39</v>
      </c>
      <c r="R446" s="223">
        <v>20160</v>
      </c>
      <c r="S446" s="223">
        <v>1710</v>
      </c>
      <c r="T446" s="221">
        <v>0.08</v>
      </c>
      <c r="U446" s="222" t="s">
        <v>38</v>
      </c>
      <c r="V446" s="218">
        <v>999</v>
      </c>
      <c r="W446" s="218">
        <v>83</v>
      </c>
      <c r="X446" s="218">
        <v>70</v>
      </c>
      <c r="Y446" s="225">
        <v>0.08</v>
      </c>
      <c r="Z446" s="222" t="s">
        <v>38</v>
      </c>
      <c r="AA446" s="226">
        <v>1.2500000000000001E-2</v>
      </c>
      <c r="AB446" s="223">
        <v>20160</v>
      </c>
      <c r="AC446" s="223">
        <v>1820</v>
      </c>
      <c r="AD446" s="225">
        <v>0.09</v>
      </c>
      <c r="AE446" s="222" t="s">
        <v>38</v>
      </c>
      <c r="AF446" s="218">
        <v>999</v>
      </c>
      <c r="AG446" s="218">
        <v>88</v>
      </c>
      <c r="AH446" s="218">
        <v>74</v>
      </c>
      <c r="AI446" s="225">
        <v>0.09</v>
      </c>
      <c r="AJ446" s="222" t="s">
        <v>38</v>
      </c>
    </row>
    <row r="447" spans="1:36" ht="31.35" customHeight="1" x14ac:dyDescent="0.3">
      <c r="A447" s="219">
        <v>4130</v>
      </c>
      <c r="B447" s="218">
        <v>481</v>
      </c>
      <c r="C447" s="228"/>
      <c r="D447" s="220" t="s">
        <v>57</v>
      </c>
      <c r="E447" s="218">
        <v>30</v>
      </c>
      <c r="F447" s="221">
        <v>0.88</v>
      </c>
      <c r="G447" s="220" t="s">
        <v>552</v>
      </c>
      <c r="H447" s="220" t="s">
        <v>409</v>
      </c>
      <c r="I447" s="220" t="s">
        <v>133</v>
      </c>
      <c r="J447" s="218">
        <v>2</v>
      </c>
      <c r="K447" s="218">
        <v>2</v>
      </c>
      <c r="L447" s="220" t="s">
        <v>136</v>
      </c>
      <c r="M447" s="220" t="s">
        <v>137</v>
      </c>
      <c r="N447" s="222" t="s">
        <v>138</v>
      </c>
      <c r="O447" s="220" t="s">
        <v>140</v>
      </c>
      <c r="P447" s="220" t="s">
        <v>140</v>
      </c>
      <c r="Q447" s="222" t="s">
        <v>39</v>
      </c>
      <c r="R447" s="223">
        <v>21168</v>
      </c>
      <c r="S447" s="223">
        <v>2083</v>
      </c>
      <c r="T447" s="221">
        <v>0.1</v>
      </c>
      <c r="U447" s="222" t="s">
        <v>38</v>
      </c>
      <c r="V447" s="224">
        <v>1049</v>
      </c>
      <c r="W447" s="218">
        <v>82</v>
      </c>
      <c r="X447" s="218">
        <v>123</v>
      </c>
      <c r="Y447" s="225">
        <v>0.12</v>
      </c>
      <c r="Z447" s="222" t="s">
        <v>38</v>
      </c>
      <c r="AA447" s="226">
        <v>0.01</v>
      </c>
      <c r="AB447" s="223">
        <v>21168</v>
      </c>
      <c r="AC447" s="223">
        <v>2189</v>
      </c>
      <c r="AD447" s="225">
        <v>0.1</v>
      </c>
      <c r="AE447" s="222" t="s">
        <v>38</v>
      </c>
      <c r="AF447" s="224">
        <v>1049</v>
      </c>
      <c r="AG447" s="218">
        <v>86</v>
      </c>
      <c r="AH447" s="218">
        <v>129</v>
      </c>
      <c r="AI447" s="225">
        <v>0.12</v>
      </c>
      <c r="AJ447" s="222" t="s">
        <v>38</v>
      </c>
    </row>
    <row r="448" spans="1:36" ht="31.35" customHeight="1" x14ac:dyDescent="0.3">
      <c r="A448" s="219">
        <v>4140</v>
      </c>
      <c r="B448" s="218">
        <v>618</v>
      </c>
      <c r="C448" s="228"/>
      <c r="D448" s="220" t="s">
        <v>57</v>
      </c>
      <c r="E448" s="218">
        <v>35</v>
      </c>
      <c r="F448" s="221">
        <v>0.99</v>
      </c>
      <c r="G448" s="220" t="s">
        <v>135</v>
      </c>
      <c r="H448" s="220" t="s">
        <v>553</v>
      </c>
      <c r="I448" s="220" t="s">
        <v>499</v>
      </c>
      <c r="J448" s="218">
        <v>2</v>
      </c>
      <c r="K448" s="218">
        <v>2</v>
      </c>
      <c r="L448" s="220" t="s">
        <v>136</v>
      </c>
      <c r="M448" s="220" t="s">
        <v>137</v>
      </c>
      <c r="N448" s="222" t="s">
        <v>138</v>
      </c>
      <c r="O448" s="220" t="s">
        <v>139</v>
      </c>
      <c r="P448" s="220" t="s">
        <v>140</v>
      </c>
      <c r="Q448" s="222" t="s">
        <v>39</v>
      </c>
      <c r="R448" s="223">
        <v>21168</v>
      </c>
      <c r="S448" s="223">
        <v>5690</v>
      </c>
      <c r="T448" s="221">
        <v>0.27</v>
      </c>
      <c r="U448" s="222" t="s">
        <v>38</v>
      </c>
      <c r="V448" s="224">
        <v>1049</v>
      </c>
      <c r="W448" s="218">
        <v>117</v>
      </c>
      <c r="X448" s="218">
        <v>351</v>
      </c>
      <c r="Y448" s="225">
        <v>0.33</v>
      </c>
      <c r="Z448" s="222" t="s">
        <v>38</v>
      </c>
      <c r="AA448" s="226">
        <v>0.01</v>
      </c>
      <c r="AB448" s="223">
        <v>21168</v>
      </c>
      <c r="AC448" s="223">
        <v>5980</v>
      </c>
      <c r="AD448" s="225">
        <v>0.28000000000000003</v>
      </c>
      <c r="AE448" s="222" t="s">
        <v>38</v>
      </c>
      <c r="AF448" s="224">
        <v>1049</v>
      </c>
      <c r="AG448" s="218">
        <v>123</v>
      </c>
      <c r="AH448" s="218">
        <v>369</v>
      </c>
      <c r="AI448" s="225">
        <v>0.35</v>
      </c>
      <c r="AJ448" s="222" t="s">
        <v>38</v>
      </c>
    </row>
    <row r="449" spans="1:36" ht="31.35" customHeight="1" x14ac:dyDescent="0.3">
      <c r="A449" s="219">
        <v>4150</v>
      </c>
      <c r="B449" s="218">
        <v>405</v>
      </c>
      <c r="C449" s="228"/>
      <c r="D449" s="220" t="s">
        <v>57</v>
      </c>
      <c r="E449" s="218">
        <v>25</v>
      </c>
      <c r="F449" s="221">
        <v>0.52</v>
      </c>
      <c r="G449" s="220" t="s">
        <v>554</v>
      </c>
      <c r="H449" s="220" t="s">
        <v>147</v>
      </c>
      <c r="I449" s="220" t="s">
        <v>262</v>
      </c>
      <c r="J449" s="218">
        <v>2</v>
      </c>
      <c r="K449" s="218">
        <v>2</v>
      </c>
      <c r="L449" s="220" t="s">
        <v>136</v>
      </c>
      <c r="M449" s="220" t="s">
        <v>137</v>
      </c>
      <c r="N449" s="222" t="s">
        <v>138</v>
      </c>
      <c r="O449" s="220" t="s">
        <v>181</v>
      </c>
      <c r="P449" s="220" t="s">
        <v>181</v>
      </c>
      <c r="Q449" s="222" t="s">
        <v>39</v>
      </c>
      <c r="R449" s="223">
        <v>16128</v>
      </c>
      <c r="S449" s="223">
        <v>1958</v>
      </c>
      <c r="T449" s="221">
        <v>0.12</v>
      </c>
      <c r="U449" s="222" t="s">
        <v>38</v>
      </c>
      <c r="V449" s="218">
        <v>799</v>
      </c>
      <c r="W449" s="218">
        <v>41</v>
      </c>
      <c r="X449" s="218">
        <v>127</v>
      </c>
      <c r="Y449" s="225">
        <v>0.16</v>
      </c>
      <c r="Z449" s="222" t="s">
        <v>38</v>
      </c>
      <c r="AA449" s="226">
        <v>1.2500000000000001E-2</v>
      </c>
      <c r="AB449" s="223">
        <v>16128</v>
      </c>
      <c r="AC449" s="223">
        <v>2083</v>
      </c>
      <c r="AD449" s="225">
        <v>0.13</v>
      </c>
      <c r="AE449" s="222" t="s">
        <v>38</v>
      </c>
      <c r="AF449" s="218">
        <v>799</v>
      </c>
      <c r="AG449" s="218">
        <v>44</v>
      </c>
      <c r="AH449" s="218">
        <v>135</v>
      </c>
      <c r="AI449" s="225">
        <v>0.17</v>
      </c>
      <c r="AJ449" s="222" t="s">
        <v>38</v>
      </c>
    </row>
    <row r="450" spans="1:36" ht="31.35" customHeight="1" x14ac:dyDescent="0.3">
      <c r="A450" s="219">
        <v>4160</v>
      </c>
      <c r="B450" s="218">
        <v>615</v>
      </c>
      <c r="C450" s="228"/>
      <c r="D450" s="220" t="s">
        <v>57</v>
      </c>
      <c r="E450" s="218">
        <v>45</v>
      </c>
      <c r="F450" s="221">
        <v>1.1599999999999999</v>
      </c>
      <c r="G450" s="220" t="s">
        <v>177</v>
      </c>
      <c r="H450" s="220" t="s">
        <v>183</v>
      </c>
      <c r="I450" s="220" t="s">
        <v>173</v>
      </c>
      <c r="J450" s="218">
        <v>2</v>
      </c>
      <c r="K450" s="218">
        <v>2</v>
      </c>
      <c r="L450" s="220" t="s">
        <v>136</v>
      </c>
      <c r="M450" s="220" t="s">
        <v>137</v>
      </c>
      <c r="N450" s="222" t="s">
        <v>138</v>
      </c>
      <c r="O450" s="220" t="s">
        <v>139</v>
      </c>
      <c r="P450" s="220" t="s">
        <v>175</v>
      </c>
      <c r="Q450" s="222" t="s">
        <v>39</v>
      </c>
      <c r="R450" s="223">
        <v>21168</v>
      </c>
      <c r="S450" s="223">
        <v>12998</v>
      </c>
      <c r="T450" s="221">
        <v>0.61</v>
      </c>
      <c r="U450" s="222" t="s">
        <v>38</v>
      </c>
      <c r="V450" s="224">
        <v>1049</v>
      </c>
      <c r="W450" s="218">
        <v>473</v>
      </c>
      <c r="X450" s="218">
        <v>620</v>
      </c>
      <c r="Y450" s="225">
        <v>0.59</v>
      </c>
      <c r="Z450" s="222" t="s">
        <v>38</v>
      </c>
      <c r="AA450" s="226">
        <v>0.01</v>
      </c>
      <c r="AB450" s="223">
        <v>21168</v>
      </c>
      <c r="AC450" s="223">
        <v>13661</v>
      </c>
      <c r="AD450" s="225">
        <v>0.65</v>
      </c>
      <c r="AE450" s="222" t="s">
        <v>38</v>
      </c>
      <c r="AF450" s="224">
        <v>1049</v>
      </c>
      <c r="AG450" s="218">
        <v>497</v>
      </c>
      <c r="AH450" s="218">
        <v>652</v>
      </c>
      <c r="AI450" s="225">
        <v>0.62</v>
      </c>
      <c r="AJ450" s="222" t="s">
        <v>38</v>
      </c>
    </row>
    <row r="451" spans="1:36" ht="31.35" customHeight="1" x14ac:dyDescent="0.3">
      <c r="A451" s="219">
        <v>4170</v>
      </c>
      <c r="B451" s="218">
        <v>614</v>
      </c>
      <c r="C451" s="228"/>
      <c r="D451" s="220" t="s">
        <v>57</v>
      </c>
      <c r="E451" s="218">
        <v>45</v>
      </c>
      <c r="F451" s="221">
        <v>3.52</v>
      </c>
      <c r="G451" s="220" t="s">
        <v>177</v>
      </c>
      <c r="H451" s="220" t="s">
        <v>173</v>
      </c>
      <c r="I451" s="220" t="s">
        <v>218</v>
      </c>
      <c r="J451" s="218">
        <v>2</v>
      </c>
      <c r="K451" s="218">
        <v>2</v>
      </c>
      <c r="L451" s="220" t="s">
        <v>136</v>
      </c>
      <c r="M451" s="220" t="s">
        <v>137</v>
      </c>
      <c r="N451" s="222" t="s">
        <v>158</v>
      </c>
      <c r="O451" s="220" t="s">
        <v>139</v>
      </c>
      <c r="P451" s="220" t="s">
        <v>175</v>
      </c>
      <c r="Q451" s="222" t="s">
        <v>39</v>
      </c>
      <c r="R451" s="223">
        <v>14000</v>
      </c>
      <c r="S451" s="223">
        <v>6193</v>
      </c>
      <c r="T451" s="221">
        <v>0.44</v>
      </c>
      <c r="U451" s="222" t="s">
        <v>38</v>
      </c>
      <c r="V451" s="218">
        <v>730</v>
      </c>
      <c r="W451" s="218">
        <v>312</v>
      </c>
      <c r="X451" s="218">
        <v>260</v>
      </c>
      <c r="Y451" s="225">
        <v>0.43</v>
      </c>
      <c r="Z451" s="222" t="s">
        <v>38</v>
      </c>
      <c r="AA451" s="226">
        <v>0.01</v>
      </c>
      <c r="AB451" s="223">
        <v>14000</v>
      </c>
      <c r="AC451" s="223">
        <v>6509</v>
      </c>
      <c r="AD451" s="225">
        <v>0.46</v>
      </c>
      <c r="AE451" s="222" t="s">
        <v>38</v>
      </c>
      <c r="AF451" s="218">
        <v>730</v>
      </c>
      <c r="AG451" s="218">
        <v>328</v>
      </c>
      <c r="AH451" s="218">
        <v>273</v>
      </c>
      <c r="AI451" s="225">
        <v>0.45</v>
      </c>
      <c r="AJ451" s="222" t="s">
        <v>38</v>
      </c>
    </row>
    <row r="452" spans="1:36" ht="31.35" customHeight="1" x14ac:dyDescent="0.3">
      <c r="A452" s="219">
        <v>4180</v>
      </c>
      <c r="B452" s="218">
        <v>402</v>
      </c>
      <c r="C452" s="219">
        <v>117015</v>
      </c>
      <c r="D452" s="220" t="s">
        <v>57</v>
      </c>
      <c r="E452" s="218">
        <v>35</v>
      </c>
      <c r="F452" s="221">
        <v>1.71</v>
      </c>
      <c r="G452" s="220" t="s">
        <v>555</v>
      </c>
      <c r="H452" s="220" t="s">
        <v>487</v>
      </c>
      <c r="I452" s="220" t="s">
        <v>147</v>
      </c>
      <c r="J452" s="218">
        <v>2</v>
      </c>
      <c r="K452" s="218">
        <v>2</v>
      </c>
      <c r="L452" s="220" t="s">
        <v>136</v>
      </c>
      <c r="M452" s="220" t="s">
        <v>137</v>
      </c>
      <c r="N452" s="222" t="s">
        <v>149</v>
      </c>
      <c r="O452" s="220" t="s">
        <v>139</v>
      </c>
      <c r="P452" s="220" t="s">
        <v>181</v>
      </c>
      <c r="Q452" s="222" t="s">
        <v>39</v>
      </c>
      <c r="R452" s="223">
        <v>20507</v>
      </c>
      <c r="S452" s="223">
        <v>3184</v>
      </c>
      <c r="T452" s="221">
        <v>0.16</v>
      </c>
      <c r="U452" s="222" t="s">
        <v>38</v>
      </c>
      <c r="V452" s="224">
        <v>1011</v>
      </c>
      <c r="W452" s="218">
        <v>191</v>
      </c>
      <c r="X452" s="218">
        <v>95</v>
      </c>
      <c r="Y452" s="225">
        <v>0.19</v>
      </c>
      <c r="Z452" s="222" t="s">
        <v>38</v>
      </c>
      <c r="AA452" s="226">
        <v>0.01</v>
      </c>
      <c r="AB452" s="223">
        <v>20507</v>
      </c>
      <c r="AC452" s="223">
        <v>3346</v>
      </c>
      <c r="AD452" s="225">
        <v>0.16</v>
      </c>
      <c r="AE452" s="222" t="s">
        <v>38</v>
      </c>
      <c r="AF452" s="224">
        <v>1011</v>
      </c>
      <c r="AG452" s="218">
        <v>201</v>
      </c>
      <c r="AH452" s="218">
        <v>100</v>
      </c>
      <c r="AI452" s="225">
        <v>0.2</v>
      </c>
      <c r="AJ452" s="222" t="s">
        <v>38</v>
      </c>
    </row>
    <row r="453" spans="1:36" ht="31.35" customHeight="1" x14ac:dyDescent="0.3">
      <c r="A453" s="219">
        <v>4190</v>
      </c>
      <c r="B453" s="218">
        <v>244</v>
      </c>
      <c r="C453" s="228"/>
      <c r="D453" s="220" t="s">
        <v>57</v>
      </c>
      <c r="E453" s="218">
        <v>45</v>
      </c>
      <c r="F453" s="221">
        <v>2.14</v>
      </c>
      <c r="G453" s="220" t="s">
        <v>155</v>
      </c>
      <c r="H453" s="220" t="s">
        <v>282</v>
      </c>
      <c r="I453" s="220" t="s">
        <v>154</v>
      </c>
      <c r="J453" s="218">
        <v>2</v>
      </c>
      <c r="K453" s="218">
        <v>2</v>
      </c>
      <c r="L453" s="220" t="s">
        <v>157</v>
      </c>
      <c r="M453" s="220" t="s">
        <v>137</v>
      </c>
      <c r="N453" s="222" t="s">
        <v>158</v>
      </c>
      <c r="O453" s="220" t="s">
        <v>139</v>
      </c>
      <c r="P453" s="220" t="s">
        <v>144</v>
      </c>
      <c r="Q453" s="222" t="s">
        <v>38</v>
      </c>
      <c r="R453" s="223">
        <v>8200</v>
      </c>
      <c r="S453" s="223">
        <v>1178</v>
      </c>
      <c r="T453" s="221">
        <v>0.14000000000000001</v>
      </c>
      <c r="U453" s="222" t="s">
        <v>37</v>
      </c>
      <c r="V453" s="218">
        <v>430</v>
      </c>
      <c r="W453" s="225">
        <v>58</v>
      </c>
      <c r="X453" s="225">
        <v>48</v>
      </c>
      <c r="Y453" s="225">
        <v>0.13</v>
      </c>
      <c r="Z453" s="222" t="s">
        <v>37</v>
      </c>
      <c r="AA453" s="226">
        <v>0.01</v>
      </c>
      <c r="AB453" s="223">
        <v>8200</v>
      </c>
      <c r="AC453" s="223">
        <v>1238</v>
      </c>
      <c r="AD453" s="225">
        <v>0.15</v>
      </c>
      <c r="AE453" s="222" t="s">
        <v>37</v>
      </c>
      <c r="AF453" s="218">
        <v>430</v>
      </c>
      <c r="AG453" s="218">
        <v>61</v>
      </c>
      <c r="AH453" s="218">
        <v>50</v>
      </c>
      <c r="AI453" s="225">
        <v>0.14000000000000001</v>
      </c>
      <c r="AJ453" s="222" t="s">
        <v>37</v>
      </c>
    </row>
  </sheetData>
  <sheetProtection algorithmName="SHA-512" hashValue="iaH8ujc7tDiim3oJZEY2tswWwSsIddPL0gsT3gSFnmHukdkIw8mu4YaHbPZgdKoDVZtlv94W+wP+MSbxSTg2wg==" saltValue="xTxfjXAPH04/CXHTV4gIZQ==" spinCount="100000" sheet="1" objects="1" scenarios="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1E67-4D0A-4793-AFEE-80768B72F0A2}">
  <sheetPr>
    <tabColor theme="0"/>
    <pageSetUpPr fitToPage="1"/>
  </sheetPr>
  <dimension ref="A1:AM129"/>
  <sheetViews>
    <sheetView zoomScale="70" zoomScaleNormal="70" workbookViewId="0">
      <selection activeCell="Q31" sqref="Q31"/>
    </sheetView>
  </sheetViews>
  <sheetFormatPr defaultColWidth="8" defaultRowHeight="15" x14ac:dyDescent="0.35"/>
  <cols>
    <col min="1" max="1" width="8" style="235"/>
    <col min="2" max="2" width="25.6640625" style="235" customWidth="1"/>
    <col min="3" max="6" width="8" style="237"/>
    <col min="7" max="7" width="32" style="235" bestFit="1" customWidth="1"/>
    <col min="8" max="8" width="8" style="235"/>
    <col min="9" max="9" width="25.6640625" style="235" customWidth="1"/>
    <col min="10" max="13" width="8" style="237"/>
    <col min="14" max="14" width="32" style="235" bestFit="1" customWidth="1"/>
    <col min="15" max="15" width="8" style="235"/>
    <col min="16" max="16" width="25.6640625" style="235" customWidth="1"/>
    <col min="17" max="20" width="8" style="237"/>
    <col min="21" max="21" width="32" style="235" bestFit="1" customWidth="1"/>
    <col min="22" max="22" width="32" style="235" customWidth="1"/>
    <col min="23" max="23" width="25.6640625" style="235" customWidth="1"/>
    <col min="24" max="27" width="8" style="237"/>
    <col min="28" max="28" width="8" style="235"/>
    <col min="29" max="29" width="25.6640625" style="235" customWidth="1"/>
    <col min="30" max="33" width="8" style="237"/>
    <col min="34" max="34" width="8" style="235"/>
    <col min="35" max="35" width="25.6640625" style="235" customWidth="1"/>
    <col min="36" max="39" width="8" style="237"/>
    <col min="40" max="16384" width="8" style="235"/>
  </cols>
  <sheetData>
    <row r="1" spans="2:39" ht="19.2" x14ac:dyDescent="0.45">
      <c r="B1" s="322" t="s">
        <v>556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234"/>
      <c r="W1" s="322" t="s">
        <v>557</v>
      </c>
      <c r="X1" s="322"/>
      <c r="Y1" s="322"/>
      <c r="Z1" s="322"/>
      <c r="AA1" s="322"/>
      <c r="AB1" s="322"/>
      <c r="AC1" s="322"/>
      <c r="AD1" s="322"/>
      <c r="AE1" s="322"/>
      <c r="AF1" s="322"/>
      <c r="AG1" s="322"/>
      <c r="AH1" s="322"/>
      <c r="AI1" s="322"/>
      <c r="AJ1" s="322"/>
      <c r="AK1" s="322"/>
      <c r="AL1" s="322"/>
      <c r="AM1" s="322"/>
    </row>
    <row r="2" spans="2:39" ht="19.2" x14ac:dyDescent="0.45">
      <c r="B2" s="236" t="s">
        <v>558</v>
      </c>
      <c r="I2" s="236" t="s">
        <v>559</v>
      </c>
      <c r="P2" s="236" t="s">
        <v>560</v>
      </c>
      <c r="W2" s="236" t="s">
        <v>558</v>
      </c>
      <c r="AC2" s="236" t="s">
        <v>559</v>
      </c>
      <c r="AI2" s="236" t="s">
        <v>560</v>
      </c>
    </row>
    <row r="3" spans="2:39" x14ac:dyDescent="0.35">
      <c r="C3" s="238" t="s">
        <v>37</v>
      </c>
      <c r="D3" s="238" t="s">
        <v>38</v>
      </c>
      <c r="E3" s="238" t="s">
        <v>39</v>
      </c>
      <c r="F3" s="238" t="s">
        <v>40</v>
      </c>
      <c r="G3" s="238" t="s">
        <v>561</v>
      </c>
      <c r="J3" s="238" t="s">
        <v>37</v>
      </c>
      <c r="K3" s="238" t="s">
        <v>38</v>
      </c>
      <c r="L3" s="238" t="s">
        <v>39</v>
      </c>
      <c r="M3" s="238" t="s">
        <v>40</v>
      </c>
      <c r="N3" s="238" t="s">
        <v>561</v>
      </c>
      <c r="Q3" s="238" t="s">
        <v>37</v>
      </c>
      <c r="R3" s="238" t="s">
        <v>38</v>
      </c>
      <c r="S3" s="238" t="s">
        <v>39</v>
      </c>
      <c r="T3" s="238" t="s">
        <v>40</v>
      </c>
      <c r="U3" s="238" t="s">
        <v>561</v>
      </c>
      <c r="V3" s="238"/>
      <c r="X3" s="237" t="s">
        <v>37</v>
      </c>
      <c r="Y3" s="237" t="s">
        <v>38</v>
      </c>
      <c r="Z3" s="237" t="s">
        <v>39</v>
      </c>
      <c r="AA3" s="237" t="s">
        <v>40</v>
      </c>
      <c r="AD3" s="237" t="s">
        <v>37</v>
      </c>
      <c r="AE3" s="237" t="s">
        <v>38</v>
      </c>
      <c r="AF3" s="237" t="s">
        <v>39</v>
      </c>
      <c r="AG3" s="237" t="s">
        <v>40</v>
      </c>
      <c r="AJ3" s="237" t="s">
        <v>37</v>
      </c>
      <c r="AK3" s="237" t="s">
        <v>38</v>
      </c>
      <c r="AL3" s="237" t="s">
        <v>39</v>
      </c>
      <c r="AM3" s="237" t="s">
        <v>40</v>
      </c>
    </row>
    <row r="4" spans="2:39" x14ac:dyDescent="0.35">
      <c r="B4" s="239" t="s">
        <v>562</v>
      </c>
      <c r="C4" s="240">
        <v>0</v>
      </c>
      <c r="D4" s="240">
        <f>ROUND(D8*1.05,0)</f>
        <v>0</v>
      </c>
      <c r="E4" s="240">
        <f>ROUND(E8*1.05,0)</f>
        <v>822</v>
      </c>
      <c r="F4" s="241">
        <f>ROUND(F8*1.05,0)</f>
        <v>1125</v>
      </c>
      <c r="G4" s="242" t="s">
        <v>563</v>
      </c>
      <c r="I4" s="239" t="s">
        <v>562</v>
      </c>
      <c r="J4" s="240">
        <v>0</v>
      </c>
      <c r="K4" s="240">
        <f>ROUND(K8*1.05,0)</f>
        <v>0</v>
      </c>
      <c r="L4" s="240">
        <f>ROUND(L8*1.05,0)</f>
        <v>1493</v>
      </c>
      <c r="M4" s="241">
        <f>ROUND(M8*1.05,0)</f>
        <v>2041</v>
      </c>
      <c r="N4" s="242" t="s">
        <v>563</v>
      </c>
      <c r="P4" s="239" t="s">
        <v>562</v>
      </c>
      <c r="Q4" s="240">
        <v>0</v>
      </c>
      <c r="R4" s="240">
        <f>ROUND(R8*1.05,0)</f>
        <v>0</v>
      </c>
      <c r="S4" s="240">
        <f>ROUND(S8*1.05,0)</f>
        <v>16632</v>
      </c>
      <c r="T4" s="241">
        <f>ROUND(T8*1.05,0)</f>
        <v>22680</v>
      </c>
      <c r="U4" s="242" t="s">
        <v>563</v>
      </c>
      <c r="V4" s="242"/>
      <c r="W4" s="243" t="s">
        <v>562</v>
      </c>
      <c r="X4" s="240">
        <v>0</v>
      </c>
      <c r="Y4" s="240">
        <f>ROUND(Y8*1.05,0)</f>
        <v>0</v>
      </c>
      <c r="Z4" s="240">
        <f>ROUND(Z8*1.05,0)</f>
        <v>914</v>
      </c>
      <c r="AA4" s="240">
        <f>ROUND(AA8*1.05,0)</f>
        <v>1250</v>
      </c>
      <c r="AC4" s="243" t="s">
        <v>562</v>
      </c>
      <c r="AD4" s="240">
        <v>0</v>
      </c>
      <c r="AE4" s="240">
        <f>ROUND(AE8*1.05,0)</f>
        <v>0</v>
      </c>
      <c r="AF4" s="240">
        <f>ROUND(AF8*1.05,0)</f>
        <v>1659</v>
      </c>
      <c r="AG4" s="240">
        <f>ROUND(AG8*1.05,0)</f>
        <v>2268</v>
      </c>
      <c r="AI4" s="243" t="s">
        <v>562</v>
      </c>
      <c r="AJ4" s="240">
        <v>0</v>
      </c>
      <c r="AK4" s="240">
        <f>ROUND(AK8*1.05,0)</f>
        <v>0</v>
      </c>
      <c r="AL4" s="240">
        <f>ROUND(AL8*1.05,0)</f>
        <v>18480</v>
      </c>
      <c r="AM4" s="240">
        <f>ROUND(AM8*1.05,0)</f>
        <v>25200</v>
      </c>
    </row>
    <row r="5" spans="2:39" x14ac:dyDescent="0.35">
      <c r="B5" s="239" t="s">
        <v>564</v>
      </c>
      <c r="C5" s="240">
        <v>0</v>
      </c>
      <c r="D5" s="240">
        <f>ROUND(D4*1.05,0)</f>
        <v>0</v>
      </c>
      <c r="E5" s="240">
        <f>ROUND(E4*1.05,0)</f>
        <v>863</v>
      </c>
      <c r="F5" s="241">
        <f>ROUND(F4*1.05,0)</f>
        <v>1181</v>
      </c>
      <c r="G5" s="242" t="s">
        <v>565</v>
      </c>
      <c r="I5" s="239" t="s">
        <v>564</v>
      </c>
      <c r="J5" s="240">
        <v>0</v>
      </c>
      <c r="K5" s="240">
        <f>ROUND(K4*1.05,0)</f>
        <v>0</v>
      </c>
      <c r="L5" s="240">
        <f>ROUND(L4*1.05,0)</f>
        <v>1568</v>
      </c>
      <c r="M5" s="241">
        <f>ROUND(M4*1.05,0)</f>
        <v>2143</v>
      </c>
      <c r="N5" s="242" t="s">
        <v>565</v>
      </c>
      <c r="P5" s="239" t="s">
        <v>564</v>
      </c>
      <c r="Q5" s="240">
        <v>0</v>
      </c>
      <c r="R5" s="240">
        <f>ROUND(R4*1.05,0)</f>
        <v>0</v>
      </c>
      <c r="S5" s="240">
        <f>ROUND(S4*1.05,0)</f>
        <v>17464</v>
      </c>
      <c r="T5" s="241">
        <f>ROUND(T4*1.05,0)</f>
        <v>23814</v>
      </c>
      <c r="U5" s="242" t="s">
        <v>565</v>
      </c>
      <c r="V5" s="242"/>
      <c r="W5" s="243" t="s">
        <v>564</v>
      </c>
      <c r="X5" s="240">
        <v>0</v>
      </c>
      <c r="Y5" s="240">
        <f>ROUND(Y4*1.05,0)</f>
        <v>0</v>
      </c>
      <c r="Z5" s="240">
        <f>ROUND(Z4*1.05,0)</f>
        <v>960</v>
      </c>
      <c r="AA5" s="240">
        <f>ROUND(AA4*1.05,0)</f>
        <v>1313</v>
      </c>
      <c r="AC5" s="243" t="s">
        <v>564</v>
      </c>
      <c r="AD5" s="240">
        <v>0</v>
      </c>
      <c r="AE5" s="240">
        <f>ROUND(AE4*1.05,0)</f>
        <v>0</v>
      </c>
      <c r="AF5" s="240">
        <f>ROUND(AF4*1.05,0)</f>
        <v>1742</v>
      </c>
      <c r="AG5" s="240">
        <f>ROUND(AG4*1.05,0)</f>
        <v>2381</v>
      </c>
      <c r="AI5" s="243" t="s">
        <v>564</v>
      </c>
      <c r="AJ5" s="240">
        <v>0</v>
      </c>
      <c r="AK5" s="240">
        <f>ROUND(AK4*1.05,0)</f>
        <v>0</v>
      </c>
      <c r="AL5" s="240">
        <f>ROUND(AL4*1.05,0)</f>
        <v>19404</v>
      </c>
      <c r="AM5" s="240">
        <f>ROUND(AM4*1.05,0)</f>
        <v>26460</v>
      </c>
    </row>
    <row r="6" spans="2:39" x14ac:dyDescent="0.35">
      <c r="B6" s="239" t="s">
        <v>566</v>
      </c>
      <c r="C6" s="240">
        <v>0</v>
      </c>
      <c r="D6" s="240">
        <f>D8*0.8</f>
        <v>0</v>
      </c>
      <c r="E6" s="240">
        <f>E8*0.8</f>
        <v>626.40000000000009</v>
      </c>
      <c r="F6" s="241">
        <f>F8*0.8</f>
        <v>856.80000000000007</v>
      </c>
      <c r="G6" s="242" t="s">
        <v>567</v>
      </c>
      <c r="I6" s="239" t="s">
        <v>566</v>
      </c>
      <c r="J6" s="240">
        <v>0</v>
      </c>
      <c r="K6" s="240">
        <f>K8*0.8</f>
        <v>0</v>
      </c>
      <c r="L6" s="240">
        <f>L8*0.8</f>
        <v>1137.6000000000001</v>
      </c>
      <c r="M6" s="241">
        <f>M8*0.8</f>
        <v>1555.2</v>
      </c>
      <c r="N6" s="242" t="s">
        <v>567</v>
      </c>
      <c r="P6" s="239" t="s">
        <v>566</v>
      </c>
      <c r="Q6" s="240">
        <v>0</v>
      </c>
      <c r="R6" s="240">
        <f>R8*0.8</f>
        <v>0</v>
      </c>
      <c r="S6" s="240">
        <f>S8*0.8</f>
        <v>12672</v>
      </c>
      <c r="T6" s="241">
        <f>T8*0.8</f>
        <v>17280</v>
      </c>
      <c r="U6" s="242" t="s">
        <v>567</v>
      </c>
      <c r="V6" s="242"/>
      <c r="W6" s="243" t="s">
        <v>566</v>
      </c>
      <c r="X6" s="240">
        <v>0</v>
      </c>
      <c r="Y6" s="240">
        <f>Y8*0.8</f>
        <v>0</v>
      </c>
      <c r="Z6" s="240">
        <f>Z8*0.8</f>
        <v>696</v>
      </c>
      <c r="AA6" s="240">
        <f>AA8*0.8</f>
        <v>952</v>
      </c>
      <c r="AC6" s="243" t="s">
        <v>566</v>
      </c>
      <c r="AD6" s="240">
        <v>0</v>
      </c>
      <c r="AE6" s="240">
        <f>AE8*0.8</f>
        <v>0</v>
      </c>
      <c r="AF6" s="240">
        <f>AF8*0.8</f>
        <v>1264</v>
      </c>
      <c r="AG6" s="240">
        <f>AG8*0.8</f>
        <v>1728</v>
      </c>
      <c r="AI6" s="243" t="s">
        <v>566</v>
      </c>
      <c r="AJ6" s="240">
        <v>0</v>
      </c>
      <c r="AK6" s="240">
        <f>AK8*0.8</f>
        <v>0</v>
      </c>
      <c r="AL6" s="240">
        <f>AL8*0.8</f>
        <v>14080</v>
      </c>
      <c r="AM6" s="240">
        <f>AM8*0.8</f>
        <v>19200</v>
      </c>
    </row>
    <row r="7" spans="2:39" x14ac:dyDescent="0.35">
      <c r="B7" s="239" t="s">
        <v>568</v>
      </c>
      <c r="C7" s="240">
        <v>0</v>
      </c>
      <c r="D7" s="240">
        <f>D6*1.05</f>
        <v>0</v>
      </c>
      <c r="E7" s="240">
        <f>E6*1.05</f>
        <v>657.72000000000014</v>
      </c>
      <c r="F7" s="241">
        <f>F6*1.05</f>
        <v>899.6400000000001</v>
      </c>
      <c r="G7" s="242" t="s">
        <v>565</v>
      </c>
      <c r="I7" s="239" t="s">
        <v>568</v>
      </c>
      <c r="J7" s="240">
        <v>0</v>
      </c>
      <c r="K7" s="240">
        <f>K6*1.05</f>
        <v>0</v>
      </c>
      <c r="L7" s="240">
        <f>L6*1.05</f>
        <v>1194.4800000000002</v>
      </c>
      <c r="M7" s="241">
        <f>M6*1.05</f>
        <v>1632.96</v>
      </c>
      <c r="N7" s="242" t="s">
        <v>565</v>
      </c>
      <c r="P7" s="239" t="s">
        <v>568</v>
      </c>
      <c r="Q7" s="240">
        <v>0</v>
      </c>
      <c r="R7" s="240">
        <f>R6*1.05</f>
        <v>0</v>
      </c>
      <c r="S7" s="240">
        <f>S6*1.05</f>
        <v>13305.6</v>
      </c>
      <c r="T7" s="241">
        <f>T6*1.05</f>
        <v>18144</v>
      </c>
      <c r="U7" s="242" t="s">
        <v>565</v>
      </c>
      <c r="V7" s="242"/>
      <c r="W7" s="243" t="s">
        <v>568</v>
      </c>
      <c r="X7" s="240">
        <v>0</v>
      </c>
      <c r="Y7" s="240">
        <f>Y6*1.05</f>
        <v>0</v>
      </c>
      <c r="Z7" s="240">
        <f>Z6*1.05</f>
        <v>730.80000000000007</v>
      </c>
      <c r="AA7" s="240">
        <f>AA6*1.05</f>
        <v>999.6</v>
      </c>
      <c r="AC7" s="243" t="s">
        <v>568</v>
      </c>
      <c r="AD7" s="240">
        <v>0</v>
      </c>
      <c r="AE7" s="240">
        <f>AE6*1.05</f>
        <v>0</v>
      </c>
      <c r="AF7" s="240">
        <f>AF6*1.05</f>
        <v>1327.2</v>
      </c>
      <c r="AG7" s="240">
        <f>AG6*1.05</f>
        <v>1814.4</v>
      </c>
      <c r="AI7" s="243" t="s">
        <v>568</v>
      </c>
      <c r="AJ7" s="240">
        <v>0</v>
      </c>
      <c r="AK7" s="240">
        <f>AK6*1.05</f>
        <v>0</v>
      </c>
      <c r="AL7" s="240">
        <f>AL6*1.05</f>
        <v>14784</v>
      </c>
      <c r="AM7" s="240">
        <f>AM6*1.05</f>
        <v>20160</v>
      </c>
    </row>
    <row r="8" spans="2:39" x14ac:dyDescent="0.35">
      <c r="B8" s="244" t="s">
        <v>569</v>
      </c>
      <c r="C8" s="245">
        <v>0</v>
      </c>
      <c r="D8" s="245">
        <v>0</v>
      </c>
      <c r="E8" s="245">
        <v>783</v>
      </c>
      <c r="F8" s="245">
        <v>1071</v>
      </c>
      <c r="G8" s="246" t="s">
        <v>570</v>
      </c>
      <c r="H8" s="235">
        <f>F8/M8</f>
        <v>0.55092592592592593</v>
      </c>
      <c r="I8" s="244" t="s">
        <v>569</v>
      </c>
      <c r="J8" s="245">
        <v>0</v>
      </c>
      <c r="K8" s="245">
        <v>0</v>
      </c>
      <c r="L8" s="245">
        <v>1422</v>
      </c>
      <c r="M8" s="245">
        <v>1944</v>
      </c>
      <c r="N8" s="246" t="s">
        <v>570</v>
      </c>
      <c r="O8" s="235">
        <f>M8/T8</f>
        <v>0.09</v>
      </c>
      <c r="P8" s="244" t="s">
        <v>569</v>
      </c>
      <c r="Q8" s="245">
        <v>0</v>
      </c>
      <c r="R8" s="245">
        <v>0</v>
      </c>
      <c r="S8" s="245">
        <f>0.9*AL8</f>
        <v>15840</v>
      </c>
      <c r="T8" s="245">
        <f>0.9*AM8</f>
        <v>21600</v>
      </c>
      <c r="U8" s="246" t="s">
        <v>570</v>
      </c>
      <c r="V8" s="242"/>
      <c r="W8" s="247" t="s">
        <v>569</v>
      </c>
      <c r="X8" s="248">
        <v>0</v>
      </c>
      <c r="Y8" s="248">
        <v>0</v>
      </c>
      <c r="Z8" s="248">
        <v>870</v>
      </c>
      <c r="AA8" s="248">
        <v>1190</v>
      </c>
      <c r="AC8" s="247" t="s">
        <v>569</v>
      </c>
      <c r="AD8" s="248">
        <v>0</v>
      </c>
      <c r="AE8" s="248">
        <v>0</v>
      </c>
      <c r="AF8" s="248">
        <v>1580</v>
      </c>
      <c r="AG8" s="248">
        <v>2160</v>
      </c>
      <c r="AI8" s="247" t="s">
        <v>569</v>
      </c>
      <c r="AJ8" s="248">
        <v>0</v>
      </c>
      <c r="AK8" s="248">
        <v>0</v>
      </c>
      <c r="AL8" s="248">
        <v>17600</v>
      </c>
      <c r="AM8" s="248">
        <v>24000</v>
      </c>
    </row>
    <row r="9" spans="2:39" x14ac:dyDescent="0.35">
      <c r="B9" s="239" t="s">
        <v>571</v>
      </c>
      <c r="C9" s="240">
        <v>0</v>
      </c>
      <c r="D9" s="240">
        <f>ROUND(D8*1.05,0)</f>
        <v>0</v>
      </c>
      <c r="E9" s="240">
        <f>ROUND(E8*1.05,0)</f>
        <v>822</v>
      </c>
      <c r="F9" s="241">
        <f>ROUND(F8*1.05,0)</f>
        <v>1125</v>
      </c>
      <c r="G9" s="242" t="s">
        <v>565</v>
      </c>
      <c r="I9" s="239" t="s">
        <v>571</v>
      </c>
      <c r="J9" s="240">
        <v>0</v>
      </c>
      <c r="K9" s="240">
        <f>ROUND(K8*1.05,0)</f>
        <v>0</v>
      </c>
      <c r="L9" s="240">
        <f>ROUND(L8*1.05,0)</f>
        <v>1493</v>
      </c>
      <c r="M9" s="241">
        <f>ROUND(M8*1.05,0)</f>
        <v>2041</v>
      </c>
      <c r="N9" s="242" t="s">
        <v>565</v>
      </c>
      <c r="P9" s="239" t="s">
        <v>571</v>
      </c>
      <c r="Q9" s="240">
        <v>0</v>
      </c>
      <c r="R9" s="240">
        <f>ROUND(R8*1.05,0)</f>
        <v>0</v>
      </c>
      <c r="S9" s="240">
        <f>ROUND(S8*1.05,0)</f>
        <v>16632</v>
      </c>
      <c r="T9" s="241">
        <f>ROUND(T8*1.05,0)</f>
        <v>22680</v>
      </c>
      <c r="U9" s="242" t="s">
        <v>565</v>
      </c>
      <c r="V9" s="242"/>
      <c r="W9" s="243" t="s">
        <v>571</v>
      </c>
      <c r="X9" s="240">
        <v>0</v>
      </c>
      <c r="Y9" s="240">
        <f>ROUND(Y8*1.05,0)</f>
        <v>0</v>
      </c>
      <c r="Z9" s="240">
        <f>ROUND(Z8*1.05,0)</f>
        <v>914</v>
      </c>
      <c r="AA9" s="240">
        <f>ROUND(AA8*1.05,0)</f>
        <v>1250</v>
      </c>
      <c r="AC9" s="243" t="s">
        <v>571</v>
      </c>
      <c r="AD9" s="240">
        <v>0</v>
      </c>
      <c r="AE9" s="240">
        <f>ROUND(AE8*1.05,0)</f>
        <v>0</v>
      </c>
      <c r="AF9" s="240">
        <f>ROUND(AF8*1.05,0)</f>
        <v>1659</v>
      </c>
      <c r="AG9" s="240">
        <f>ROUND(AG8*1.05,0)</f>
        <v>2268</v>
      </c>
      <c r="AI9" s="243" t="s">
        <v>571</v>
      </c>
      <c r="AJ9" s="240">
        <v>0</v>
      </c>
      <c r="AK9" s="240">
        <f>ROUND(AK8*1.05,0)</f>
        <v>0</v>
      </c>
      <c r="AL9" s="240">
        <f>ROUND(AL8*1.05,0)</f>
        <v>18480</v>
      </c>
      <c r="AM9" s="240">
        <f>ROUND(AM8*1.05,0)</f>
        <v>25200</v>
      </c>
    </row>
    <row r="10" spans="2:39" x14ac:dyDescent="0.35">
      <c r="B10" s="244" t="s">
        <v>572</v>
      </c>
      <c r="C10" s="245">
        <v>0</v>
      </c>
      <c r="D10" s="245">
        <v>1089</v>
      </c>
      <c r="E10" s="245">
        <v>1411</v>
      </c>
      <c r="F10" s="245">
        <v>1818</v>
      </c>
      <c r="G10" s="246" t="s">
        <v>570</v>
      </c>
      <c r="H10" s="235">
        <f>F10/M10</f>
        <v>0.55040871934604907</v>
      </c>
      <c r="I10" s="244" t="s">
        <v>572</v>
      </c>
      <c r="J10" s="245">
        <v>0</v>
      </c>
      <c r="K10" s="245">
        <v>1980</v>
      </c>
      <c r="L10" s="245">
        <v>2925</v>
      </c>
      <c r="M10" s="245">
        <v>3303</v>
      </c>
      <c r="N10" s="246" t="s">
        <v>570</v>
      </c>
      <c r="O10" s="235">
        <f>M10/T10</f>
        <v>8.9950980392156862E-2</v>
      </c>
      <c r="P10" s="244" t="s">
        <v>572</v>
      </c>
      <c r="Q10" s="245">
        <v>0</v>
      </c>
      <c r="R10" s="245">
        <f>0.9*AK10</f>
        <v>21960</v>
      </c>
      <c r="S10" s="245">
        <f>0.9*AL10</f>
        <v>32490</v>
      </c>
      <c r="T10" s="245">
        <f>0.9*AM10</f>
        <v>36720</v>
      </c>
      <c r="U10" s="246" t="s">
        <v>570</v>
      </c>
      <c r="V10" s="242"/>
      <c r="W10" s="247" t="s">
        <v>572</v>
      </c>
      <c r="X10" s="248">
        <v>0</v>
      </c>
      <c r="Y10" s="248">
        <v>1210</v>
      </c>
      <c r="Z10" s="248">
        <v>1790</v>
      </c>
      <c r="AA10" s="248">
        <v>2020</v>
      </c>
      <c r="AC10" s="247" t="s">
        <v>572</v>
      </c>
      <c r="AD10" s="248">
        <v>0</v>
      </c>
      <c r="AE10" s="248">
        <v>2200</v>
      </c>
      <c r="AF10" s="248">
        <v>3250</v>
      </c>
      <c r="AG10" s="248">
        <v>5440</v>
      </c>
      <c r="AI10" s="247" t="s">
        <v>572</v>
      </c>
      <c r="AJ10" s="248">
        <v>0</v>
      </c>
      <c r="AK10" s="248">
        <v>24400</v>
      </c>
      <c r="AL10" s="248">
        <v>36100</v>
      </c>
      <c r="AM10" s="248">
        <v>40800</v>
      </c>
    </row>
    <row r="11" spans="2:39" x14ac:dyDescent="0.35">
      <c r="B11" s="239" t="s">
        <v>573</v>
      </c>
      <c r="C11" s="240">
        <v>0</v>
      </c>
      <c r="D11" s="240">
        <f>D10*1.05</f>
        <v>1143.45</v>
      </c>
      <c r="E11" s="240">
        <f>E10*1.05</f>
        <v>1481.55</v>
      </c>
      <c r="F11" s="241">
        <f>F10*1.05</f>
        <v>1908.9</v>
      </c>
      <c r="G11" s="242" t="s">
        <v>565</v>
      </c>
      <c r="I11" s="239" t="s">
        <v>573</v>
      </c>
      <c r="J11" s="240">
        <v>0</v>
      </c>
      <c r="K11" s="240">
        <f>K10*1.05</f>
        <v>2079</v>
      </c>
      <c r="L11" s="240">
        <f>L10*1.05</f>
        <v>3071.25</v>
      </c>
      <c r="M11" s="241">
        <f>M10*1.05</f>
        <v>3468.15</v>
      </c>
      <c r="N11" s="242" t="s">
        <v>565</v>
      </c>
      <c r="P11" s="239" t="s">
        <v>573</v>
      </c>
      <c r="Q11" s="240">
        <v>0</v>
      </c>
      <c r="R11" s="240">
        <f>R10*1.05</f>
        <v>23058</v>
      </c>
      <c r="S11" s="240">
        <f>S10*1.05</f>
        <v>34114.5</v>
      </c>
      <c r="T11" s="241">
        <f>T10*1.05</f>
        <v>38556</v>
      </c>
      <c r="U11" s="242" t="s">
        <v>565</v>
      </c>
      <c r="V11" s="242"/>
      <c r="W11" s="243" t="s">
        <v>573</v>
      </c>
      <c r="X11" s="240">
        <v>0</v>
      </c>
      <c r="Y11" s="240">
        <f>Y10*1.05</f>
        <v>1270.5</v>
      </c>
      <c r="Z11" s="240">
        <f>Z10*1.05</f>
        <v>1879.5</v>
      </c>
      <c r="AA11" s="240">
        <f>AA10*1.05</f>
        <v>2121</v>
      </c>
      <c r="AC11" s="243" t="s">
        <v>573</v>
      </c>
      <c r="AD11" s="240">
        <v>0</v>
      </c>
      <c r="AE11" s="240">
        <f>AE10*1.05</f>
        <v>2310</v>
      </c>
      <c r="AF11" s="240">
        <f>AF10*1.05</f>
        <v>3412.5</v>
      </c>
      <c r="AG11" s="240">
        <f>AG10*1.05</f>
        <v>5712</v>
      </c>
      <c r="AI11" s="243" t="s">
        <v>573</v>
      </c>
      <c r="AJ11" s="240">
        <v>0</v>
      </c>
      <c r="AK11" s="240">
        <f>AK10*1.05</f>
        <v>25620</v>
      </c>
      <c r="AL11" s="240">
        <f>AL10*1.05</f>
        <v>37905</v>
      </c>
      <c r="AM11" s="240">
        <f>AM10*1.05</f>
        <v>42840</v>
      </c>
    </row>
    <row r="12" spans="2:39" x14ac:dyDescent="0.35">
      <c r="B12" s="239" t="s">
        <v>574</v>
      </c>
      <c r="C12" s="240">
        <v>0</v>
      </c>
      <c r="D12" s="240">
        <f>D10*0.75</f>
        <v>816.75</v>
      </c>
      <c r="E12" s="240">
        <f>E10*0.75</f>
        <v>1058.25</v>
      </c>
      <c r="F12" s="241">
        <f>F10*0.75</f>
        <v>1363.5</v>
      </c>
      <c r="G12" s="242" t="s">
        <v>575</v>
      </c>
      <c r="I12" s="239" t="s">
        <v>574</v>
      </c>
      <c r="J12" s="240">
        <v>0</v>
      </c>
      <c r="K12" s="240">
        <f>K10*0.75</f>
        <v>1485</v>
      </c>
      <c r="L12" s="240">
        <f>L10*0.75</f>
        <v>2193.75</v>
      </c>
      <c r="M12" s="241">
        <f>M10*0.75</f>
        <v>2477.25</v>
      </c>
      <c r="N12" s="242" t="s">
        <v>575</v>
      </c>
      <c r="P12" s="239" t="s">
        <v>574</v>
      </c>
      <c r="Q12" s="240">
        <v>0</v>
      </c>
      <c r="R12" s="240">
        <f>R10*0.75</f>
        <v>16470</v>
      </c>
      <c r="S12" s="240">
        <f>S10*0.75</f>
        <v>24367.5</v>
      </c>
      <c r="T12" s="241">
        <f>T10*0.75</f>
        <v>27540</v>
      </c>
      <c r="U12" s="242" t="s">
        <v>575</v>
      </c>
      <c r="V12" s="242"/>
      <c r="W12" s="243" t="s">
        <v>574</v>
      </c>
      <c r="X12" s="240">
        <v>0</v>
      </c>
      <c r="Y12" s="240">
        <f>Y10*0.75</f>
        <v>907.5</v>
      </c>
      <c r="Z12" s="240">
        <f>Z10*0.75</f>
        <v>1342.5</v>
      </c>
      <c r="AA12" s="240">
        <f>AA10*0.75</f>
        <v>1515</v>
      </c>
      <c r="AC12" s="243" t="s">
        <v>574</v>
      </c>
      <c r="AD12" s="240">
        <v>0</v>
      </c>
      <c r="AE12" s="240">
        <f>AE10*0.75</f>
        <v>1650</v>
      </c>
      <c r="AF12" s="240">
        <f>AF10*0.75</f>
        <v>2437.5</v>
      </c>
      <c r="AG12" s="240">
        <f>AG10*0.75</f>
        <v>4080</v>
      </c>
      <c r="AI12" s="243" t="s">
        <v>574</v>
      </c>
      <c r="AJ12" s="240">
        <v>0</v>
      </c>
      <c r="AK12" s="240">
        <f>AK10*0.75</f>
        <v>18300</v>
      </c>
      <c r="AL12" s="240">
        <f>AL10*0.75</f>
        <v>27075</v>
      </c>
      <c r="AM12" s="240">
        <f>AM10*0.75</f>
        <v>30600</v>
      </c>
    </row>
    <row r="13" spans="2:39" x14ac:dyDescent="0.35">
      <c r="B13" s="239" t="s">
        <v>576</v>
      </c>
      <c r="C13" s="240">
        <v>0</v>
      </c>
      <c r="D13" s="240">
        <f>D12*1.05</f>
        <v>857.58750000000009</v>
      </c>
      <c r="E13" s="240">
        <f>E12*1.05</f>
        <v>1111.1625000000001</v>
      </c>
      <c r="F13" s="241">
        <f>F12*1.05</f>
        <v>1431.675</v>
      </c>
      <c r="G13" s="242" t="s">
        <v>565</v>
      </c>
      <c r="I13" s="239" t="s">
        <v>576</v>
      </c>
      <c r="J13" s="240">
        <v>0</v>
      </c>
      <c r="K13" s="240">
        <f>K12*1.05</f>
        <v>1559.25</v>
      </c>
      <c r="L13" s="240">
        <f>L12*1.05</f>
        <v>2303.4375</v>
      </c>
      <c r="M13" s="241">
        <f>M12*1.05</f>
        <v>2601.1125000000002</v>
      </c>
      <c r="N13" s="242" t="s">
        <v>565</v>
      </c>
      <c r="P13" s="239" t="s">
        <v>576</v>
      </c>
      <c r="Q13" s="240">
        <v>0</v>
      </c>
      <c r="R13" s="240">
        <f>R12*1.05</f>
        <v>17293.5</v>
      </c>
      <c r="S13" s="240">
        <f>S12*1.05</f>
        <v>25585.875</v>
      </c>
      <c r="T13" s="241">
        <f>T12*1.05</f>
        <v>28917</v>
      </c>
      <c r="U13" s="242" t="s">
        <v>565</v>
      </c>
      <c r="V13" s="242"/>
      <c r="W13" s="243" t="s">
        <v>576</v>
      </c>
      <c r="X13" s="240">
        <v>0</v>
      </c>
      <c r="Y13" s="240">
        <f>Y12*1.05</f>
        <v>952.875</v>
      </c>
      <c r="Z13" s="240">
        <f>Z12*1.05</f>
        <v>1409.625</v>
      </c>
      <c r="AA13" s="240">
        <f>AA12*1.05</f>
        <v>1590.75</v>
      </c>
      <c r="AC13" s="243" t="s">
        <v>576</v>
      </c>
      <c r="AD13" s="240">
        <v>0</v>
      </c>
      <c r="AE13" s="240">
        <f>AE12*1.05</f>
        <v>1732.5</v>
      </c>
      <c r="AF13" s="240">
        <f>AF12*1.05</f>
        <v>2559.375</v>
      </c>
      <c r="AG13" s="240">
        <f>AG12*1.05</f>
        <v>4284</v>
      </c>
      <c r="AI13" s="243" t="s">
        <v>576</v>
      </c>
      <c r="AJ13" s="240">
        <v>0</v>
      </c>
      <c r="AK13" s="240">
        <f>AK12*1.05</f>
        <v>19215</v>
      </c>
      <c r="AL13" s="240">
        <f>AL12*1.05</f>
        <v>28428.75</v>
      </c>
      <c r="AM13" s="240">
        <f>AM12*1.05</f>
        <v>32130</v>
      </c>
    </row>
    <row r="14" spans="2:39" x14ac:dyDescent="0.35">
      <c r="B14" s="239" t="s">
        <v>577</v>
      </c>
      <c r="C14" s="240">
        <v>0</v>
      </c>
      <c r="D14" s="240">
        <f>D10*0.95</f>
        <v>1034.55</v>
      </c>
      <c r="E14" s="240">
        <f>E10*0.95</f>
        <v>1340.45</v>
      </c>
      <c r="F14" s="241">
        <f>F10*0.95</f>
        <v>1727.1</v>
      </c>
      <c r="G14" s="242" t="s">
        <v>578</v>
      </c>
      <c r="I14" s="239" t="s">
        <v>577</v>
      </c>
      <c r="J14" s="240">
        <v>0</v>
      </c>
      <c r="K14" s="240">
        <f>K10*0.95</f>
        <v>1881</v>
      </c>
      <c r="L14" s="240">
        <f>L10*0.95</f>
        <v>2778.75</v>
      </c>
      <c r="M14" s="241">
        <f>M10*0.95</f>
        <v>3137.85</v>
      </c>
      <c r="N14" s="242" t="s">
        <v>578</v>
      </c>
      <c r="P14" s="239" t="s">
        <v>577</v>
      </c>
      <c r="Q14" s="240">
        <v>0</v>
      </c>
      <c r="R14" s="240">
        <f>R10*0.95</f>
        <v>20862</v>
      </c>
      <c r="S14" s="240">
        <f>S10*0.95</f>
        <v>30865.5</v>
      </c>
      <c r="T14" s="241">
        <f>T10*0.95</f>
        <v>34884</v>
      </c>
      <c r="U14" s="242" t="s">
        <v>578</v>
      </c>
      <c r="V14" s="242"/>
      <c r="W14" s="243" t="s">
        <v>577</v>
      </c>
      <c r="X14" s="240">
        <v>0</v>
      </c>
      <c r="Y14" s="240">
        <f>Y10*0.95</f>
        <v>1149.5</v>
      </c>
      <c r="Z14" s="240">
        <f>Z10*0.95</f>
        <v>1700.5</v>
      </c>
      <c r="AA14" s="240">
        <f>AA10*0.95</f>
        <v>1919</v>
      </c>
      <c r="AC14" s="243" t="s">
        <v>577</v>
      </c>
      <c r="AD14" s="240">
        <v>0</v>
      </c>
      <c r="AE14" s="240">
        <f>AE10*0.95</f>
        <v>2090</v>
      </c>
      <c r="AF14" s="240">
        <f>AF10*0.95</f>
        <v>3087.5</v>
      </c>
      <c r="AG14" s="240">
        <f>AG10*0.95</f>
        <v>5168</v>
      </c>
      <c r="AI14" s="243" t="s">
        <v>577</v>
      </c>
      <c r="AJ14" s="240">
        <v>0</v>
      </c>
      <c r="AK14" s="240">
        <f>AK10*0.95</f>
        <v>23180</v>
      </c>
      <c r="AL14" s="240">
        <f>AL10*0.95</f>
        <v>34295</v>
      </c>
      <c r="AM14" s="240">
        <f>AM10*0.95</f>
        <v>38760</v>
      </c>
    </row>
    <row r="15" spans="2:39" x14ac:dyDescent="0.35">
      <c r="B15" s="239" t="s">
        <v>579</v>
      </c>
      <c r="C15" s="240">
        <v>0</v>
      </c>
      <c r="D15" s="240">
        <f>D14*1.05</f>
        <v>1086.2774999999999</v>
      </c>
      <c r="E15" s="240">
        <f>E14*1.05</f>
        <v>1407.4725000000001</v>
      </c>
      <c r="F15" s="241">
        <f>F14*1.05</f>
        <v>1813.4549999999999</v>
      </c>
      <c r="G15" s="242" t="s">
        <v>565</v>
      </c>
      <c r="I15" s="239" t="s">
        <v>579</v>
      </c>
      <c r="J15" s="240">
        <v>0</v>
      </c>
      <c r="K15" s="240">
        <f>K14*1.05</f>
        <v>1975.0500000000002</v>
      </c>
      <c r="L15" s="240">
        <f>L14*1.05</f>
        <v>2917.6875</v>
      </c>
      <c r="M15" s="241">
        <f>M14*1.05</f>
        <v>3294.7424999999998</v>
      </c>
      <c r="N15" s="242" t="s">
        <v>565</v>
      </c>
      <c r="P15" s="239" t="s">
        <v>579</v>
      </c>
      <c r="Q15" s="240">
        <v>0</v>
      </c>
      <c r="R15" s="240">
        <f>R14*1.05</f>
        <v>21905.100000000002</v>
      </c>
      <c r="S15" s="240">
        <f>S14*1.05</f>
        <v>32408.775000000001</v>
      </c>
      <c r="T15" s="241">
        <f>T14*1.05</f>
        <v>36628.200000000004</v>
      </c>
      <c r="U15" s="242" t="s">
        <v>565</v>
      </c>
      <c r="V15" s="242"/>
      <c r="W15" s="243" t="s">
        <v>579</v>
      </c>
      <c r="X15" s="240">
        <v>0</v>
      </c>
      <c r="Y15" s="240">
        <f>Y14*1.05</f>
        <v>1206.9750000000001</v>
      </c>
      <c r="Z15" s="240">
        <f>Z14*1.05</f>
        <v>1785.5250000000001</v>
      </c>
      <c r="AA15" s="240">
        <f>AA14*1.05</f>
        <v>2014.95</v>
      </c>
      <c r="AC15" s="243" t="s">
        <v>579</v>
      </c>
      <c r="AD15" s="240">
        <v>0</v>
      </c>
      <c r="AE15" s="240">
        <f>AE14*1.05</f>
        <v>2194.5</v>
      </c>
      <c r="AF15" s="240">
        <f>AF14*1.05</f>
        <v>3241.875</v>
      </c>
      <c r="AG15" s="240">
        <f>AG14*1.05</f>
        <v>5426.4000000000005</v>
      </c>
      <c r="AI15" s="243" t="s">
        <v>579</v>
      </c>
      <c r="AJ15" s="240">
        <v>0</v>
      </c>
      <c r="AK15" s="240">
        <f>AK14*1.05</f>
        <v>24339</v>
      </c>
      <c r="AL15" s="240">
        <f>AL14*1.05</f>
        <v>36009.75</v>
      </c>
      <c r="AM15" s="240">
        <f>AM14*1.05</f>
        <v>40698</v>
      </c>
    </row>
    <row r="16" spans="2:39" x14ac:dyDescent="0.35">
      <c r="B16" s="244" t="s">
        <v>580</v>
      </c>
      <c r="C16" s="245">
        <v>0</v>
      </c>
      <c r="D16" s="245">
        <v>1989</v>
      </c>
      <c r="E16" s="245">
        <v>2529</v>
      </c>
      <c r="F16" s="245">
        <v>2691</v>
      </c>
      <c r="G16" s="246" t="s">
        <v>570</v>
      </c>
      <c r="H16" s="235">
        <f>F16/M16</f>
        <v>0.54963235294117652</v>
      </c>
      <c r="I16" s="244" t="s">
        <v>580</v>
      </c>
      <c r="J16" s="245">
        <v>0</v>
      </c>
      <c r="K16" s="245">
        <v>3618</v>
      </c>
      <c r="L16" s="245">
        <v>4599</v>
      </c>
      <c r="M16" s="245">
        <v>4896</v>
      </c>
      <c r="N16" s="246" t="s">
        <v>570</v>
      </c>
      <c r="O16" s="235">
        <f>M16/T16</f>
        <v>9.006622516556291E-2</v>
      </c>
      <c r="P16" s="244" t="s">
        <v>580</v>
      </c>
      <c r="Q16" s="245">
        <v>0</v>
      </c>
      <c r="R16" s="245">
        <f>0.9*AK16</f>
        <v>40230</v>
      </c>
      <c r="S16" s="245">
        <f>0.9*AL16</f>
        <v>51120</v>
      </c>
      <c r="T16" s="245">
        <f>0.9*AM16</f>
        <v>54360</v>
      </c>
      <c r="U16" s="246" t="s">
        <v>570</v>
      </c>
      <c r="V16" s="242"/>
      <c r="W16" s="247" t="s">
        <v>580</v>
      </c>
      <c r="X16" s="248">
        <v>0</v>
      </c>
      <c r="Y16" s="248">
        <v>2210</v>
      </c>
      <c r="Z16" s="248">
        <v>2810</v>
      </c>
      <c r="AA16" s="248">
        <v>2990</v>
      </c>
      <c r="AC16" s="247" t="s">
        <v>580</v>
      </c>
      <c r="AD16" s="248">
        <v>0</v>
      </c>
      <c r="AE16" s="248">
        <v>4020</v>
      </c>
      <c r="AF16" s="248">
        <v>5110</v>
      </c>
      <c r="AG16" s="248">
        <v>5440</v>
      </c>
      <c r="AI16" s="247" t="s">
        <v>580</v>
      </c>
      <c r="AJ16" s="248">
        <v>0</v>
      </c>
      <c r="AK16" s="248">
        <v>44700</v>
      </c>
      <c r="AL16" s="248">
        <v>56800</v>
      </c>
      <c r="AM16" s="248">
        <v>60400</v>
      </c>
    </row>
    <row r="17" spans="1:39" x14ac:dyDescent="0.35">
      <c r="B17" s="239" t="s">
        <v>581</v>
      </c>
      <c r="C17" s="240">
        <v>0</v>
      </c>
      <c r="D17" s="240">
        <f>D16*1.05</f>
        <v>2088.4500000000003</v>
      </c>
      <c r="E17" s="240">
        <f>E16*1.05</f>
        <v>2655.4500000000003</v>
      </c>
      <c r="F17" s="241">
        <f>F16*1.05</f>
        <v>2825.55</v>
      </c>
      <c r="G17" s="242" t="s">
        <v>565</v>
      </c>
      <c r="I17" s="239" t="s">
        <v>581</v>
      </c>
      <c r="J17" s="240">
        <v>0</v>
      </c>
      <c r="K17" s="240">
        <f>K16*1.05</f>
        <v>3798.9</v>
      </c>
      <c r="L17" s="240">
        <f>L16*1.05</f>
        <v>4828.95</v>
      </c>
      <c r="M17" s="241">
        <f>M16*1.05</f>
        <v>5140.8</v>
      </c>
      <c r="N17" s="242" t="s">
        <v>565</v>
      </c>
      <c r="P17" s="239" t="s">
        <v>581</v>
      </c>
      <c r="Q17" s="240">
        <v>0</v>
      </c>
      <c r="R17" s="240">
        <f>R16*1.05</f>
        <v>42241.5</v>
      </c>
      <c r="S17" s="240">
        <f>S16*1.05</f>
        <v>53676</v>
      </c>
      <c r="T17" s="241">
        <f>T16*1.05</f>
        <v>57078</v>
      </c>
      <c r="U17" s="242" t="s">
        <v>565</v>
      </c>
      <c r="V17" s="242"/>
      <c r="W17" s="243" t="s">
        <v>581</v>
      </c>
      <c r="X17" s="240">
        <v>0</v>
      </c>
      <c r="Y17" s="240">
        <f>Y16*1.05</f>
        <v>2320.5</v>
      </c>
      <c r="Z17" s="240">
        <f>Z16*1.05</f>
        <v>2950.5</v>
      </c>
      <c r="AA17" s="240">
        <f>AA16*1.05</f>
        <v>3139.5</v>
      </c>
      <c r="AC17" s="243" t="s">
        <v>581</v>
      </c>
      <c r="AD17" s="240">
        <v>0</v>
      </c>
      <c r="AE17" s="240">
        <f>AE16*1.05</f>
        <v>4221</v>
      </c>
      <c r="AF17" s="240">
        <f>AF16*1.05</f>
        <v>5365.5</v>
      </c>
      <c r="AG17" s="240">
        <f>AG16*1.05</f>
        <v>5712</v>
      </c>
      <c r="AI17" s="243" t="s">
        <v>581</v>
      </c>
      <c r="AJ17" s="240">
        <v>0</v>
      </c>
      <c r="AK17" s="240">
        <f>AK16*1.05</f>
        <v>46935</v>
      </c>
      <c r="AL17" s="240">
        <f>AL16*1.05</f>
        <v>59640</v>
      </c>
      <c r="AM17" s="240">
        <f>AM16*1.05</f>
        <v>63420</v>
      </c>
    </row>
    <row r="18" spans="1:39" x14ac:dyDescent="0.35">
      <c r="B18" s="239" t="s">
        <v>582</v>
      </c>
      <c r="C18" s="240">
        <v>0</v>
      </c>
      <c r="D18" s="240">
        <f>D16*0.95</f>
        <v>1889.55</v>
      </c>
      <c r="E18" s="240">
        <f>E16*0.95</f>
        <v>2402.5499999999997</v>
      </c>
      <c r="F18" s="241">
        <f>F16*0.95</f>
        <v>2556.4499999999998</v>
      </c>
      <c r="G18" s="242" t="s">
        <v>583</v>
      </c>
      <c r="I18" s="239" t="s">
        <v>582</v>
      </c>
      <c r="J18" s="240">
        <v>0</v>
      </c>
      <c r="K18" s="240">
        <f>K16*0.95</f>
        <v>3437.1</v>
      </c>
      <c r="L18" s="240">
        <f>L16*0.95</f>
        <v>4369.05</v>
      </c>
      <c r="M18" s="241">
        <f>M16*0.95</f>
        <v>4651.2</v>
      </c>
      <c r="N18" s="242" t="s">
        <v>583</v>
      </c>
      <c r="P18" s="239" t="s">
        <v>582</v>
      </c>
      <c r="Q18" s="240">
        <v>0</v>
      </c>
      <c r="R18" s="240">
        <f>R16*0.95</f>
        <v>38218.5</v>
      </c>
      <c r="S18" s="240">
        <f>S16*0.95</f>
        <v>48564</v>
      </c>
      <c r="T18" s="241">
        <f>T16*0.95</f>
        <v>51642</v>
      </c>
      <c r="U18" s="242" t="s">
        <v>583</v>
      </c>
      <c r="V18" s="242"/>
      <c r="W18" s="243" t="s">
        <v>582</v>
      </c>
      <c r="X18" s="240">
        <v>0</v>
      </c>
      <c r="Y18" s="240">
        <f>Y16*0.95</f>
        <v>2099.5</v>
      </c>
      <c r="Z18" s="240">
        <f>Z16*0.95</f>
        <v>2669.5</v>
      </c>
      <c r="AA18" s="240">
        <f>AA16*0.95</f>
        <v>2840.5</v>
      </c>
      <c r="AC18" s="243" t="s">
        <v>582</v>
      </c>
      <c r="AD18" s="240">
        <v>0</v>
      </c>
      <c r="AE18" s="240">
        <f>AE16*0.95</f>
        <v>3819</v>
      </c>
      <c r="AF18" s="240">
        <f>AF16*0.95</f>
        <v>4854.5</v>
      </c>
      <c r="AG18" s="240">
        <f>AG16*0.95</f>
        <v>5168</v>
      </c>
      <c r="AI18" s="243" t="s">
        <v>582</v>
      </c>
      <c r="AJ18" s="240">
        <v>0</v>
      </c>
      <c r="AK18" s="240">
        <f>AK16*0.95</f>
        <v>42465</v>
      </c>
      <c r="AL18" s="240">
        <f>AL16*0.95</f>
        <v>53960</v>
      </c>
      <c r="AM18" s="240">
        <f>AM16*0.95</f>
        <v>57380</v>
      </c>
    </row>
    <row r="19" spans="1:39" x14ac:dyDescent="0.35">
      <c r="B19" s="239" t="s">
        <v>584</v>
      </c>
      <c r="C19" s="240">
        <v>0</v>
      </c>
      <c r="D19" s="240">
        <f>D18*1.05</f>
        <v>1984.0275000000001</v>
      </c>
      <c r="E19" s="240">
        <f>E18*1.05</f>
        <v>2522.6774999999998</v>
      </c>
      <c r="F19" s="241">
        <f>F18*1.05</f>
        <v>2684.2725</v>
      </c>
      <c r="G19" s="242" t="s">
        <v>565</v>
      </c>
      <c r="I19" s="239" t="s">
        <v>584</v>
      </c>
      <c r="J19" s="240">
        <v>0</v>
      </c>
      <c r="K19" s="240">
        <f>K18*1.05</f>
        <v>3608.9549999999999</v>
      </c>
      <c r="L19" s="240">
        <f>L18*1.05</f>
        <v>4587.5025000000005</v>
      </c>
      <c r="M19" s="241">
        <f>M18*1.05</f>
        <v>4883.76</v>
      </c>
      <c r="N19" s="242" t="s">
        <v>565</v>
      </c>
      <c r="P19" s="239" t="s">
        <v>584</v>
      </c>
      <c r="Q19" s="240">
        <v>0</v>
      </c>
      <c r="R19" s="240">
        <f>R18*1.05</f>
        <v>40129.425000000003</v>
      </c>
      <c r="S19" s="240">
        <f>S18*1.05</f>
        <v>50992.200000000004</v>
      </c>
      <c r="T19" s="241">
        <f>T18*1.05</f>
        <v>54224.100000000006</v>
      </c>
      <c r="U19" s="242" t="s">
        <v>565</v>
      </c>
      <c r="V19" s="242"/>
      <c r="W19" s="243" t="s">
        <v>584</v>
      </c>
      <c r="X19" s="240">
        <v>0</v>
      </c>
      <c r="Y19" s="240">
        <f>Y18*1.05</f>
        <v>2204.4749999999999</v>
      </c>
      <c r="Z19" s="240">
        <f>Z18*1.05</f>
        <v>2802.9749999999999</v>
      </c>
      <c r="AA19" s="240">
        <f>AA18*1.05</f>
        <v>2982.5250000000001</v>
      </c>
      <c r="AC19" s="243" t="s">
        <v>584</v>
      </c>
      <c r="AD19" s="240">
        <v>0</v>
      </c>
      <c r="AE19" s="240">
        <f>AE18*1.05</f>
        <v>4009.9500000000003</v>
      </c>
      <c r="AF19" s="240">
        <f>AF18*1.05</f>
        <v>5097.2250000000004</v>
      </c>
      <c r="AG19" s="240">
        <f>AG18*1.05</f>
        <v>5426.4000000000005</v>
      </c>
      <c r="AI19" s="243" t="s">
        <v>584</v>
      </c>
      <c r="AJ19" s="240">
        <v>0</v>
      </c>
      <c r="AK19" s="240">
        <f>AK18*1.05</f>
        <v>44588.25</v>
      </c>
      <c r="AL19" s="240">
        <f>AL18*1.05</f>
        <v>56658</v>
      </c>
      <c r="AM19" s="240">
        <f>AM18*1.05</f>
        <v>60249</v>
      </c>
    </row>
    <row r="20" spans="1:39" x14ac:dyDescent="0.35">
      <c r="B20" s="244" t="s">
        <v>585</v>
      </c>
      <c r="C20" s="245">
        <v>0</v>
      </c>
      <c r="D20" s="245">
        <v>2331</v>
      </c>
      <c r="E20" s="245">
        <v>2979</v>
      </c>
      <c r="F20" s="245">
        <v>3159</v>
      </c>
      <c r="G20" s="246" t="s">
        <v>570</v>
      </c>
      <c r="H20" s="235">
        <f>F20/M20</f>
        <v>0.55015673981191227</v>
      </c>
      <c r="I20" s="244" t="s">
        <v>585</v>
      </c>
      <c r="J20" s="245">
        <v>0</v>
      </c>
      <c r="K20" s="245">
        <v>4239</v>
      </c>
      <c r="L20" s="245">
        <v>5418</v>
      </c>
      <c r="M20" s="245">
        <v>5742</v>
      </c>
      <c r="N20" s="246" t="s">
        <v>570</v>
      </c>
      <c r="O20" s="235">
        <f>M20/T20</f>
        <v>8.9985895627644572E-2</v>
      </c>
      <c r="P20" s="244" t="s">
        <v>585</v>
      </c>
      <c r="Q20" s="245">
        <v>0</v>
      </c>
      <c r="R20" s="245">
        <f>0.9*AK20</f>
        <v>47070</v>
      </c>
      <c r="S20" s="245">
        <f>0.9*AL20</f>
        <v>60210</v>
      </c>
      <c r="T20" s="245">
        <f>0.9*AM20</f>
        <v>63810</v>
      </c>
      <c r="U20" s="246" t="s">
        <v>570</v>
      </c>
      <c r="V20" s="242"/>
      <c r="W20" s="247" t="s">
        <v>585</v>
      </c>
      <c r="X20" s="248">
        <v>0</v>
      </c>
      <c r="Y20" s="248">
        <v>2590</v>
      </c>
      <c r="Z20" s="248">
        <v>3310</v>
      </c>
      <c r="AA20" s="248">
        <v>3510</v>
      </c>
      <c r="AC20" s="247" t="s">
        <v>585</v>
      </c>
      <c r="AD20" s="248">
        <v>0</v>
      </c>
      <c r="AE20" s="248">
        <v>4710</v>
      </c>
      <c r="AF20" s="248">
        <v>6020</v>
      </c>
      <c r="AG20" s="248">
        <v>6380</v>
      </c>
      <c r="AI20" s="247" t="s">
        <v>585</v>
      </c>
      <c r="AJ20" s="248">
        <v>0</v>
      </c>
      <c r="AK20" s="248">
        <v>52300</v>
      </c>
      <c r="AL20" s="248">
        <v>66900</v>
      </c>
      <c r="AM20" s="248">
        <v>70900</v>
      </c>
    </row>
    <row r="21" spans="1:39" x14ac:dyDescent="0.35">
      <c r="B21" s="239" t="s">
        <v>586</v>
      </c>
      <c r="C21" s="240">
        <v>0</v>
      </c>
      <c r="D21" s="240">
        <f>D20*1.05</f>
        <v>2447.5500000000002</v>
      </c>
      <c r="E21" s="240">
        <f>E20*1.05</f>
        <v>3127.9500000000003</v>
      </c>
      <c r="F21" s="241">
        <f>F20*1.05</f>
        <v>3316.9500000000003</v>
      </c>
      <c r="G21" s="242" t="s">
        <v>565</v>
      </c>
      <c r="I21" s="239" t="s">
        <v>586</v>
      </c>
      <c r="J21" s="240">
        <v>0</v>
      </c>
      <c r="K21" s="240">
        <f>K20*1.05</f>
        <v>4450.95</v>
      </c>
      <c r="L21" s="240">
        <f>L20*1.05</f>
        <v>5688.9000000000005</v>
      </c>
      <c r="M21" s="241">
        <f>M20*1.05</f>
        <v>6029.1</v>
      </c>
      <c r="N21" s="242" t="s">
        <v>565</v>
      </c>
      <c r="P21" s="239" t="s">
        <v>586</v>
      </c>
      <c r="Q21" s="240">
        <v>0</v>
      </c>
      <c r="R21" s="240">
        <f>R20*1.05</f>
        <v>49423.5</v>
      </c>
      <c r="S21" s="240">
        <f>S20*1.05</f>
        <v>63220.5</v>
      </c>
      <c r="T21" s="241">
        <f>T20*1.05</f>
        <v>67000.5</v>
      </c>
      <c r="U21" s="242" t="s">
        <v>565</v>
      </c>
      <c r="V21" s="242"/>
      <c r="W21" s="243" t="s">
        <v>586</v>
      </c>
      <c r="X21" s="240">
        <v>0</v>
      </c>
      <c r="Y21" s="240">
        <f>Y20*1.05</f>
        <v>2719.5</v>
      </c>
      <c r="Z21" s="240">
        <f>Z20*1.05</f>
        <v>3475.5</v>
      </c>
      <c r="AA21" s="240">
        <f>AA20*1.05</f>
        <v>3685.5</v>
      </c>
      <c r="AC21" s="243" t="s">
        <v>586</v>
      </c>
      <c r="AD21" s="240">
        <v>0</v>
      </c>
      <c r="AE21" s="240">
        <f>AE20*1.05</f>
        <v>4945.5</v>
      </c>
      <c r="AF21" s="240">
        <f>AF20*1.05</f>
        <v>6321</v>
      </c>
      <c r="AG21" s="240">
        <f>AG20*1.05</f>
        <v>6699</v>
      </c>
      <c r="AI21" s="243" t="s">
        <v>586</v>
      </c>
      <c r="AJ21" s="240">
        <v>0</v>
      </c>
      <c r="AK21" s="240">
        <f>AK20*1.05</f>
        <v>54915</v>
      </c>
      <c r="AL21" s="240">
        <f>AL20*1.05</f>
        <v>70245</v>
      </c>
      <c r="AM21" s="240">
        <f>AM20*1.05</f>
        <v>74445</v>
      </c>
    </row>
    <row r="22" spans="1:39" x14ac:dyDescent="0.35">
      <c r="B22" s="239" t="s">
        <v>587</v>
      </c>
      <c r="C22" s="240">
        <v>0</v>
      </c>
      <c r="D22" s="240">
        <f>AVERAGE(D10,D16)</f>
        <v>1539</v>
      </c>
      <c r="E22" s="240">
        <f>AVERAGE(E10,E16)</f>
        <v>1970</v>
      </c>
      <c r="F22" s="240">
        <f>AVERAGE(F10,F16)</f>
        <v>2254.5</v>
      </c>
      <c r="G22" s="235" t="s">
        <v>588</v>
      </c>
      <c r="I22" s="239" t="s">
        <v>587</v>
      </c>
      <c r="J22" s="240">
        <v>0</v>
      </c>
      <c r="K22" s="240">
        <f>AVERAGE(K10,K16)</f>
        <v>2799</v>
      </c>
      <c r="L22" s="240">
        <f>AVERAGE(L10,L16)</f>
        <v>3762</v>
      </c>
      <c r="M22" s="240">
        <f>AVERAGE(M10,M16)</f>
        <v>4099.5</v>
      </c>
      <c r="N22" s="235" t="s">
        <v>588</v>
      </c>
      <c r="P22" s="239" t="s">
        <v>587</v>
      </c>
      <c r="Q22" s="240">
        <v>0</v>
      </c>
      <c r="R22" s="240">
        <f>AVERAGE(R10,R16)</f>
        <v>31095</v>
      </c>
      <c r="S22" s="240">
        <f>AVERAGE(S10,S16)</f>
        <v>41805</v>
      </c>
      <c r="T22" s="240">
        <f>AVERAGE(T10,T16)</f>
        <v>45540</v>
      </c>
      <c r="U22" s="235" t="s">
        <v>588</v>
      </c>
      <c r="W22" s="243" t="s">
        <v>587</v>
      </c>
      <c r="X22" s="240">
        <v>0</v>
      </c>
      <c r="Y22" s="240">
        <f>AVERAGE(Y10,Y16)</f>
        <v>1710</v>
      </c>
      <c r="Z22" s="240">
        <f>AVERAGE(Z10,Z16)</f>
        <v>2300</v>
      </c>
      <c r="AA22" s="240">
        <f>AVERAGE(AA10,AA16)</f>
        <v>2505</v>
      </c>
      <c r="AC22" s="243" t="s">
        <v>587</v>
      </c>
      <c r="AD22" s="240">
        <v>0</v>
      </c>
      <c r="AE22" s="240">
        <f>AVERAGE(AE10,AE16)</f>
        <v>3110</v>
      </c>
      <c r="AF22" s="240">
        <f>AVERAGE(AF10,AF16)</f>
        <v>4180</v>
      </c>
      <c r="AG22" s="240">
        <f>AVERAGE(AG10,AG16)</f>
        <v>5440</v>
      </c>
      <c r="AI22" s="243" t="s">
        <v>587</v>
      </c>
      <c r="AJ22" s="240">
        <v>0</v>
      </c>
      <c r="AK22" s="240">
        <f>AVERAGE(AK10,AK16)</f>
        <v>34550</v>
      </c>
      <c r="AL22" s="240">
        <f>AVERAGE(AL10,AL16)</f>
        <v>46450</v>
      </c>
      <c r="AM22" s="240">
        <f>AVERAGE(AM10,AM16)</f>
        <v>50600</v>
      </c>
    </row>
    <row r="23" spans="1:39" x14ac:dyDescent="0.35">
      <c r="A23" s="249"/>
      <c r="B23" s="239" t="s">
        <v>589</v>
      </c>
      <c r="C23" s="240">
        <v>0</v>
      </c>
      <c r="D23" s="240">
        <f t="shared" ref="D23:F24" si="0">0.5*D6+0.5*D12</f>
        <v>408.375</v>
      </c>
      <c r="E23" s="240">
        <f t="shared" si="0"/>
        <v>842.32500000000005</v>
      </c>
      <c r="F23" s="240">
        <f t="shared" si="0"/>
        <v>1110.1500000000001</v>
      </c>
      <c r="G23" s="323" t="s">
        <v>590</v>
      </c>
      <c r="I23" s="239" t="s">
        <v>589</v>
      </c>
      <c r="J23" s="240">
        <v>0</v>
      </c>
      <c r="K23" s="240">
        <f t="shared" ref="K23:M24" si="1">0.5*K6+0.5*K12</f>
        <v>742.5</v>
      </c>
      <c r="L23" s="240">
        <f t="shared" si="1"/>
        <v>1665.6750000000002</v>
      </c>
      <c r="M23" s="240">
        <f t="shared" si="1"/>
        <v>2016.2249999999999</v>
      </c>
      <c r="N23" s="323" t="s">
        <v>590</v>
      </c>
      <c r="P23" s="239" t="s">
        <v>589</v>
      </c>
      <c r="Q23" s="240">
        <v>0</v>
      </c>
      <c r="R23" s="240">
        <f t="shared" ref="R23:T24" si="2">0.5*R6+0.5*R12</f>
        <v>8235</v>
      </c>
      <c r="S23" s="240">
        <f t="shared" si="2"/>
        <v>18519.75</v>
      </c>
      <c r="T23" s="240">
        <f t="shared" si="2"/>
        <v>22410</v>
      </c>
      <c r="U23" s="323" t="s">
        <v>590</v>
      </c>
      <c r="V23" s="250"/>
      <c r="W23" s="243" t="s">
        <v>589</v>
      </c>
      <c r="X23" s="240">
        <v>0</v>
      </c>
      <c r="Y23" s="240">
        <f t="shared" ref="Y23:AA24" si="3">0.5*Y6+0.5*Y12</f>
        <v>453.75</v>
      </c>
      <c r="Z23" s="240">
        <f t="shared" si="3"/>
        <v>1019.25</v>
      </c>
      <c r="AA23" s="240">
        <f t="shared" si="3"/>
        <v>1233.5</v>
      </c>
      <c r="AC23" s="243" t="s">
        <v>589</v>
      </c>
      <c r="AD23" s="240">
        <v>0</v>
      </c>
      <c r="AE23" s="240">
        <f t="shared" ref="AE23:AG24" si="4">0.5*AE6+0.5*AE12</f>
        <v>825</v>
      </c>
      <c r="AF23" s="240">
        <f t="shared" si="4"/>
        <v>1850.75</v>
      </c>
      <c r="AG23" s="240">
        <f t="shared" si="4"/>
        <v>2904</v>
      </c>
      <c r="AI23" s="243" t="s">
        <v>589</v>
      </c>
      <c r="AJ23" s="240">
        <v>0</v>
      </c>
      <c r="AK23" s="240">
        <f t="shared" ref="AK23:AM24" si="5">0.5*AK6+0.5*AK12</f>
        <v>9150</v>
      </c>
      <c r="AL23" s="240">
        <f t="shared" si="5"/>
        <v>20577.5</v>
      </c>
      <c r="AM23" s="240">
        <f t="shared" si="5"/>
        <v>24900</v>
      </c>
    </row>
    <row r="24" spans="1:39" x14ac:dyDescent="0.35">
      <c r="A24" s="249"/>
      <c r="B24" s="239" t="s">
        <v>591</v>
      </c>
      <c r="C24" s="240">
        <v>0</v>
      </c>
      <c r="D24" s="240">
        <f t="shared" si="0"/>
        <v>428.79375000000005</v>
      </c>
      <c r="E24" s="240">
        <f t="shared" si="0"/>
        <v>884.44125000000008</v>
      </c>
      <c r="F24" s="240">
        <f t="shared" si="0"/>
        <v>1165.6575</v>
      </c>
      <c r="G24" s="323"/>
      <c r="I24" s="239" t="s">
        <v>591</v>
      </c>
      <c r="J24" s="240">
        <v>0</v>
      </c>
      <c r="K24" s="240">
        <f t="shared" si="1"/>
        <v>779.625</v>
      </c>
      <c r="L24" s="240">
        <f t="shared" si="1"/>
        <v>1748.9587500000002</v>
      </c>
      <c r="M24" s="240">
        <f t="shared" si="1"/>
        <v>2117.0362500000001</v>
      </c>
      <c r="N24" s="323"/>
      <c r="P24" s="239" t="s">
        <v>591</v>
      </c>
      <c r="Q24" s="240">
        <v>0</v>
      </c>
      <c r="R24" s="240">
        <f t="shared" si="2"/>
        <v>8646.75</v>
      </c>
      <c r="S24" s="240">
        <f t="shared" si="2"/>
        <v>19445.737499999999</v>
      </c>
      <c r="T24" s="240">
        <f t="shared" si="2"/>
        <v>23530.5</v>
      </c>
      <c r="U24" s="323"/>
      <c r="V24" s="250"/>
      <c r="W24" s="243" t="s">
        <v>591</v>
      </c>
      <c r="X24" s="240">
        <v>0</v>
      </c>
      <c r="Y24" s="240">
        <f t="shared" si="3"/>
        <v>476.4375</v>
      </c>
      <c r="Z24" s="240">
        <f t="shared" si="3"/>
        <v>1070.2125000000001</v>
      </c>
      <c r="AA24" s="240">
        <f t="shared" si="3"/>
        <v>1295.175</v>
      </c>
      <c r="AC24" s="243" t="s">
        <v>591</v>
      </c>
      <c r="AD24" s="240">
        <v>0</v>
      </c>
      <c r="AE24" s="240">
        <f t="shared" si="4"/>
        <v>866.25</v>
      </c>
      <c r="AF24" s="240">
        <f t="shared" si="4"/>
        <v>1943.2874999999999</v>
      </c>
      <c r="AG24" s="240">
        <f t="shared" si="4"/>
        <v>3049.2</v>
      </c>
      <c r="AI24" s="243" t="s">
        <v>591</v>
      </c>
      <c r="AJ24" s="240">
        <v>0</v>
      </c>
      <c r="AK24" s="240">
        <f t="shared" si="5"/>
        <v>9607.5</v>
      </c>
      <c r="AL24" s="240">
        <f t="shared" si="5"/>
        <v>21606.375</v>
      </c>
      <c r="AM24" s="240">
        <f t="shared" si="5"/>
        <v>26145</v>
      </c>
    </row>
    <row r="25" spans="1:39" x14ac:dyDescent="0.35">
      <c r="A25" s="249"/>
      <c r="B25" s="239" t="s">
        <v>592</v>
      </c>
      <c r="C25" s="240">
        <v>0</v>
      </c>
      <c r="D25" s="240">
        <f>AVERAGE(D8,D14)</f>
        <v>517.27499999999998</v>
      </c>
      <c r="E25" s="240">
        <f>AVERAGE(E8,E14)</f>
        <v>1061.7249999999999</v>
      </c>
      <c r="F25" s="240">
        <f>AVERAGE(F8,F14)</f>
        <v>1399.05</v>
      </c>
      <c r="G25" s="323"/>
      <c r="I25" s="239" t="s">
        <v>592</v>
      </c>
      <c r="J25" s="240">
        <v>0</v>
      </c>
      <c r="K25" s="240">
        <f>AVERAGE(K8,K14)</f>
        <v>940.5</v>
      </c>
      <c r="L25" s="240">
        <f>AVERAGE(L8,L14)</f>
        <v>2100.375</v>
      </c>
      <c r="M25" s="240">
        <f>AVERAGE(M8,M14)</f>
        <v>2540.9250000000002</v>
      </c>
      <c r="N25" s="323"/>
      <c r="P25" s="239" t="s">
        <v>592</v>
      </c>
      <c r="Q25" s="240">
        <v>0</v>
      </c>
      <c r="R25" s="240">
        <f>AVERAGE(R8,R14)</f>
        <v>10431</v>
      </c>
      <c r="S25" s="240">
        <f>AVERAGE(S8,S14)</f>
        <v>23352.75</v>
      </c>
      <c r="T25" s="240">
        <f>AVERAGE(T8,T14)</f>
        <v>28242</v>
      </c>
      <c r="U25" s="323"/>
      <c r="V25" s="250"/>
      <c r="W25" s="243" t="s">
        <v>592</v>
      </c>
      <c r="X25" s="240">
        <v>0</v>
      </c>
      <c r="Y25" s="240">
        <f>AVERAGE(Y8,Y14)</f>
        <v>574.75</v>
      </c>
      <c r="Z25" s="240">
        <f>AVERAGE(Z8,Z14)</f>
        <v>1285.25</v>
      </c>
      <c r="AA25" s="240">
        <f>AVERAGE(AA8,AA14)</f>
        <v>1554.5</v>
      </c>
      <c r="AC25" s="243" t="s">
        <v>592</v>
      </c>
      <c r="AD25" s="240">
        <v>0</v>
      </c>
      <c r="AE25" s="240">
        <f>AVERAGE(AE8,AE14)</f>
        <v>1045</v>
      </c>
      <c r="AF25" s="240">
        <f>AVERAGE(AF8,AF14)</f>
        <v>2333.75</v>
      </c>
      <c r="AG25" s="240">
        <f>AVERAGE(AG8,AG14)</f>
        <v>3664</v>
      </c>
      <c r="AI25" s="243" t="s">
        <v>592</v>
      </c>
      <c r="AJ25" s="240">
        <v>0</v>
      </c>
      <c r="AK25" s="240">
        <f>AVERAGE(AK8,AK14)</f>
        <v>11590</v>
      </c>
      <c r="AL25" s="240">
        <f>AVERAGE(AL8,AL14)</f>
        <v>25947.5</v>
      </c>
      <c r="AM25" s="240">
        <f>AVERAGE(AM8,AM14)</f>
        <v>31380</v>
      </c>
    </row>
    <row r="26" spans="1:39" x14ac:dyDescent="0.35">
      <c r="A26" s="249"/>
      <c r="B26" s="239" t="s">
        <v>593</v>
      </c>
      <c r="C26" s="240">
        <v>0</v>
      </c>
      <c r="D26" s="240">
        <f>0.5*D9+0.5*D15</f>
        <v>543.13874999999996</v>
      </c>
      <c r="E26" s="240">
        <f>0.5*E9+0.5*E15</f>
        <v>1114.7362499999999</v>
      </c>
      <c r="F26" s="240">
        <f>0.5*F9+0.5*F15</f>
        <v>1469.2275</v>
      </c>
      <c r="G26" s="323"/>
      <c r="I26" s="239" t="s">
        <v>593</v>
      </c>
      <c r="J26" s="240">
        <v>0</v>
      </c>
      <c r="K26" s="240">
        <f>0.5*K9+0.5*K15</f>
        <v>987.52500000000009</v>
      </c>
      <c r="L26" s="240">
        <f>0.5*L9+0.5*L15</f>
        <v>2205.34375</v>
      </c>
      <c r="M26" s="240">
        <f>0.5*M9+0.5*M15</f>
        <v>2667.8712500000001</v>
      </c>
      <c r="N26" s="323"/>
      <c r="P26" s="239" t="s">
        <v>593</v>
      </c>
      <c r="Q26" s="240">
        <v>0</v>
      </c>
      <c r="R26" s="240">
        <f>0.5*R9+0.5*R15</f>
        <v>10952.550000000001</v>
      </c>
      <c r="S26" s="240">
        <f>0.5*S9+0.5*S15</f>
        <v>24520.387500000001</v>
      </c>
      <c r="T26" s="240">
        <f>0.5*T9+0.5*T15</f>
        <v>29654.100000000002</v>
      </c>
      <c r="U26" s="323"/>
      <c r="V26" s="250"/>
      <c r="W26" s="243" t="s">
        <v>593</v>
      </c>
      <c r="X26" s="240">
        <v>0</v>
      </c>
      <c r="Y26" s="240">
        <f>0.5*Y9+0.5*Y15</f>
        <v>603.48750000000007</v>
      </c>
      <c r="Z26" s="240">
        <f>0.5*Z9+0.5*Z15</f>
        <v>1349.7625</v>
      </c>
      <c r="AA26" s="240">
        <f>0.5*AA9+0.5*AA15</f>
        <v>1632.4749999999999</v>
      </c>
      <c r="AC26" s="243" t="s">
        <v>593</v>
      </c>
      <c r="AD26" s="240">
        <v>0</v>
      </c>
      <c r="AE26" s="240">
        <f>0.5*AE9+0.5*AE15</f>
        <v>1097.25</v>
      </c>
      <c r="AF26" s="240">
        <f>0.5*AF9+0.5*AF15</f>
        <v>2450.4375</v>
      </c>
      <c r="AG26" s="240">
        <f>0.5*AG9+0.5*AG15</f>
        <v>3847.2000000000003</v>
      </c>
      <c r="AI26" s="243" t="s">
        <v>593</v>
      </c>
      <c r="AJ26" s="240">
        <v>0</v>
      </c>
      <c r="AK26" s="240">
        <f>0.5*AK9+0.5*AK15</f>
        <v>12169.5</v>
      </c>
      <c r="AL26" s="240">
        <f>0.5*AL9+0.5*AL15</f>
        <v>27244.875</v>
      </c>
      <c r="AM26" s="240">
        <f>0.5*AM9+0.5*AM15</f>
        <v>32949</v>
      </c>
    </row>
    <row r="27" spans="1:39" x14ac:dyDescent="0.35">
      <c r="A27" s="249"/>
      <c r="B27" s="239" t="s">
        <v>594</v>
      </c>
      <c r="C27" s="240">
        <v>0</v>
      </c>
      <c r="D27" s="240">
        <f t="shared" ref="D27:F28" si="6">0.5*D4+0.5*D10</f>
        <v>544.5</v>
      </c>
      <c r="E27" s="240">
        <f t="shared" si="6"/>
        <v>1116.5</v>
      </c>
      <c r="F27" s="240">
        <f t="shared" si="6"/>
        <v>1471.5</v>
      </c>
      <c r="G27" s="323"/>
      <c r="I27" s="239" t="s">
        <v>594</v>
      </c>
      <c r="J27" s="240">
        <v>0</v>
      </c>
      <c r="K27" s="240">
        <f t="shared" ref="K27:M28" si="7">0.5*K4+0.5*K10</f>
        <v>990</v>
      </c>
      <c r="L27" s="240">
        <f t="shared" si="7"/>
        <v>2209</v>
      </c>
      <c r="M27" s="240">
        <f t="shared" si="7"/>
        <v>2672</v>
      </c>
      <c r="N27" s="323"/>
      <c r="P27" s="239" t="s">
        <v>594</v>
      </c>
      <c r="Q27" s="240">
        <v>0</v>
      </c>
      <c r="R27" s="240">
        <f t="shared" ref="R27:T28" si="8">0.5*R4+0.5*R10</f>
        <v>10980</v>
      </c>
      <c r="S27" s="240">
        <f t="shared" si="8"/>
        <v>24561</v>
      </c>
      <c r="T27" s="240">
        <f t="shared" si="8"/>
        <v>29700</v>
      </c>
      <c r="U27" s="323"/>
      <c r="V27" s="250"/>
      <c r="W27" s="243" t="s">
        <v>594</v>
      </c>
      <c r="X27" s="240">
        <v>0</v>
      </c>
      <c r="Y27" s="240">
        <f t="shared" ref="Y27:AA28" si="9">0.5*Y4+0.5*Y10</f>
        <v>605</v>
      </c>
      <c r="Z27" s="240">
        <f t="shared" si="9"/>
        <v>1352</v>
      </c>
      <c r="AA27" s="240">
        <f t="shared" si="9"/>
        <v>1635</v>
      </c>
      <c r="AC27" s="243" t="s">
        <v>594</v>
      </c>
      <c r="AD27" s="240">
        <v>0</v>
      </c>
      <c r="AE27" s="240">
        <f t="shared" ref="AE27:AG28" si="10">0.5*AE4+0.5*AE10</f>
        <v>1100</v>
      </c>
      <c r="AF27" s="240">
        <f t="shared" si="10"/>
        <v>2454.5</v>
      </c>
      <c r="AG27" s="240">
        <f t="shared" si="10"/>
        <v>3854</v>
      </c>
      <c r="AI27" s="243" t="s">
        <v>594</v>
      </c>
      <c r="AJ27" s="240">
        <v>0</v>
      </c>
      <c r="AK27" s="240">
        <f t="shared" ref="AK27:AM28" si="11">0.5*AK4+0.5*AK10</f>
        <v>12200</v>
      </c>
      <c r="AL27" s="240">
        <f t="shared" si="11"/>
        <v>27290</v>
      </c>
      <c r="AM27" s="240">
        <f t="shared" si="11"/>
        <v>33000</v>
      </c>
    </row>
    <row r="28" spans="1:39" x14ac:dyDescent="0.35">
      <c r="A28" s="249"/>
      <c r="B28" s="239" t="s">
        <v>595</v>
      </c>
      <c r="C28" s="240">
        <v>0</v>
      </c>
      <c r="D28" s="240">
        <f t="shared" si="6"/>
        <v>571.72500000000002</v>
      </c>
      <c r="E28" s="240">
        <f t="shared" si="6"/>
        <v>1172.2750000000001</v>
      </c>
      <c r="F28" s="240">
        <f t="shared" si="6"/>
        <v>1544.95</v>
      </c>
      <c r="G28" s="323"/>
      <c r="I28" s="239" t="s">
        <v>595</v>
      </c>
      <c r="J28" s="240">
        <v>0</v>
      </c>
      <c r="K28" s="240">
        <f t="shared" si="7"/>
        <v>1039.5</v>
      </c>
      <c r="L28" s="240">
        <f t="shared" si="7"/>
        <v>2319.625</v>
      </c>
      <c r="M28" s="240">
        <f t="shared" si="7"/>
        <v>2805.5749999999998</v>
      </c>
      <c r="N28" s="323"/>
      <c r="P28" s="239" t="s">
        <v>595</v>
      </c>
      <c r="Q28" s="240">
        <v>0</v>
      </c>
      <c r="R28" s="240">
        <f t="shared" si="8"/>
        <v>11529</v>
      </c>
      <c r="S28" s="240">
        <f t="shared" si="8"/>
        <v>25789.25</v>
      </c>
      <c r="T28" s="240">
        <f t="shared" si="8"/>
        <v>31185</v>
      </c>
      <c r="U28" s="323"/>
      <c r="V28" s="250"/>
      <c r="W28" s="243" t="s">
        <v>595</v>
      </c>
      <c r="X28" s="240">
        <v>0</v>
      </c>
      <c r="Y28" s="240">
        <f t="shared" si="9"/>
        <v>635.25</v>
      </c>
      <c r="Z28" s="240">
        <f t="shared" si="9"/>
        <v>1419.75</v>
      </c>
      <c r="AA28" s="240">
        <f t="shared" si="9"/>
        <v>1717</v>
      </c>
      <c r="AC28" s="243" t="s">
        <v>595</v>
      </c>
      <c r="AD28" s="240">
        <v>0</v>
      </c>
      <c r="AE28" s="240">
        <f t="shared" si="10"/>
        <v>1155</v>
      </c>
      <c r="AF28" s="240">
        <f t="shared" si="10"/>
        <v>2577.25</v>
      </c>
      <c r="AG28" s="240">
        <f t="shared" si="10"/>
        <v>4046.5</v>
      </c>
      <c r="AI28" s="243" t="s">
        <v>595</v>
      </c>
      <c r="AJ28" s="240">
        <v>0</v>
      </c>
      <c r="AK28" s="240">
        <f t="shared" si="11"/>
        <v>12810</v>
      </c>
      <c r="AL28" s="240">
        <f t="shared" si="11"/>
        <v>28654.5</v>
      </c>
      <c r="AM28" s="240">
        <f t="shared" si="11"/>
        <v>34650</v>
      </c>
    </row>
    <row r="29" spans="1:39" x14ac:dyDescent="0.35">
      <c r="C29" s="240"/>
      <c r="J29" s="240"/>
      <c r="Q29" s="240"/>
      <c r="X29" s="251"/>
      <c r="AD29" s="251"/>
      <c r="AJ29" s="251"/>
    </row>
    <row r="30" spans="1:39" x14ac:dyDescent="0.35">
      <c r="B30" s="239" t="s">
        <v>596</v>
      </c>
      <c r="C30" s="240">
        <v>0</v>
      </c>
      <c r="D30" s="240">
        <f>D35*1.05</f>
        <v>916.65000000000009</v>
      </c>
      <c r="E30" s="240">
        <f>E35*1.05</f>
        <v>1048.95</v>
      </c>
      <c r="F30" s="241">
        <f>F35*1.05</f>
        <v>1050</v>
      </c>
      <c r="G30" s="242" t="s">
        <v>563</v>
      </c>
      <c r="I30" s="239" t="s">
        <v>596</v>
      </c>
      <c r="J30" s="240">
        <v>0</v>
      </c>
      <c r="K30" s="240">
        <f>K35*1.05</f>
        <v>1663.2</v>
      </c>
      <c r="L30" s="240">
        <f>L35*1.05</f>
        <v>1908.9</v>
      </c>
      <c r="M30" s="241">
        <f>M35*1.05</f>
        <v>1909.95</v>
      </c>
      <c r="N30" s="242" t="s">
        <v>563</v>
      </c>
      <c r="P30" s="239" t="s">
        <v>596</v>
      </c>
      <c r="Q30" s="240">
        <v>0</v>
      </c>
      <c r="R30" s="240">
        <f>R35*1.05</f>
        <v>18522</v>
      </c>
      <c r="S30" s="240">
        <f>S35*1.05</f>
        <v>21168</v>
      </c>
      <c r="T30" s="241">
        <f>T35*1.05</f>
        <v>21168.945000000003</v>
      </c>
      <c r="U30" s="242" t="s">
        <v>563</v>
      </c>
      <c r="V30" s="242"/>
      <c r="W30" s="243" t="s">
        <v>596</v>
      </c>
      <c r="X30" s="240">
        <v>0</v>
      </c>
      <c r="Y30" s="240">
        <f>Y35*1.05</f>
        <v>1018.5</v>
      </c>
      <c r="Z30" s="240">
        <f>Z35*1.05</f>
        <v>1165.5</v>
      </c>
      <c r="AA30" s="240">
        <f>AA35*1.05</f>
        <v>1166.55</v>
      </c>
      <c r="AC30" s="243" t="s">
        <v>596</v>
      </c>
      <c r="AD30" s="240">
        <v>0</v>
      </c>
      <c r="AE30" s="240">
        <f>AE35*1.05</f>
        <v>1848</v>
      </c>
      <c r="AF30" s="240">
        <f>AF35*1.05</f>
        <v>2121</v>
      </c>
      <c r="AG30" s="240">
        <f>AG35*1.05</f>
        <v>2122.0500000000002</v>
      </c>
      <c r="AI30" s="239" t="s">
        <v>596</v>
      </c>
      <c r="AJ30" s="240">
        <v>0</v>
      </c>
      <c r="AK30" s="240">
        <f>AK35*1.05</f>
        <v>20580</v>
      </c>
      <c r="AL30" s="240">
        <f>AL35*1.05</f>
        <v>23520</v>
      </c>
      <c r="AM30" s="241">
        <f>AM35*1.05</f>
        <v>23521.05</v>
      </c>
    </row>
    <row r="31" spans="1:39" x14ac:dyDescent="0.35">
      <c r="B31" s="239" t="s">
        <v>597</v>
      </c>
      <c r="C31" s="240">
        <v>0</v>
      </c>
      <c r="D31" s="240">
        <f>D30*1.05</f>
        <v>962.48250000000019</v>
      </c>
      <c r="E31" s="240">
        <f>E30*1.05</f>
        <v>1101.3975</v>
      </c>
      <c r="F31" s="241">
        <f>F30*1.05</f>
        <v>1102.5</v>
      </c>
      <c r="G31" s="242" t="s">
        <v>565</v>
      </c>
      <c r="I31" s="239" t="s">
        <v>597</v>
      </c>
      <c r="J31" s="240">
        <v>0</v>
      </c>
      <c r="K31" s="240">
        <f>K30*1.05</f>
        <v>1746.3600000000001</v>
      </c>
      <c r="L31" s="240">
        <f>L30*1.05</f>
        <v>2004.3450000000003</v>
      </c>
      <c r="M31" s="241">
        <f>M30*1.05</f>
        <v>2005.4475000000002</v>
      </c>
      <c r="N31" s="242" t="s">
        <v>565</v>
      </c>
      <c r="P31" s="239" t="s">
        <v>597</v>
      </c>
      <c r="Q31" s="240">
        <v>0</v>
      </c>
      <c r="R31" s="240">
        <f>R30*1.05</f>
        <v>19448.100000000002</v>
      </c>
      <c r="S31" s="240">
        <f>S30*1.05</f>
        <v>22226.400000000001</v>
      </c>
      <c r="T31" s="241">
        <f>T30*1.05</f>
        <v>22227.392250000004</v>
      </c>
      <c r="U31" s="242" t="s">
        <v>565</v>
      </c>
      <c r="V31" s="242"/>
      <c r="W31" s="243" t="s">
        <v>597</v>
      </c>
      <c r="X31" s="240">
        <v>0</v>
      </c>
      <c r="Y31" s="240">
        <f>Y30*1.05</f>
        <v>1069.425</v>
      </c>
      <c r="Z31" s="240">
        <f>Z30*1.05</f>
        <v>1223.7750000000001</v>
      </c>
      <c r="AA31" s="240">
        <f>AA30*1.05</f>
        <v>1224.8775000000001</v>
      </c>
      <c r="AC31" s="243" t="s">
        <v>597</v>
      </c>
      <c r="AD31" s="240">
        <v>0</v>
      </c>
      <c r="AE31" s="240">
        <f>AE30*1.05</f>
        <v>1940.4</v>
      </c>
      <c r="AF31" s="240">
        <f>AF30*1.05</f>
        <v>2227.0500000000002</v>
      </c>
      <c r="AG31" s="240">
        <f>AG30*1.05</f>
        <v>2228.1525000000001</v>
      </c>
      <c r="AI31" s="239" t="s">
        <v>597</v>
      </c>
      <c r="AJ31" s="240">
        <v>0</v>
      </c>
      <c r="AK31" s="240">
        <f>AK30*1.05</f>
        <v>21609</v>
      </c>
      <c r="AL31" s="240">
        <f>AL30*1.05</f>
        <v>24696</v>
      </c>
      <c r="AM31" s="241">
        <f>AM30*1.05</f>
        <v>24697.102500000001</v>
      </c>
    </row>
    <row r="32" spans="1:39" x14ac:dyDescent="0.35">
      <c r="B32" s="239" t="s">
        <v>598</v>
      </c>
      <c r="C32" s="240">
        <v>0</v>
      </c>
      <c r="D32" s="240">
        <f>D31</f>
        <v>962.48250000000019</v>
      </c>
      <c r="E32" s="240">
        <f>E31</f>
        <v>1101.3975</v>
      </c>
      <c r="F32" s="241">
        <f>F31</f>
        <v>1102.5</v>
      </c>
      <c r="G32" s="242" t="s">
        <v>565</v>
      </c>
      <c r="I32" s="239" t="s">
        <v>598</v>
      </c>
      <c r="J32" s="240">
        <v>0</v>
      </c>
      <c r="K32" s="240">
        <f>K31</f>
        <v>1746.3600000000001</v>
      </c>
      <c r="L32" s="240">
        <f>L31</f>
        <v>2004.3450000000003</v>
      </c>
      <c r="M32" s="241">
        <f>M31</f>
        <v>2005.4475000000002</v>
      </c>
      <c r="N32" s="242" t="s">
        <v>565</v>
      </c>
      <c r="P32" s="239" t="s">
        <v>598</v>
      </c>
      <c r="Q32" s="240">
        <v>0</v>
      </c>
      <c r="R32" s="240">
        <f>R31</f>
        <v>19448.100000000002</v>
      </c>
      <c r="S32" s="240">
        <f>S31</f>
        <v>22226.400000000001</v>
      </c>
      <c r="T32" s="241">
        <f>T31</f>
        <v>22227.392250000004</v>
      </c>
      <c r="U32" s="242" t="s">
        <v>565</v>
      </c>
      <c r="V32" s="242"/>
      <c r="W32" s="243" t="s">
        <v>598</v>
      </c>
      <c r="X32" s="240">
        <v>0</v>
      </c>
      <c r="Y32" s="240">
        <f>Y31</f>
        <v>1069.425</v>
      </c>
      <c r="Z32" s="240">
        <f>Z31</f>
        <v>1223.7750000000001</v>
      </c>
      <c r="AA32" s="240">
        <f>AA31</f>
        <v>1224.8775000000001</v>
      </c>
      <c r="AC32" s="243" t="s">
        <v>598</v>
      </c>
      <c r="AD32" s="240">
        <v>0</v>
      </c>
      <c r="AE32" s="240">
        <f>AE31</f>
        <v>1940.4</v>
      </c>
      <c r="AF32" s="240">
        <f>AF31</f>
        <v>2227.0500000000002</v>
      </c>
      <c r="AG32" s="240">
        <f>AG31</f>
        <v>2228.1525000000001</v>
      </c>
      <c r="AI32" s="239" t="s">
        <v>598</v>
      </c>
      <c r="AJ32" s="240">
        <v>0</v>
      </c>
      <c r="AK32" s="240">
        <f>AK31</f>
        <v>21609</v>
      </c>
      <c r="AL32" s="240">
        <f>AL31</f>
        <v>24696</v>
      </c>
      <c r="AM32" s="241">
        <f>AM31</f>
        <v>24697.102500000001</v>
      </c>
    </row>
    <row r="33" spans="1:39" x14ac:dyDescent="0.35">
      <c r="B33" s="239" t="s">
        <v>599</v>
      </c>
      <c r="C33" s="240">
        <v>0</v>
      </c>
      <c r="D33" s="240">
        <f>D35*0.8</f>
        <v>698.40000000000009</v>
      </c>
      <c r="E33" s="240">
        <f>E35*0.8</f>
        <v>799.2</v>
      </c>
      <c r="F33" s="241">
        <f>F35*0.8</f>
        <v>800</v>
      </c>
      <c r="G33" s="242" t="s">
        <v>567</v>
      </c>
      <c r="I33" s="239" t="s">
        <v>599</v>
      </c>
      <c r="J33" s="240">
        <v>0</v>
      </c>
      <c r="K33" s="240">
        <f>K35*0.8</f>
        <v>1267.2</v>
      </c>
      <c r="L33" s="240">
        <f>L35*0.8</f>
        <v>1454.4</v>
      </c>
      <c r="M33" s="241">
        <f>M35*0.8</f>
        <v>1455.2</v>
      </c>
      <c r="N33" s="242" t="s">
        <v>567</v>
      </c>
      <c r="P33" s="239" t="s">
        <v>599</v>
      </c>
      <c r="Q33" s="240">
        <v>0</v>
      </c>
      <c r="R33" s="240">
        <f>R35*0.8</f>
        <v>14112</v>
      </c>
      <c r="S33" s="240">
        <f>S35*0.8</f>
        <v>16128</v>
      </c>
      <c r="T33" s="241">
        <f>T35*0.8</f>
        <v>16128.720000000001</v>
      </c>
      <c r="U33" s="242" t="s">
        <v>567</v>
      </c>
      <c r="V33" s="242"/>
      <c r="W33" s="243" t="s">
        <v>599</v>
      </c>
      <c r="X33" s="240">
        <v>0</v>
      </c>
      <c r="Y33" s="240">
        <f>Y35*0.8</f>
        <v>776</v>
      </c>
      <c r="Z33" s="240">
        <f>Z35*0.8</f>
        <v>888</v>
      </c>
      <c r="AA33" s="240">
        <f>AA35*0.8</f>
        <v>888.80000000000007</v>
      </c>
      <c r="AC33" s="243" t="s">
        <v>599</v>
      </c>
      <c r="AD33" s="240">
        <v>0</v>
      </c>
      <c r="AE33" s="240">
        <f>AE35*0.8</f>
        <v>1408</v>
      </c>
      <c r="AF33" s="240">
        <f>AF35*0.8</f>
        <v>1616</v>
      </c>
      <c r="AG33" s="240">
        <f>AG35*0.8</f>
        <v>1616.8000000000002</v>
      </c>
      <c r="AI33" s="239" t="s">
        <v>599</v>
      </c>
      <c r="AJ33" s="240">
        <v>0</v>
      </c>
      <c r="AK33" s="240">
        <f>AK35*0.8</f>
        <v>15680</v>
      </c>
      <c r="AL33" s="240">
        <f>AL35*0.8</f>
        <v>17920</v>
      </c>
      <c r="AM33" s="241">
        <f>AM35*0.8</f>
        <v>17920.8</v>
      </c>
    </row>
    <row r="34" spans="1:39" x14ac:dyDescent="0.35">
      <c r="B34" s="239" t="s">
        <v>600</v>
      </c>
      <c r="C34" s="240">
        <v>0</v>
      </c>
      <c r="D34" s="240">
        <f>D33*1.05</f>
        <v>733.32000000000016</v>
      </c>
      <c r="E34" s="240">
        <f>E33*1.05</f>
        <v>839.16000000000008</v>
      </c>
      <c r="F34" s="241">
        <f>F33*1.05</f>
        <v>840</v>
      </c>
      <c r="G34" s="242" t="s">
        <v>565</v>
      </c>
      <c r="I34" s="239" t="s">
        <v>600</v>
      </c>
      <c r="J34" s="240">
        <v>0</v>
      </c>
      <c r="K34" s="240">
        <f>K33*1.05</f>
        <v>1330.5600000000002</v>
      </c>
      <c r="L34" s="240">
        <f>L33*1.05</f>
        <v>1527.1200000000001</v>
      </c>
      <c r="M34" s="241">
        <f>M33*1.05</f>
        <v>1527.96</v>
      </c>
      <c r="N34" s="242" t="s">
        <v>565</v>
      </c>
      <c r="P34" s="239" t="s">
        <v>600</v>
      </c>
      <c r="Q34" s="240">
        <v>0</v>
      </c>
      <c r="R34" s="240">
        <f>R33*1.05</f>
        <v>14817.6</v>
      </c>
      <c r="S34" s="240">
        <f>S33*1.05</f>
        <v>16934.400000000001</v>
      </c>
      <c r="T34" s="241">
        <f>T33*1.05</f>
        <v>16935.156000000003</v>
      </c>
      <c r="U34" s="242" t="s">
        <v>565</v>
      </c>
      <c r="V34" s="242"/>
      <c r="W34" s="243" t="s">
        <v>600</v>
      </c>
      <c r="X34" s="240">
        <v>0</v>
      </c>
      <c r="Y34" s="240">
        <f>Y33*1.05</f>
        <v>814.80000000000007</v>
      </c>
      <c r="Z34" s="240">
        <f>Z33*1.05</f>
        <v>932.40000000000009</v>
      </c>
      <c r="AA34" s="240">
        <f>AA33*1.05</f>
        <v>933.24000000000012</v>
      </c>
      <c r="AC34" s="243" t="s">
        <v>600</v>
      </c>
      <c r="AD34" s="240">
        <v>0</v>
      </c>
      <c r="AE34" s="240">
        <f>AE33*1.05</f>
        <v>1478.4</v>
      </c>
      <c r="AF34" s="240">
        <f>AF33*1.05</f>
        <v>1696.8000000000002</v>
      </c>
      <c r="AG34" s="240">
        <f>AG33*1.05</f>
        <v>1697.6400000000003</v>
      </c>
      <c r="AI34" s="239" t="s">
        <v>600</v>
      </c>
      <c r="AJ34" s="240">
        <v>0</v>
      </c>
      <c r="AK34" s="240">
        <f>AK33*1.05</f>
        <v>16464</v>
      </c>
      <c r="AL34" s="240">
        <f>AL33*1.05</f>
        <v>18816</v>
      </c>
      <c r="AM34" s="241">
        <f>AM33*1.05</f>
        <v>18816.84</v>
      </c>
    </row>
    <row r="35" spans="1:39" x14ac:dyDescent="0.35">
      <c r="B35" s="244" t="s">
        <v>601</v>
      </c>
      <c r="C35" s="245">
        <v>0</v>
      </c>
      <c r="D35" s="245">
        <v>873</v>
      </c>
      <c r="E35" s="245">
        <v>999</v>
      </c>
      <c r="F35" s="245">
        <v>1000</v>
      </c>
      <c r="G35" s="246" t="s">
        <v>570</v>
      </c>
      <c r="I35" s="244" t="s">
        <v>601</v>
      </c>
      <c r="J35" s="245">
        <v>0</v>
      </c>
      <c r="K35" s="245">
        <v>1584</v>
      </c>
      <c r="L35" s="245">
        <v>1818</v>
      </c>
      <c r="M35" s="245">
        <v>1819</v>
      </c>
      <c r="N35" s="246" t="s">
        <v>570</v>
      </c>
      <c r="P35" s="244" t="s">
        <v>601</v>
      </c>
      <c r="Q35" s="245">
        <v>0</v>
      </c>
      <c r="R35" s="245">
        <f>0.9*AK35</f>
        <v>17640</v>
      </c>
      <c r="S35" s="245">
        <f>0.9*AL35</f>
        <v>20160</v>
      </c>
      <c r="T35" s="245">
        <f>0.9*AM35</f>
        <v>20160.900000000001</v>
      </c>
      <c r="U35" s="246" t="s">
        <v>570</v>
      </c>
      <c r="V35" s="242"/>
      <c r="W35" s="252" t="s">
        <v>601</v>
      </c>
      <c r="X35" s="245">
        <v>0</v>
      </c>
      <c r="Y35" s="245">
        <v>970</v>
      </c>
      <c r="Z35" s="245">
        <v>1110</v>
      </c>
      <c r="AA35" s="245">
        <v>1111</v>
      </c>
      <c r="AC35" s="252" t="s">
        <v>601</v>
      </c>
      <c r="AD35" s="245">
        <v>0</v>
      </c>
      <c r="AE35" s="245">
        <v>1760</v>
      </c>
      <c r="AF35" s="245">
        <v>2020</v>
      </c>
      <c r="AG35" s="245">
        <v>2021</v>
      </c>
      <c r="AI35" s="244" t="s">
        <v>601</v>
      </c>
      <c r="AJ35" s="245">
        <v>0</v>
      </c>
      <c r="AK35" s="245">
        <v>19600</v>
      </c>
      <c r="AL35" s="245">
        <v>22400</v>
      </c>
      <c r="AM35" s="253">
        <f>AL35+1</f>
        <v>22401</v>
      </c>
    </row>
    <row r="36" spans="1:39" x14ac:dyDescent="0.35">
      <c r="B36" s="239" t="s">
        <v>602</v>
      </c>
      <c r="C36" s="240">
        <v>0</v>
      </c>
      <c r="D36" s="240">
        <f>D35*1.05</f>
        <v>916.65000000000009</v>
      </c>
      <c r="E36" s="240">
        <f>E35*1.05</f>
        <v>1048.95</v>
      </c>
      <c r="F36" s="241">
        <f>F35*1.05</f>
        <v>1050</v>
      </c>
      <c r="G36" s="242" t="s">
        <v>565</v>
      </c>
      <c r="I36" s="239" t="s">
        <v>602</v>
      </c>
      <c r="J36" s="240">
        <v>0</v>
      </c>
      <c r="K36" s="240">
        <f>K35*1.05</f>
        <v>1663.2</v>
      </c>
      <c r="L36" s="240">
        <f>L35*1.05</f>
        <v>1908.9</v>
      </c>
      <c r="M36" s="241">
        <f>M35*1.05</f>
        <v>1909.95</v>
      </c>
      <c r="N36" s="242" t="s">
        <v>565</v>
      </c>
      <c r="P36" s="239" t="s">
        <v>602</v>
      </c>
      <c r="Q36" s="240">
        <v>0</v>
      </c>
      <c r="R36" s="240">
        <f>R35*1.05</f>
        <v>18522</v>
      </c>
      <c r="S36" s="240">
        <f>S35*1.05</f>
        <v>21168</v>
      </c>
      <c r="T36" s="241">
        <f>T35*1.05</f>
        <v>21168.945000000003</v>
      </c>
      <c r="U36" s="242" t="s">
        <v>565</v>
      </c>
      <c r="V36" s="242"/>
      <c r="W36" s="243" t="s">
        <v>602</v>
      </c>
      <c r="X36" s="240">
        <v>0</v>
      </c>
      <c r="Y36" s="240">
        <f>Y35*1.05</f>
        <v>1018.5</v>
      </c>
      <c r="Z36" s="240">
        <f>Z35*1.05</f>
        <v>1165.5</v>
      </c>
      <c r="AA36" s="240">
        <f>AA35*1.05</f>
        <v>1166.55</v>
      </c>
      <c r="AC36" s="243" t="s">
        <v>602</v>
      </c>
      <c r="AD36" s="240">
        <v>0</v>
      </c>
      <c r="AE36" s="240">
        <f>AE35*1.05</f>
        <v>1848</v>
      </c>
      <c r="AF36" s="240">
        <f>AF35*1.05</f>
        <v>2121</v>
      </c>
      <c r="AG36" s="240">
        <f>AG35*1.05</f>
        <v>2122.0500000000002</v>
      </c>
      <c r="AI36" s="239" t="s">
        <v>602</v>
      </c>
      <c r="AJ36" s="240">
        <v>0</v>
      </c>
      <c r="AK36" s="240">
        <f>AK35*1.05</f>
        <v>20580</v>
      </c>
      <c r="AL36" s="240">
        <f>AL35*1.05</f>
        <v>23520</v>
      </c>
      <c r="AM36" s="241">
        <f>AM35*1.05</f>
        <v>23521.05</v>
      </c>
    </row>
    <row r="37" spans="1:39" x14ac:dyDescent="0.35">
      <c r="A37" s="249"/>
      <c r="B37" s="239" t="s">
        <v>603</v>
      </c>
      <c r="C37" s="240">
        <v>0</v>
      </c>
      <c r="D37" s="240">
        <f>0.5*D33+0.5*D45</f>
        <v>922.95</v>
      </c>
      <c r="E37" s="240">
        <f>0.5*E33+0.5*E45</f>
        <v>1023.975</v>
      </c>
      <c r="F37" s="241">
        <f>0.5*F33+0.5*F45</f>
        <v>1024.75</v>
      </c>
      <c r="G37" s="321" t="s">
        <v>590</v>
      </c>
      <c r="I37" s="239" t="s">
        <v>603</v>
      </c>
      <c r="J37" s="240">
        <v>0</v>
      </c>
      <c r="K37" s="240">
        <f>0.5*K33+0.5*K45</f>
        <v>1676.4749999999999</v>
      </c>
      <c r="L37" s="240">
        <f>0.5*L33+0.5*L45</f>
        <v>1861.2</v>
      </c>
      <c r="M37" s="241">
        <f>0.5*M33+0.5*M45</f>
        <v>1861.9749999999999</v>
      </c>
      <c r="N37" s="321" t="s">
        <v>590</v>
      </c>
      <c r="P37" s="239" t="s">
        <v>603</v>
      </c>
      <c r="Q37" s="240">
        <v>0</v>
      </c>
      <c r="R37" s="240">
        <f>0.5*R33+0.5*R45</f>
        <v>18632.25</v>
      </c>
      <c r="S37" s="240">
        <f>0.5*S33+0.5*S45</f>
        <v>20652.75</v>
      </c>
      <c r="T37" s="241">
        <f>0.5*T33+0.5*T45</f>
        <v>20653.447500000002</v>
      </c>
      <c r="U37" s="321" t="s">
        <v>590</v>
      </c>
      <c r="V37" s="254"/>
      <c r="W37" s="243" t="s">
        <v>603</v>
      </c>
      <c r="X37" s="240">
        <v>0</v>
      </c>
      <c r="Y37" s="240">
        <f>0.5*Y33+0.5*Y45</f>
        <v>1025.5</v>
      </c>
      <c r="Z37" s="240">
        <f>0.5*Z33+0.5*Z45</f>
        <v>1137.75</v>
      </c>
      <c r="AA37" s="240">
        <f>0.5*AA33+0.5*AA45</f>
        <v>1138.5250000000001</v>
      </c>
      <c r="AC37" s="243" t="s">
        <v>603</v>
      </c>
      <c r="AD37" s="240">
        <v>0</v>
      </c>
      <c r="AE37" s="240">
        <f>0.5*AE33+0.5*AE45</f>
        <v>1862.75</v>
      </c>
      <c r="AF37" s="240">
        <f>0.5*AF33+0.5*AF45</f>
        <v>2068</v>
      </c>
      <c r="AG37" s="240">
        <f>0.5*AG33+0.5*AG45</f>
        <v>2068.7750000000001</v>
      </c>
      <c r="AI37" s="239" t="s">
        <v>603</v>
      </c>
      <c r="AJ37" s="240">
        <v>0</v>
      </c>
      <c r="AK37" s="240">
        <f>0.5*AK33+0.5*AK45</f>
        <v>20702.5</v>
      </c>
      <c r="AL37" s="240">
        <f>0.5*AL33+0.5*AL45</f>
        <v>22947.5</v>
      </c>
      <c r="AM37" s="241">
        <f>0.5*AM33+0.5*AM45</f>
        <v>22948.275000000001</v>
      </c>
    </row>
    <row r="38" spans="1:39" x14ac:dyDescent="0.35">
      <c r="A38" s="249"/>
      <c r="B38" s="239" t="s">
        <v>604</v>
      </c>
      <c r="C38" s="240">
        <v>0</v>
      </c>
      <c r="D38" s="240">
        <f t="shared" ref="D38:F40" si="12">0.5*D34+0.5*D46</f>
        <v>969.09750000000008</v>
      </c>
      <c r="E38" s="240">
        <f t="shared" si="12"/>
        <v>1075.1737499999999</v>
      </c>
      <c r="F38" s="241">
        <f t="shared" si="12"/>
        <v>1075.9875000000002</v>
      </c>
      <c r="G38" s="321"/>
      <c r="I38" s="239" t="s">
        <v>604</v>
      </c>
      <c r="J38" s="240">
        <v>0</v>
      </c>
      <c r="K38" s="240">
        <f t="shared" ref="K38:M40" si="13">0.5*K34+0.5*K46</f>
        <v>1760.2987499999999</v>
      </c>
      <c r="L38" s="240">
        <f t="shared" si="13"/>
        <v>1954.2600000000002</v>
      </c>
      <c r="M38" s="241">
        <f t="shared" si="13"/>
        <v>1955.07375</v>
      </c>
      <c r="N38" s="321"/>
      <c r="P38" s="239" t="s">
        <v>604</v>
      </c>
      <c r="Q38" s="240">
        <v>0</v>
      </c>
      <c r="R38" s="240">
        <f t="shared" ref="R38:T40" si="14">0.5*R34+0.5*R46</f>
        <v>19563.862499999999</v>
      </c>
      <c r="S38" s="240">
        <f t="shared" si="14"/>
        <v>21685.387500000001</v>
      </c>
      <c r="T38" s="241">
        <f t="shared" si="14"/>
        <v>21686.119875000004</v>
      </c>
      <c r="U38" s="321"/>
      <c r="V38" s="254"/>
      <c r="W38" s="243" t="s">
        <v>604</v>
      </c>
      <c r="X38" s="240">
        <v>0</v>
      </c>
      <c r="Y38" s="240">
        <f t="shared" ref="Y38:AA40" si="15">0.5*Y34+0.5*Y46</f>
        <v>1076.7750000000001</v>
      </c>
      <c r="Z38" s="240">
        <f t="shared" si="15"/>
        <v>1194.6375</v>
      </c>
      <c r="AA38" s="240">
        <f t="shared" si="15"/>
        <v>1195.4512500000001</v>
      </c>
      <c r="AC38" s="243" t="s">
        <v>604</v>
      </c>
      <c r="AD38" s="240">
        <v>0</v>
      </c>
      <c r="AE38" s="240">
        <f t="shared" ref="AE38:AG40" si="16">0.5*AE34+0.5*AE46</f>
        <v>1955.8875</v>
      </c>
      <c r="AF38" s="240">
        <f t="shared" si="16"/>
        <v>2171.4</v>
      </c>
      <c r="AG38" s="240">
        <f t="shared" si="16"/>
        <v>2172.2137499999999</v>
      </c>
      <c r="AI38" s="239" t="s">
        <v>604</v>
      </c>
      <c r="AJ38" s="240">
        <v>0</v>
      </c>
      <c r="AK38" s="240">
        <f t="shared" ref="AK38:AM40" si="17">0.5*AK34+0.5*AK46</f>
        <v>21737.625</v>
      </c>
      <c r="AL38" s="240">
        <f t="shared" si="17"/>
        <v>24094.875</v>
      </c>
      <c r="AM38" s="241">
        <f t="shared" si="17"/>
        <v>24095.688750000001</v>
      </c>
    </row>
    <row r="39" spans="1:39" x14ac:dyDescent="0.35">
      <c r="A39" s="249"/>
      <c r="B39" s="239" t="s">
        <v>605</v>
      </c>
      <c r="C39" s="240">
        <v>0</v>
      </c>
      <c r="D39" s="240">
        <f t="shared" si="12"/>
        <v>1163.25</v>
      </c>
      <c r="E39" s="240">
        <f t="shared" si="12"/>
        <v>1290.375</v>
      </c>
      <c r="F39" s="241">
        <f t="shared" si="12"/>
        <v>1291.3499999999999</v>
      </c>
      <c r="G39" s="321"/>
      <c r="I39" s="239" t="s">
        <v>605</v>
      </c>
      <c r="J39" s="240">
        <v>0</v>
      </c>
      <c r="K39" s="240">
        <f t="shared" si="13"/>
        <v>2112.9749999999999</v>
      </c>
      <c r="L39" s="240">
        <f t="shared" si="13"/>
        <v>2345.3999999999996</v>
      </c>
      <c r="M39" s="241">
        <f t="shared" si="13"/>
        <v>2346.375</v>
      </c>
      <c r="N39" s="321"/>
      <c r="P39" s="239" t="s">
        <v>605</v>
      </c>
      <c r="Q39" s="240">
        <v>0</v>
      </c>
      <c r="R39" s="240">
        <f t="shared" si="14"/>
        <v>23483.25</v>
      </c>
      <c r="S39" s="240">
        <f t="shared" si="14"/>
        <v>26025.75</v>
      </c>
      <c r="T39" s="241">
        <f t="shared" si="14"/>
        <v>26026.627500000002</v>
      </c>
      <c r="U39" s="321"/>
      <c r="V39" s="254"/>
      <c r="W39" s="243" t="s">
        <v>605</v>
      </c>
      <c r="X39" s="240">
        <v>0</v>
      </c>
      <c r="Y39" s="240">
        <f t="shared" si="15"/>
        <v>1292.5</v>
      </c>
      <c r="Z39" s="240">
        <f t="shared" si="15"/>
        <v>1433.75</v>
      </c>
      <c r="AA39" s="240">
        <f t="shared" si="15"/>
        <v>1434.7249999999999</v>
      </c>
      <c r="AC39" s="243" t="s">
        <v>605</v>
      </c>
      <c r="AD39" s="240">
        <v>0</v>
      </c>
      <c r="AE39" s="240">
        <f t="shared" si="16"/>
        <v>2347.75</v>
      </c>
      <c r="AF39" s="240">
        <f t="shared" si="16"/>
        <v>2606</v>
      </c>
      <c r="AG39" s="240">
        <f t="shared" si="16"/>
        <v>2606.9749999999999</v>
      </c>
      <c r="AI39" s="239" t="s">
        <v>605</v>
      </c>
      <c r="AJ39" s="240">
        <v>0</v>
      </c>
      <c r="AK39" s="240">
        <f t="shared" si="17"/>
        <v>26092.5</v>
      </c>
      <c r="AL39" s="240">
        <f t="shared" si="17"/>
        <v>28917.5</v>
      </c>
      <c r="AM39" s="241">
        <f t="shared" si="17"/>
        <v>28918.474999999999</v>
      </c>
    </row>
    <row r="40" spans="1:39" x14ac:dyDescent="0.35">
      <c r="A40" s="249"/>
      <c r="B40" s="239" t="s">
        <v>606</v>
      </c>
      <c r="C40" s="240">
        <v>0</v>
      </c>
      <c r="D40" s="240">
        <f t="shared" si="12"/>
        <v>1221.4124999999999</v>
      </c>
      <c r="E40" s="240">
        <f t="shared" si="12"/>
        <v>1354.8937500000002</v>
      </c>
      <c r="F40" s="241">
        <f t="shared" si="12"/>
        <v>1355.9175</v>
      </c>
      <c r="G40" s="321"/>
      <c r="I40" s="239" t="s">
        <v>606</v>
      </c>
      <c r="J40" s="240">
        <v>0</v>
      </c>
      <c r="K40" s="240">
        <f t="shared" si="13"/>
        <v>2218.6237500000002</v>
      </c>
      <c r="L40" s="240">
        <f t="shared" si="13"/>
        <v>2462.67</v>
      </c>
      <c r="M40" s="241">
        <f t="shared" si="13"/>
        <v>2463.6937499999999</v>
      </c>
      <c r="N40" s="321"/>
      <c r="P40" s="239" t="s">
        <v>606</v>
      </c>
      <c r="Q40" s="240">
        <v>0</v>
      </c>
      <c r="R40" s="240">
        <f t="shared" si="14"/>
        <v>24657.412499999999</v>
      </c>
      <c r="S40" s="240">
        <f t="shared" si="14"/>
        <v>27327.037500000002</v>
      </c>
      <c r="T40" s="241">
        <f t="shared" si="14"/>
        <v>27327.958875000004</v>
      </c>
      <c r="U40" s="321"/>
      <c r="V40" s="254"/>
      <c r="W40" s="243" t="s">
        <v>606</v>
      </c>
      <c r="X40" s="240">
        <v>0</v>
      </c>
      <c r="Y40" s="240">
        <f t="shared" si="15"/>
        <v>1357.125</v>
      </c>
      <c r="Z40" s="240">
        <f t="shared" si="15"/>
        <v>1505.4375</v>
      </c>
      <c r="AA40" s="240">
        <f t="shared" si="15"/>
        <v>1506.4612499999998</v>
      </c>
      <c r="AC40" s="243" t="s">
        <v>606</v>
      </c>
      <c r="AD40" s="240">
        <v>0</v>
      </c>
      <c r="AE40" s="240">
        <f t="shared" si="16"/>
        <v>2465.1374999999998</v>
      </c>
      <c r="AF40" s="240">
        <f t="shared" si="16"/>
        <v>2736.3</v>
      </c>
      <c r="AG40" s="240">
        <f t="shared" si="16"/>
        <v>2737.32375</v>
      </c>
      <c r="AI40" s="239" t="s">
        <v>606</v>
      </c>
      <c r="AJ40" s="240">
        <v>0</v>
      </c>
      <c r="AK40" s="240">
        <f t="shared" si="17"/>
        <v>27397.125</v>
      </c>
      <c r="AL40" s="240">
        <f t="shared" si="17"/>
        <v>30363.375</v>
      </c>
      <c r="AM40" s="241">
        <f t="shared" si="17"/>
        <v>30364.39875</v>
      </c>
    </row>
    <row r="41" spans="1:39" x14ac:dyDescent="0.35">
      <c r="A41" s="249"/>
      <c r="B41" s="239" t="s">
        <v>607</v>
      </c>
      <c r="C41" s="240">
        <v>0</v>
      </c>
      <c r="D41" s="240">
        <f t="shared" ref="D41:F42" si="18">0.5*D30+0.5*D43</f>
        <v>1223.325</v>
      </c>
      <c r="E41" s="240">
        <f t="shared" si="18"/>
        <v>1356.9749999999999</v>
      </c>
      <c r="F41" s="241">
        <f t="shared" si="18"/>
        <v>1358</v>
      </c>
      <c r="G41" s="321"/>
      <c r="I41" s="239" t="s">
        <v>607</v>
      </c>
      <c r="J41" s="240">
        <v>0</v>
      </c>
      <c r="K41" s="240">
        <f t="shared" ref="K41:M42" si="19">0.5*K30+0.5*K43</f>
        <v>2222.1</v>
      </c>
      <c r="L41" s="240">
        <f t="shared" si="19"/>
        <v>2466.4499999999998</v>
      </c>
      <c r="M41" s="241">
        <f t="shared" si="19"/>
        <v>2467.4749999999999</v>
      </c>
      <c r="N41" s="321"/>
      <c r="P41" s="239" t="s">
        <v>607</v>
      </c>
      <c r="Q41" s="240">
        <v>0</v>
      </c>
      <c r="R41" s="240">
        <f t="shared" ref="R41:T42" si="20">0.5*R30+0.5*R43</f>
        <v>24696</v>
      </c>
      <c r="S41" s="240">
        <f t="shared" si="20"/>
        <v>27369</v>
      </c>
      <c r="T41" s="241">
        <f t="shared" si="20"/>
        <v>27369.922500000001</v>
      </c>
      <c r="U41" s="321"/>
      <c r="V41" s="254"/>
      <c r="W41" s="243" t="s">
        <v>607</v>
      </c>
      <c r="X41" s="240">
        <v>0</v>
      </c>
      <c r="Y41" s="240">
        <f t="shared" ref="Y41:AA42" si="21">0.5*Y30+0.5*Y43</f>
        <v>1359.25</v>
      </c>
      <c r="Z41" s="240">
        <f t="shared" si="21"/>
        <v>1507.75</v>
      </c>
      <c r="AA41" s="240">
        <f t="shared" si="21"/>
        <v>1508.7750000000001</v>
      </c>
      <c r="AC41" s="243" t="s">
        <v>607</v>
      </c>
      <c r="AD41" s="240">
        <v>0</v>
      </c>
      <c r="AE41" s="240">
        <f t="shared" ref="AE41:AG42" si="22">0.5*AE30+0.5*AE43</f>
        <v>2469</v>
      </c>
      <c r="AF41" s="240">
        <f t="shared" si="22"/>
        <v>2740.5</v>
      </c>
      <c r="AG41" s="240">
        <f t="shared" si="22"/>
        <v>2741.5250000000001</v>
      </c>
      <c r="AI41" s="239" t="s">
        <v>607</v>
      </c>
      <c r="AJ41" s="240">
        <v>0</v>
      </c>
      <c r="AK41" s="240">
        <f t="shared" ref="AK41:AM42" si="23">0.5*AK30+0.5*AK43</f>
        <v>27440</v>
      </c>
      <c r="AL41" s="240">
        <f t="shared" si="23"/>
        <v>30410</v>
      </c>
      <c r="AM41" s="241">
        <f t="shared" si="23"/>
        <v>30411.025000000001</v>
      </c>
    </row>
    <row r="42" spans="1:39" x14ac:dyDescent="0.35">
      <c r="A42" s="249"/>
      <c r="B42" s="239" t="s">
        <v>608</v>
      </c>
      <c r="C42" s="240">
        <v>0</v>
      </c>
      <c r="D42" s="240">
        <f t="shared" si="18"/>
        <v>1284.49125</v>
      </c>
      <c r="E42" s="240">
        <f t="shared" si="18"/>
        <v>1424.82375</v>
      </c>
      <c r="F42" s="241">
        <f t="shared" si="18"/>
        <v>1425.9</v>
      </c>
      <c r="G42" s="321"/>
      <c r="I42" s="239" t="s">
        <v>608</v>
      </c>
      <c r="J42" s="240">
        <v>0</v>
      </c>
      <c r="K42" s="240">
        <f t="shared" si="19"/>
        <v>2333.2049999999999</v>
      </c>
      <c r="L42" s="240">
        <f t="shared" si="19"/>
        <v>2589.7725</v>
      </c>
      <c r="M42" s="241">
        <f t="shared" si="19"/>
        <v>2590.8487500000001</v>
      </c>
      <c r="N42" s="321"/>
      <c r="P42" s="239" t="s">
        <v>608</v>
      </c>
      <c r="Q42" s="240">
        <v>0</v>
      </c>
      <c r="R42" s="240">
        <f t="shared" si="20"/>
        <v>25930.800000000003</v>
      </c>
      <c r="S42" s="240">
        <f t="shared" si="20"/>
        <v>28737.45</v>
      </c>
      <c r="T42" s="241">
        <f t="shared" si="20"/>
        <v>28738.418625000002</v>
      </c>
      <c r="U42" s="321"/>
      <c r="V42" s="254"/>
      <c r="W42" s="243" t="s">
        <v>608</v>
      </c>
      <c r="X42" s="240">
        <v>0</v>
      </c>
      <c r="Y42" s="240">
        <f t="shared" si="21"/>
        <v>1427.2125000000001</v>
      </c>
      <c r="Z42" s="240">
        <f t="shared" si="21"/>
        <v>1583.1375</v>
      </c>
      <c r="AA42" s="240">
        <f t="shared" si="21"/>
        <v>1584.2137500000001</v>
      </c>
      <c r="AC42" s="243" t="s">
        <v>608</v>
      </c>
      <c r="AD42" s="240">
        <v>0</v>
      </c>
      <c r="AE42" s="240">
        <f t="shared" si="22"/>
        <v>2592.4499999999998</v>
      </c>
      <c r="AF42" s="240">
        <f t="shared" si="22"/>
        <v>2877.5250000000001</v>
      </c>
      <c r="AG42" s="240">
        <f t="shared" si="22"/>
        <v>2878.6012500000002</v>
      </c>
      <c r="AI42" s="239" t="s">
        <v>608</v>
      </c>
      <c r="AJ42" s="240">
        <v>0</v>
      </c>
      <c r="AK42" s="240">
        <f t="shared" si="23"/>
        <v>28812</v>
      </c>
      <c r="AL42" s="240">
        <f t="shared" si="23"/>
        <v>31930.5</v>
      </c>
      <c r="AM42" s="241">
        <f t="shared" si="23"/>
        <v>31931.576250000002</v>
      </c>
    </row>
    <row r="43" spans="1:39" x14ac:dyDescent="0.35">
      <c r="B43" s="244" t="s">
        <v>609</v>
      </c>
      <c r="C43" s="245">
        <v>0</v>
      </c>
      <c r="D43" s="245">
        <v>1530</v>
      </c>
      <c r="E43" s="245">
        <v>1665</v>
      </c>
      <c r="F43" s="245">
        <v>1666</v>
      </c>
      <c r="G43" s="246" t="s">
        <v>570</v>
      </c>
      <c r="I43" s="244" t="s">
        <v>609</v>
      </c>
      <c r="J43" s="245">
        <v>0</v>
      </c>
      <c r="K43" s="245">
        <v>2781</v>
      </c>
      <c r="L43" s="245">
        <v>3024</v>
      </c>
      <c r="M43" s="245">
        <v>3025</v>
      </c>
      <c r="N43" s="246" t="s">
        <v>570</v>
      </c>
      <c r="P43" s="244" t="s">
        <v>609</v>
      </c>
      <c r="Q43" s="245">
        <v>0</v>
      </c>
      <c r="R43" s="245">
        <f>0.9*AK43</f>
        <v>30870</v>
      </c>
      <c r="S43" s="245">
        <f>0.9*AL43</f>
        <v>33570</v>
      </c>
      <c r="T43" s="245">
        <f>0.9*AM43</f>
        <v>33570.9</v>
      </c>
      <c r="U43" s="246" t="s">
        <v>570</v>
      </c>
      <c r="V43" s="242"/>
      <c r="W43" s="252" t="s">
        <v>609</v>
      </c>
      <c r="X43" s="245">
        <v>0</v>
      </c>
      <c r="Y43" s="245">
        <v>1700</v>
      </c>
      <c r="Z43" s="245">
        <v>1850</v>
      </c>
      <c r="AA43" s="245">
        <v>1851</v>
      </c>
      <c r="AC43" s="252" t="s">
        <v>609</v>
      </c>
      <c r="AD43" s="245">
        <v>0</v>
      </c>
      <c r="AE43" s="245">
        <v>3090</v>
      </c>
      <c r="AF43" s="245">
        <v>3360</v>
      </c>
      <c r="AG43" s="245">
        <v>3361</v>
      </c>
      <c r="AI43" s="244" t="s">
        <v>609</v>
      </c>
      <c r="AJ43" s="245">
        <v>0</v>
      </c>
      <c r="AK43" s="245">
        <v>34300</v>
      </c>
      <c r="AL43" s="245">
        <v>37300</v>
      </c>
      <c r="AM43" s="253">
        <f>AL43+1</f>
        <v>37301</v>
      </c>
    </row>
    <row r="44" spans="1:39" x14ac:dyDescent="0.35">
      <c r="B44" s="239" t="s">
        <v>610</v>
      </c>
      <c r="C44" s="240">
        <v>0</v>
      </c>
      <c r="D44" s="240">
        <f>D43*1.05</f>
        <v>1606.5</v>
      </c>
      <c r="E44" s="240">
        <f>E43*1.05</f>
        <v>1748.25</v>
      </c>
      <c r="F44" s="241">
        <f>F43*1.05</f>
        <v>1749.3000000000002</v>
      </c>
      <c r="G44" s="242" t="s">
        <v>565</v>
      </c>
      <c r="I44" s="239" t="s">
        <v>610</v>
      </c>
      <c r="J44" s="240">
        <v>0</v>
      </c>
      <c r="K44" s="240">
        <f>K43*1.05</f>
        <v>2920.05</v>
      </c>
      <c r="L44" s="240">
        <f>L43*1.05</f>
        <v>3175.2000000000003</v>
      </c>
      <c r="M44" s="241">
        <f>M43*1.05</f>
        <v>3176.25</v>
      </c>
      <c r="N44" s="242" t="s">
        <v>565</v>
      </c>
      <c r="P44" s="239" t="s">
        <v>610</v>
      </c>
      <c r="Q44" s="240">
        <v>0</v>
      </c>
      <c r="R44" s="240">
        <f>R43*1.05</f>
        <v>32413.5</v>
      </c>
      <c r="S44" s="240">
        <f>S43*1.05</f>
        <v>35248.5</v>
      </c>
      <c r="T44" s="241">
        <f>T43*1.05</f>
        <v>35249.445</v>
      </c>
      <c r="U44" s="242" t="s">
        <v>565</v>
      </c>
      <c r="V44" s="242"/>
      <c r="W44" s="243" t="s">
        <v>610</v>
      </c>
      <c r="X44" s="240">
        <v>0</v>
      </c>
      <c r="Y44" s="240">
        <f>Y43*1.05</f>
        <v>1785</v>
      </c>
      <c r="Z44" s="240">
        <f>Z43*1.05</f>
        <v>1942.5</v>
      </c>
      <c r="AA44" s="240">
        <f>AA43*1.05</f>
        <v>1943.5500000000002</v>
      </c>
      <c r="AC44" s="243" t="s">
        <v>610</v>
      </c>
      <c r="AD44" s="240">
        <v>0</v>
      </c>
      <c r="AE44" s="240">
        <f>AE43*1.05</f>
        <v>3244.5</v>
      </c>
      <c r="AF44" s="240">
        <f>AF43*1.05</f>
        <v>3528</v>
      </c>
      <c r="AG44" s="240">
        <f>AG43*1.05</f>
        <v>3529.05</v>
      </c>
      <c r="AI44" s="239" t="s">
        <v>610</v>
      </c>
      <c r="AJ44" s="240">
        <v>0</v>
      </c>
      <c r="AK44" s="240">
        <f>AK43*1.05</f>
        <v>36015</v>
      </c>
      <c r="AL44" s="240">
        <f>AL43*1.05</f>
        <v>39165</v>
      </c>
      <c r="AM44" s="241">
        <f>AM43*1.05</f>
        <v>39166.050000000003</v>
      </c>
    </row>
    <row r="45" spans="1:39" x14ac:dyDescent="0.35">
      <c r="B45" s="239" t="s">
        <v>611</v>
      </c>
      <c r="C45" s="240">
        <v>0</v>
      </c>
      <c r="D45" s="240">
        <f>D43*0.75</f>
        <v>1147.5</v>
      </c>
      <c r="E45" s="240">
        <f>E43*0.75</f>
        <v>1248.75</v>
      </c>
      <c r="F45" s="241">
        <f>F43*0.75</f>
        <v>1249.5</v>
      </c>
      <c r="G45" s="242" t="s">
        <v>575</v>
      </c>
      <c r="I45" s="239" t="s">
        <v>611</v>
      </c>
      <c r="J45" s="240">
        <v>0</v>
      </c>
      <c r="K45" s="240">
        <f>K43*0.75</f>
        <v>2085.75</v>
      </c>
      <c r="L45" s="240">
        <f>L43*0.75</f>
        <v>2268</v>
      </c>
      <c r="M45" s="241">
        <f>M43*0.75</f>
        <v>2268.75</v>
      </c>
      <c r="N45" s="242" t="s">
        <v>575</v>
      </c>
      <c r="P45" s="239" t="s">
        <v>611</v>
      </c>
      <c r="Q45" s="240">
        <v>0</v>
      </c>
      <c r="R45" s="240">
        <f>R43*0.75</f>
        <v>23152.5</v>
      </c>
      <c r="S45" s="240">
        <f>S43*0.75</f>
        <v>25177.5</v>
      </c>
      <c r="T45" s="241">
        <f>T43*0.75</f>
        <v>25178.175000000003</v>
      </c>
      <c r="U45" s="242" t="s">
        <v>575</v>
      </c>
      <c r="V45" s="242"/>
      <c r="W45" s="243" t="s">
        <v>611</v>
      </c>
      <c r="X45" s="240">
        <v>0</v>
      </c>
      <c r="Y45" s="240">
        <f>Y43*0.75</f>
        <v>1275</v>
      </c>
      <c r="Z45" s="240">
        <f>Z43*0.75</f>
        <v>1387.5</v>
      </c>
      <c r="AA45" s="240">
        <f>AA43*0.75</f>
        <v>1388.25</v>
      </c>
      <c r="AC45" s="243" t="s">
        <v>611</v>
      </c>
      <c r="AD45" s="240">
        <v>0</v>
      </c>
      <c r="AE45" s="240">
        <f>AE43*0.75</f>
        <v>2317.5</v>
      </c>
      <c r="AF45" s="240">
        <f>AF43*0.75</f>
        <v>2520</v>
      </c>
      <c r="AG45" s="240">
        <f>AG43*0.75</f>
        <v>2520.75</v>
      </c>
      <c r="AI45" s="239" t="s">
        <v>611</v>
      </c>
      <c r="AJ45" s="240">
        <v>0</v>
      </c>
      <c r="AK45" s="240">
        <f>AK43*0.75</f>
        <v>25725</v>
      </c>
      <c r="AL45" s="240">
        <f>AL43*0.75</f>
        <v>27975</v>
      </c>
      <c r="AM45" s="241">
        <f>AM43*0.75</f>
        <v>27975.75</v>
      </c>
    </row>
    <row r="46" spans="1:39" x14ac:dyDescent="0.35">
      <c r="B46" s="239" t="s">
        <v>612</v>
      </c>
      <c r="C46" s="240">
        <v>0</v>
      </c>
      <c r="D46" s="240">
        <f>D45*1.05</f>
        <v>1204.875</v>
      </c>
      <c r="E46" s="240">
        <f>E45*1.05</f>
        <v>1311.1875</v>
      </c>
      <c r="F46" s="241">
        <f>F45*1.05</f>
        <v>1311.9750000000001</v>
      </c>
      <c r="G46" s="242" t="s">
        <v>565</v>
      </c>
      <c r="I46" s="239" t="s">
        <v>612</v>
      </c>
      <c r="J46" s="240">
        <v>0</v>
      </c>
      <c r="K46" s="240">
        <f>K45*1.05</f>
        <v>2190.0374999999999</v>
      </c>
      <c r="L46" s="240">
        <f>L45*1.05</f>
        <v>2381.4</v>
      </c>
      <c r="M46" s="241">
        <f>M45*1.05</f>
        <v>2382.1875</v>
      </c>
      <c r="N46" s="242" t="s">
        <v>565</v>
      </c>
      <c r="P46" s="239" t="s">
        <v>612</v>
      </c>
      <c r="Q46" s="240">
        <v>0</v>
      </c>
      <c r="R46" s="240">
        <f>R45*1.05</f>
        <v>24310.125</v>
      </c>
      <c r="S46" s="240">
        <f>S45*1.05</f>
        <v>26436.375</v>
      </c>
      <c r="T46" s="241">
        <f>T45*1.05</f>
        <v>26437.083750000005</v>
      </c>
      <c r="U46" s="242" t="s">
        <v>565</v>
      </c>
      <c r="V46" s="242"/>
      <c r="W46" s="243" t="s">
        <v>612</v>
      </c>
      <c r="X46" s="240">
        <v>0</v>
      </c>
      <c r="Y46" s="240">
        <f>Y45*1.05</f>
        <v>1338.75</v>
      </c>
      <c r="Z46" s="240">
        <f>Z45*1.05</f>
        <v>1456.875</v>
      </c>
      <c r="AA46" s="240">
        <f>AA45*1.05</f>
        <v>1457.6625000000001</v>
      </c>
      <c r="AC46" s="243" t="s">
        <v>612</v>
      </c>
      <c r="AD46" s="240">
        <v>0</v>
      </c>
      <c r="AE46" s="240">
        <f>AE45*1.05</f>
        <v>2433.375</v>
      </c>
      <c r="AF46" s="240">
        <f>AF45*1.05</f>
        <v>2646</v>
      </c>
      <c r="AG46" s="240">
        <f>AG45*1.05</f>
        <v>2646.7874999999999</v>
      </c>
      <c r="AI46" s="239" t="s">
        <v>612</v>
      </c>
      <c r="AJ46" s="240">
        <v>0</v>
      </c>
      <c r="AK46" s="240">
        <f>AK45*1.05</f>
        <v>27011.25</v>
      </c>
      <c r="AL46" s="240">
        <f>AL45*1.05</f>
        <v>29373.75</v>
      </c>
      <c r="AM46" s="241">
        <f>AM45*1.05</f>
        <v>29374.537500000002</v>
      </c>
    </row>
    <row r="47" spans="1:39" x14ac:dyDescent="0.35">
      <c r="B47" s="239" t="s">
        <v>613</v>
      </c>
      <c r="C47" s="240">
        <v>0</v>
      </c>
      <c r="D47" s="240">
        <f>D43*0.95</f>
        <v>1453.5</v>
      </c>
      <c r="E47" s="240">
        <f>E43*0.95</f>
        <v>1581.75</v>
      </c>
      <c r="F47" s="241">
        <f>F43*0.95</f>
        <v>1582.6999999999998</v>
      </c>
      <c r="G47" s="242" t="s">
        <v>578</v>
      </c>
      <c r="I47" s="239" t="s">
        <v>613</v>
      </c>
      <c r="J47" s="240">
        <v>0</v>
      </c>
      <c r="K47" s="240">
        <f>K43*0.95</f>
        <v>2641.95</v>
      </c>
      <c r="L47" s="240">
        <f>L43*0.95</f>
        <v>2872.7999999999997</v>
      </c>
      <c r="M47" s="241">
        <f>M43*0.95</f>
        <v>2873.75</v>
      </c>
      <c r="N47" s="242" t="s">
        <v>578</v>
      </c>
      <c r="P47" s="239" t="s">
        <v>613</v>
      </c>
      <c r="Q47" s="240">
        <v>0</v>
      </c>
      <c r="R47" s="240">
        <f>R43*0.95</f>
        <v>29326.5</v>
      </c>
      <c r="S47" s="240">
        <f>S43*0.95</f>
        <v>31891.5</v>
      </c>
      <c r="T47" s="241">
        <f>T43*0.95</f>
        <v>31892.355</v>
      </c>
      <c r="U47" s="242" t="s">
        <v>578</v>
      </c>
      <c r="V47" s="242"/>
      <c r="W47" s="243" t="s">
        <v>613</v>
      </c>
      <c r="X47" s="240">
        <v>0</v>
      </c>
      <c r="Y47" s="240">
        <f>Y43*0.95</f>
        <v>1615</v>
      </c>
      <c r="Z47" s="240">
        <f>Z43*0.95</f>
        <v>1757.5</v>
      </c>
      <c r="AA47" s="240">
        <f>AA43*0.95</f>
        <v>1758.4499999999998</v>
      </c>
      <c r="AC47" s="243" t="s">
        <v>613</v>
      </c>
      <c r="AD47" s="240">
        <v>0</v>
      </c>
      <c r="AE47" s="240">
        <f>AE43*0.95</f>
        <v>2935.5</v>
      </c>
      <c r="AF47" s="240">
        <f>AF43*0.95</f>
        <v>3192</v>
      </c>
      <c r="AG47" s="240">
        <f>AG43*0.95</f>
        <v>3192.95</v>
      </c>
      <c r="AI47" s="239" t="s">
        <v>613</v>
      </c>
      <c r="AJ47" s="240">
        <v>0</v>
      </c>
      <c r="AK47" s="240">
        <f>AK43*0.95</f>
        <v>32585</v>
      </c>
      <c r="AL47" s="240">
        <f>AL43*0.95</f>
        <v>35435</v>
      </c>
      <c r="AM47" s="241">
        <f>AM43*0.95</f>
        <v>35435.949999999997</v>
      </c>
    </row>
    <row r="48" spans="1:39" x14ac:dyDescent="0.35">
      <c r="B48" s="239" t="s">
        <v>614</v>
      </c>
      <c r="C48" s="240">
        <v>0</v>
      </c>
      <c r="D48" s="240">
        <f>D47*1.05</f>
        <v>1526.175</v>
      </c>
      <c r="E48" s="240">
        <f>E47*1.05</f>
        <v>1660.8375000000001</v>
      </c>
      <c r="F48" s="241">
        <f>F47*1.05</f>
        <v>1661.8349999999998</v>
      </c>
      <c r="G48" s="242" t="s">
        <v>565</v>
      </c>
      <c r="I48" s="239" t="s">
        <v>614</v>
      </c>
      <c r="J48" s="240">
        <v>0</v>
      </c>
      <c r="K48" s="240">
        <f>K47*1.05</f>
        <v>2774.0475000000001</v>
      </c>
      <c r="L48" s="240">
        <f>L47*1.05</f>
        <v>3016.44</v>
      </c>
      <c r="M48" s="241">
        <f>M47*1.05</f>
        <v>3017.4375</v>
      </c>
      <c r="N48" s="242" t="s">
        <v>565</v>
      </c>
      <c r="P48" s="239" t="s">
        <v>614</v>
      </c>
      <c r="Q48" s="240">
        <v>0</v>
      </c>
      <c r="R48" s="240">
        <f>R47*1.05</f>
        <v>30792.825000000001</v>
      </c>
      <c r="S48" s="240">
        <f>S47*1.05</f>
        <v>33486.075000000004</v>
      </c>
      <c r="T48" s="241">
        <f>T47*1.05</f>
        <v>33486.972750000001</v>
      </c>
      <c r="U48" s="242" t="s">
        <v>565</v>
      </c>
      <c r="V48" s="242"/>
      <c r="W48" s="243" t="s">
        <v>614</v>
      </c>
      <c r="X48" s="240">
        <v>0</v>
      </c>
      <c r="Y48" s="240">
        <f>Y47*1.05</f>
        <v>1695.75</v>
      </c>
      <c r="Z48" s="240">
        <f>Z47*1.05</f>
        <v>1845.375</v>
      </c>
      <c r="AA48" s="240">
        <f>AA47*1.05</f>
        <v>1846.3724999999999</v>
      </c>
      <c r="AC48" s="243" t="s">
        <v>614</v>
      </c>
      <c r="AD48" s="240">
        <v>0</v>
      </c>
      <c r="AE48" s="240">
        <f>AE47*1.05</f>
        <v>3082.2750000000001</v>
      </c>
      <c r="AF48" s="240">
        <f>AF47*1.05</f>
        <v>3351.6000000000004</v>
      </c>
      <c r="AG48" s="240">
        <f>AG47*1.05</f>
        <v>3352.5974999999999</v>
      </c>
      <c r="AI48" s="239" t="s">
        <v>614</v>
      </c>
      <c r="AJ48" s="240">
        <v>0</v>
      </c>
      <c r="AK48" s="240">
        <f>AK47*1.05</f>
        <v>34214.25</v>
      </c>
      <c r="AL48" s="240">
        <f>AL47*1.05</f>
        <v>37206.75</v>
      </c>
      <c r="AM48" s="241">
        <f>AM47*1.05</f>
        <v>37207.747499999998</v>
      </c>
    </row>
    <row r="49" spans="1:39" x14ac:dyDescent="0.35">
      <c r="B49" s="239" t="s">
        <v>615</v>
      </c>
      <c r="C49" s="240">
        <v>0</v>
      </c>
      <c r="D49" s="240">
        <f>D50*0.75*1.05</f>
        <v>1530.9</v>
      </c>
      <c r="E49" s="240">
        <f>E50*0.75*1.05</f>
        <v>1623.0375000000001</v>
      </c>
      <c r="F49" s="241">
        <f>F50*0.75*1.05</f>
        <v>1623.825</v>
      </c>
      <c r="G49" s="242" t="s">
        <v>565</v>
      </c>
      <c r="I49" s="239" t="s">
        <v>615</v>
      </c>
      <c r="J49" s="240">
        <v>0</v>
      </c>
      <c r="K49" s="240">
        <f>K50*0.75*1.05</f>
        <v>2781.84375</v>
      </c>
      <c r="L49" s="240">
        <f>L50*0.75*1.05</f>
        <v>2948.4</v>
      </c>
      <c r="M49" s="241">
        <f>M50*0.75*1.05</f>
        <v>2949.1875</v>
      </c>
      <c r="N49" s="242" t="s">
        <v>565</v>
      </c>
      <c r="P49" s="239" t="s">
        <v>615</v>
      </c>
      <c r="Q49" s="240">
        <v>0</v>
      </c>
      <c r="R49" s="240">
        <f>R50*0.75*1.05</f>
        <v>30901.5</v>
      </c>
      <c r="S49" s="240">
        <f>S50*0.75*1.05</f>
        <v>32744.25</v>
      </c>
      <c r="T49" s="241">
        <f>T50*0.75*1.05</f>
        <v>32744.958750000005</v>
      </c>
      <c r="U49" s="242" t="s">
        <v>565</v>
      </c>
      <c r="V49" s="242"/>
      <c r="W49" s="243" t="s">
        <v>615</v>
      </c>
      <c r="X49" s="240">
        <v>0</v>
      </c>
      <c r="Y49" s="240">
        <f>Y50*0.75*1.05</f>
        <v>1701</v>
      </c>
      <c r="Z49" s="240">
        <f>Z50*0.75*1.05</f>
        <v>1803.375</v>
      </c>
      <c r="AA49" s="240">
        <f>AA50*0.75*1.05</f>
        <v>1804.1625000000001</v>
      </c>
      <c r="AC49" s="243" t="s">
        <v>615</v>
      </c>
      <c r="AD49" s="240">
        <v>0</v>
      </c>
      <c r="AE49" s="240">
        <f>AE50*0.75*1.05</f>
        <v>3090.9375</v>
      </c>
      <c r="AF49" s="240">
        <f>AF50*0.75*1.05</f>
        <v>3276</v>
      </c>
      <c r="AG49" s="240">
        <f>AG50*0.75*1.05</f>
        <v>3276.7875000000004</v>
      </c>
      <c r="AI49" s="239" t="s">
        <v>615</v>
      </c>
      <c r="AJ49" s="240">
        <v>0</v>
      </c>
      <c r="AK49" s="240">
        <f>AK50*0.75*1.05</f>
        <v>34335</v>
      </c>
      <c r="AL49" s="240">
        <f>AL50*0.75*1.05</f>
        <v>36382.5</v>
      </c>
      <c r="AM49" s="241">
        <f>AM50*0.75*1.05</f>
        <v>36383.287499999999</v>
      </c>
    </row>
    <row r="50" spans="1:39" x14ac:dyDescent="0.35">
      <c r="A50" s="249"/>
      <c r="B50" s="239" t="s">
        <v>616</v>
      </c>
      <c r="C50" s="240">
        <v>0</v>
      </c>
      <c r="D50" s="240">
        <f t="shared" ref="D50:F51" si="24">0.5*(D43+D52)</f>
        <v>1944</v>
      </c>
      <c r="E50" s="240">
        <f t="shared" si="24"/>
        <v>2061</v>
      </c>
      <c r="F50" s="241">
        <f t="shared" si="24"/>
        <v>2062</v>
      </c>
      <c r="G50" s="321" t="s">
        <v>588</v>
      </c>
      <c r="I50" s="239" t="s">
        <v>616</v>
      </c>
      <c r="J50" s="240">
        <v>0</v>
      </c>
      <c r="K50" s="240">
        <f t="shared" ref="K50:M51" si="25">0.5*(K43+K52)</f>
        <v>3532.5</v>
      </c>
      <c r="L50" s="240">
        <f t="shared" si="25"/>
        <v>3744</v>
      </c>
      <c r="M50" s="241">
        <f t="shared" si="25"/>
        <v>3745</v>
      </c>
      <c r="N50" s="321" t="s">
        <v>588</v>
      </c>
      <c r="P50" s="239" t="s">
        <v>616</v>
      </c>
      <c r="Q50" s="240">
        <v>0</v>
      </c>
      <c r="R50" s="240">
        <f t="shared" ref="R50:T51" si="26">0.5*(R43+R52)</f>
        <v>39240</v>
      </c>
      <c r="S50" s="240">
        <f t="shared" si="26"/>
        <v>41580</v>
      </c>
      <c r="T50" s="241">
        <f t="shared" si="26"/>
        <v>41580.9</v>
      </c>
      <c r="U50" s="321" t="s">
        <v>588</v>
      </c>
      <c r="V50" s="254"/>
      <c r="W50" s="243" t="s">
        <v>616</v>
      </c>
      <c r="X50" s="240">
        <v>0</v>
      </c>
      <c r="Y50" s="240">
        <f t="shared" ref="Y50:AA51" si="27">0.5*(Y43+Y52)</f>
        <v>2160</v>
      </c>
      <c r="Z50" s="240">
        <f t="shared" si="27"/>
        <v>2290</v>
      </c>
      <c r="AA50" s="240">
        <f t="shared" si="27"/>
        <v>2291</v>
      </c>
      <c r="AC50" s="243" t="s">
        <v>616</v>
      </c>
      <c r="AD50" s="240">
        <v>0</v>
      </c>
      <c r="AE50" s="240">
        <f t="shared" ref="AE50:AG51" si="28">0.5*(AE43+AE52)</f>
        <v>3925</v>
      </c>
      <c r="AF50" s="240">
        <f t="shared" si="28"/>
        <v>4160</v>
      </c>
      <c r="AG50" s="240">
        <f t="shared" si="28"/>
        <v>4161</v>
      </c>
      <c r="AI50" s="239" t="s">
        <v>616</v>
      </c>
      <c r="AJ50" s="240">
        <v>0</v>
      </c>
      <c r="AK50" s="240">
        <f t="shared" ref="AK50:AM51" si="29">0.5*(AK43+AK52)</f>
        <v>43600</v>
      </c>
      <c r="AL50" s="240">
        <f t="shared" si="29"/>
        <v>46200</v>
      </c>
      <c r="AM50" s="241">
        <f t="shared" si="29"/>
        <v>46201</v>
      </c>
    </row>
    <row r="51" spans="1:39" x14ac:dyDescent="0.35">
      <c r="A51" s="249"/>
      <c r="B51" s="239" t="s">
        <v>617</v>
      </c>
      <c r="C51" s="240">
        <v>0</v>
      </c>
      <c r="D51" s="240">
        <f t="shared" si="24"/>
        <v>2041.2</v>
      </c>
      <c r="E51" s="240">
        <f t="shared" si="24"/>
        <v>2164.0500000000002</v>
      </c>
      <c r="F51" s="241">
        <f t="shared" si="24"/>
        <v>2165.1000000000004</v>
      </c>
      <c r="G51" s="321"/>
      <c r="I51" s="239" t="s">
        <v>617</v>
      </c>
      <c r="J51" s="240">
        <v>0</v>
      </c>
      <c r="K51" s="240">
        <f t="shared" si="25"/>
        <v>3709.125</v>
      </c>
      <c r="L51" s="240">
        <f t="shared" si="25"/>
        <v>3931.2</v>
      </c>
      <c r="M51" s="241">
        <f t="shared" si="25"/>
        <v>3932.25</v>
      </c>
      <c r="N51" s="321"/>
      <c r="P51" s="239" t="s">
        <v>617</v>
      </c>
      <c r="Q51" s="240">
        <v>0</v>
      </c>
      <c r="R51" s="240">
        <f t="shared" si="26"/>
        <v>41202</v>
      </c>
      <c r="S51" s="240">
        <f t="shared" si="26"/>
        <v>43659</v>
      </c>
      <c r="T51" s="241">
        <f t="shared" si="26"/>
        <v>43659.945000000007</v>
      </c>
      <c r="U51" s="321"/>
      <c r="V51" s="254"/>
      <c r="W51" s="243" t="s">
        <v>617</v>
      </c>
      <c r="X51" s="240">
        <v>0</v>
      </c>
      <c r="Y51" s="240">
        <f t="shared" si="27"/>
        <v>2268</v>
      </c>
      <c r="Z51" s="240">
        <f t="shared" si="27"/>
        <v>2404.5</v>
      </c>
      <c r="AA51" s="240">
        <f t="shared" si="27"/>
        <v>2405.5500000000002</v>
      </c>
      <c r="AC51" s="243" t="s">
        <v>617</v>
      </c>
      <c r="AD51" s="240">
        <v>0</v>
      </c>
      <c r="AE51" s="240">
        <f t="shared" si="28"/>
        <v>4121.25</v>
      </c>
      <c r="AF51" s="240">
        <f t="shared" si="28"/>
        <v>4368</v>
      </c>
      <c r="AG51" s="240">
        <f t="shared" si="28"/>
        <v>4369.05</v>
      </c>
      <c r="AI51" s="239" t="s">
        <v>617</v>
      </c>
      <c r="AJ51" s="240">
        <v>0</v>
      </c>
      <c r="AK51" s="240">
        <f t="shared" si="29"/>
        <v>45780</v>
      </c>
      <c r="AL51" s="240">
        <f t="shared" si="29"/>
        <v>48510</v>
      </c>
      <c r="AM51" s="241">
        <f t="shared" si="29"/>
        <v>48511.05</v>
      </c>
    </row>
    <row r="52" spans="1:39" x14ac:dyDescent="0.35">
      <c r="B52" s="244" t="s">
        <v>618</v>
      </c>
      <c r="C52" s="245">
        <v>0</v>
      </c>
      <c r="D52" s="245">
        <v>2358</v>
      </c>
      <c r="E52" s="245">
        <v>2457</v>
      </c>
      <c r="F52" s="245">
        <v>2458</v>
      </c>
      <c r="G52" s="246" t="s">
        <v>570</v>
      </c>
      <c r="I52" s="244" t="s">
        <v>618</v>
      </c>
      <c r="J52" s="245">
        <v>0</v>
      </c>
      <c r="K52" s="245">
        <v>4284</v>
      </c>
      <c r="L52" s="245">
        <v>4464</v>
      </c>
      <c r="M52" s="245">
        <v>4465</v>
      </c>
      <c r="N52" s="246" t="s">
        <v>570</v>
      </c>
      <c r="P52" s="244" t="s">
        <v>618</v>
      </c>
      <c r="Q52" s="245">
        <v>0</v>
      </c>
      <c r="R52" s="245">
        <f>0.9*AK52</f>
        <v>47610</v>
      </c>
      <c r="S52" s="245">
        <f>0.9*AL52</f>
        <v>49590</v>
      </c>
      <c r="T52" s="245">
        <f>0.9*AM52</f>
        <v>49590.9</v>
      </c>
      <c r="U52" s="246" t="s">
        <v>570</v>
      </c>
      <c r="V52" s="242"/>
      <c r="W52" s="252" t="s">
        <v>618</v>
      </c>
      <c r="X52" s="245">
        <v>0</v>
      </c>
      <c r="Y52" s="245">
        <v>2620</v>
      </c>
      <c r="Z52" s="245">
        <v>2730</v>
      </c>
      <c r="AA52" s="245">
        <v>2731</v>
      </c>
      <c r="AC52" s="252" t="s">
        <v>618</v>
      </c>
      <c r="AD52" s="245">
        <v>0</v>
      </c>
      <c r="AE52" s="245">
        <v>4760</v>
      </c>
      <c r="AF52" s="245">
        <v>4960</v>
      </c>
      <c r="AG52" s="245">
        <v>4961</v>
      </c>
      <c r="AI52" s="244" t="s">
        <v>618</v>
      </c>
      <c r="AJ52" s="245">
        <v>0</v>
      </c>
      <c r="AK52" s="245">
        <v>52900</v>
      </c>
      <c r="AL52" s="245">
        <v>55100</v>
      </c>
      <c r="AM52" s="253">
        <f>AL52+1</f>
        <v>55101</v>
      </c>
    </row>
    <row r="53" spans="1:39" x14ac:dyDescent="0.35">
      <c r="B53" s="239" t="s">
        <v>619</v>
      </c>
      <c r="C53" s="240">
        <v>0</v>
      </c>
      <c r="D53" s="240">
        <f>D52*1.05</f>
        <v>2475.9</v>
      </c>
      <c r="E53" s="240">
        <f>E52*1.05</f>
        <v>2579.85</v>
      </c>
      <c r="F53" s="241">
        <f>F52*1.05</f>
        <v>2580.9</v>
      </c>
      <c r="G53" s="242" t="s">
        <v>565</v>
      </c>
      <c r="I53" s="239" t="s">
        <v>619</v>
      </c>
      <c r="J53" s="240">
        <v>0</v>
      </c>
      <c r="K53" s="240">
        <f>K52*1.05</f>
        <v>4498.2</v>
      </c>
      <c r="L53" s="240">
        <f>L52*1.05</f>
        <v>4687.2</v>
      </c>
      <c r="M53" s="241">
        <f>M52*1.05</f>
        <v>4688.25</v>
      </c>
      <c r="N53" s="242" t="s">
        <v>565</v>
      </c>
      <c r="P53" s="239" t="s">
        <v>619</v>
      </c>
      <c r="Q53" s="240">
        <v>0</v>
      </c>
      <c r="R53" s="240">
        <f>R52*1.05</f>
        <v>49990.5</v>
      </c>
      <c r="S53" s="240">
        <f>S52*1.05</f>
        <v>52069.5</v>
      </c>
      <c r="T53" s="241">
        <f>T52*1.05</f>
        <v>52070.445000000007</v>
      </c>
      <c r="U53" s="242" t="s">
        <v>565</v>
      </c>
      <c r="V53" s="242"/>
      <c r="W53" s="243" t="s">
        <v>619</v>
      </c>
      <c r="X53" s="240">
        <v>0</v>
      </c>
      <c r="Y53" s="240">
        <f>Y52*1.05</f>
        <v>2751</v>
      </c>
      <c r="Z53" s="240">
        <f>Z52*1.05</f>
        <v>2866.5</v>
      </c>
      <c r="AA53" s="240">
        <f>AA52*1.05</f>
        <v>2867.55</v>
      </c>
      <c r="AC53" s="243" t="s">
        <v>619</v>
      </c>
      <c r="AD53" s="240">
        <v>0</v>
      </c>
      <c r="AE53" s="240">
        <f>AE52*1.05</f>
        <v>4998</v>
      </c>
      <c r="AF53" s="240">
        <f>AF52*1.05</f>
        <v>5208</v>
      </c>
      <c r="AG53" s="240">
        <f>AG52*1.05</f>
        <v>5209.05</v>
      </c>
      <c r="AI53" s="239" t="s">
        <v>619</v>
      </c>
      <c r="AJ53" s="240">
        <v>0</v>
      </c>
      <c r="AK53" s="240">
        <f>AK52*1.05</f>
        <v>55545</v>
      </c>
      <c r="AL53" s="240">
        <f>AL52*1.05</f>
        <v>57855</v>
      </c>
      <c r="AM53" s="241">
        <f>AM52*1.05</f>
        <v>57856.05</v>
      </c>
    </row>
    <row r="54" spans="1:39" x14ac:dyDescent="0.35">
      <c r="B54" s="239" t="s">
        <v>620</v>
      </c>
      <c r="C54" s="240">
        <v>0</v>
      </c>
      <c r="D54" s="240">
        <f>D52*0.95</f>
        <v>2240.1</v>
      </c>
      <c r="E54" s="240">
        <f>E52*0.95</f>
        <v>2334.15</v>
      </c>
      <c r="F54" s="241">
        <f>F52*0.95</f>
        <v>2335.1</v>
      </c>
      <c r="G54" s="242" t="s">
        <v>583</v>
      </c>
      <c r="I54" s="239" t="s">
        <v>620</v>
      </c>
      <c r="J54" s="240">
        <v>0</v>
      </c>
      <c r="K54" s="240">
        <f>K52*0.95</f>
        <v>4069.7999999999997</v>
      </c>
      <c r="L54" s="240">
        <f>L52*0.95</f>
        <v>4240.8</v>
      </c>
      <c r="M54" s="241">
        <f>M52*0.95</f>
        <v>4241.75</v>
      </c>
      <c r="N54" s="242" t="s">
        <v>583</v>
      </c>
      <c r="P54" s="239" t="s">
        <v>620</v>
      </c>
      <c r="Q54" s="240">
        <v>0</v>
      </c>
      <c r="R54" s="240">
        <f>R52*0.95</f>
        <v>45229.5</v>
      </c>
      <c r="S54" s="240">
        <f>S52*0.95</f>
        <v>47110.5</v>
      </c>
      <c r="T54" s="241">
        <f>T52*0.95</f>
        <v>47111.354999999996</v>
      </c>
      <c r="U54" s="242" t="s">
        <v>583</v>
      </c>
      <c r="V54" s="242"/>
      <c r="W54" s="243" t="s">
        <v>620</v>
      </c>
      <c r="X54" s="240">
        <v>0</v>
      </c>
      <c r="Y54" s="240">
        <f>Y52*0.95</f>
        <v>2489</v>
      </c>
      <c r="Z54" s="240">
        <f>Z52*0.95</f>
        <v>2593.5</v>
      </c>
      <c r="AA54" s="240">
        <f>AA52*0.95</f>
        <v>2594.4499999999998</v>
      </c>
      <c r="AC54" s="243" t="s">
        <v>620</v>
      </c>
      <c r="AD54" s="240">
        <v>0</v>
      </c>
      <c r="AE54" s="240">
        <f>AE52*0.95</f>
        <v>4522</v>
      </c>
      <c r="AF54" s="240">
        <f>AF52*0.95</f>
        <v>4712</v>
      </c>
      <c r="AG54" s="240">
        <f>AG52*0.95</f>
        <v>4712.95</v>
      </c>
      <c r="AI54" s="239" t="s">
        <v>620</v>
      </c>
      <c r="AJ54" s="240">
        <v>0</v>
      </c>
      <c r="AK54" s="240">
        <f>AK52*0.95</f>
        <v>50255</v>
      </c>
      <c r="AL54" s="240">
        <f>AL52*0.95</f>
        <v>52345</v>
      </c>
      <c r="AM54" s="241">
        <f>AM52*0.95</f>
        <v>52345.95</v>
      </c>
    </row>
    <row r="55" spans="1:39" x14ac:dyDescent="0.35">
      <c r="B55" s="239" t="s">
        <v>621</v>
      </c>
      <c r="C55" s="240">
        <v>0</v>
      </c>
      <c r="D55" s="240">
        <f>D54*1.05</f>
        <v>2352.105</v>
      </c>
      <c r="E55" s="240">
        <f>E54*1.05</f>
        <v>2450.8575000000001</v>
      </c>
      <c r="F55" s="241">
        <f>F54*1.05</f>
        <v>2451.855</v>
      </c>
      <c r="G55" s="242" t="s">
        <v>565</v>
      </c>
      <c r="I55" s="239" t="s">
        <v>621</v>
      </c>
      <c r="J55" s="240">
        <v>0</v>
      </c>
      <c r="K55" s="240">
        <f>K54*1.05</f>
        <v>4273.29</v>
      </c>
      <c r="L55" s="240">
        <f>L54*1.05</f>
        <v>4452.84</v>
      </c>
      <c r="M55" s="241">
        <f>M54*1.05</f>
        <v>4453.8375000000005</v>
      </c>
      <c r="N55" s="242" t="s">
        <v>565</v>
      </c>
      <c r="P55" s="239" t="s">
        <v>621</v>
      </c>
      <c r="Q55" s="240">
        <v>0</v>
      </c>
      <c r="R55" s="240">
        <f>R54*1.05</f>
        <v>47490.974999999999</v>
      </c>
      <c r="S55" s="240">
        <f>S54*1.05</f>
        <v>49466.025000000001</v>
      </c>
      <c r="T55" s="241">
        <f>T54*1.05</f>
        <v>49466.922749999998</v>
      </c>
      <c r="U55" s="242" t="s">
        <v>565</v>
      </c>
      <c r="V55" s="242"/>
      <c r="W55" s="243" t="s">
        <v>621</v>
      </c>
      <c r="X55" s="240">
        <v>0</v>
      </c>
      <c r="Y55" s="240">
        <f>Y54*1.05</f>
        <v>2613.4500000000003</v>
      </c>
      <c r="Z55" s="240">
        <f>Z54*1.05</f>
        <v>2723.1750000000002</v>
      </c>
      <c r="AA55" s="240">
        <f>AA54*1.05</f>
        <v>2724.1725000000001</v>
      </c>
      <c r="AC55" s="243" t="s">
        <v>621</v>
      </c>
      <c r="AD55" s="240">
        <v>0</v>
      </c>
      <c r="AE55" s="240">
        <f>AE54*1.05</f>
        <v>4748.1000000000004</v>
      </c>
      <c r="AF55" s="240">
        <f>AF54*1.05</f>
        <v>4947.6000000000004</v>
      </c>
      <c r="AG55" s="240">
        <f>AG54*1.05</f>
        <v>4948.5974999999999</v>
      </c>
      <c r="AI55" s="239" t="s">
        <v>621</v>
      </c>
      <c r="AJ55" s="240">
        <v>0</v>
      </c>
      <c r="AK55" s="240">
        <f>AK54*1.05</f>
        <v>52767.75</v>
      </c>
      <c r="AL55" s="240">
        <f>AL54*1.05</f>
        <v>54962.25</v>
      </c>
      <c r="AM55" s="241">
        <f>AM54*1.05</f>
        <v>54963.247499999998</v>
      </c>
    </row>
    <row r="57" spans="1:39" x14ac:dyDescent="0.35">
      <c r="B57" s="239" t="s">
        <v>622</v>
      </c>
      <c r="C57" s="240">
        <v>0</v>
      </c>
      <c r="D57" s="240">
        <f>D62*1.05</f>
        <v>718.2</v>
      </c>
      <c r="E57" s="240">
        <f>E62*1.05</f>
        <v>1011.1500000000001</v>
      </c>
      <c r="F57" s="241">
        <f>F62*1.05</f>
        <v>1012.2</v>
      </c>
      <c r="G57" s="242" t="s">
        <v>563</v>
      </c>
      <c r="I57" s="239" t="s">
        <v>622</v>
      </c>
      <c r="J57" s="240">
        <v>0</v>
      </c>
      <c r="K57" s="240">
        <f>K62*1.05</f>
        <v>1304.1000000000001</v>
      </c>
      <c r="L57" s="240">
        <f>L62*1.05</f>
        <v>1842.75</v>
      </c>
      <c r="M57" s="241">
        <f>M62*1.05</f>
        <v>1843.8000000000002</v>
      </c>
      <c r="N57" s="242" t="s">
        <v>563</v>
      </c>
      <c r="P57" s="239" t="s">
        <v>622</v>
      </c>
      <c r="Q57" s="240">
        <v>0</v>
      </c>
      <c r="R57" s="240">
        <f>R62*1.05</f>
        <v>14458.5</v>
      </c>
      <c r="S57" s="240">
        <f>S62*1.05</f>
        <v>20506.5</v>
      </c>
      <c r="T57" s="241">
        <f>T62*1.05</f>
        <v>20507.445000000003</v>
      </c>
      <c r="U57" s="242" t="s">
        <v>563</v>
      </c>
      <c r="V57" s="242"/>
      <c r="W57" s="239" t="s">
        <v>622</v>
      </c>
      <c r="X57" s="240">
        <v>0</v>
      </c>
      <c r="Y57" s="240">
        <f>Y62*1.05</f>
        <v>798</v>
      </c>
      <c r="Z57" s="240">
        <f>Z62*1.05</f>
        <v>1123.5</v>
      </c>
      <c r="AA57" s="241">
        <f>AA62*1.05</f>
        <v>1124.55</v>
      </c>
      <c r="AC57" s="239" t="s">
        <v>622</v>
      </c>
      <c r="AD57" s="240">
        <v>0</v>
      </c>
      <c r="AE57" s="240">
        <f>AE62*1.05</f>
        <v>1449</v>
      </c>
      <c r="AF57" s="240">
        <f>AF62*1.05</f>
        <v>2047.5</v>
      </c>
      <c r="AG57" s="241">
        <f>AG62*1.05</f>
        <v>2048.5500000000002</v>
      </c>
      <c r="AI57" s="239" t="s">
        <v>622</v>
      </c>
      <c r="AJ57" s="240">
        <v>0</v>
      </c>
      <c r="AK57" s="240">
        <f>AK62*1.05</f>
        <v>16065</v>
      </c>
      <c r="AL57" s="240">
        <f>AL62*1.05</f>
        <v>22785</v>
      </c>
      <c r="AM57" s="241">
        <f>AM62*1.05</f>
        <v>22786.05</v>
      </c>
    </row>
    <row r="58" spans="1:39" x14ac:dyDescent="0.35">
      <c r="B58" s="239" t="s">
        <v>623</v>
      </c>
      <c r="C58" s="240">
        <v>0</v>
      </c>
      <c r="D58" s="240">
        <f>D57*1.05</f>
        <v>754.11000000000013</v>
      </c>
      <c r="E58" s="240">
        <f>E57*1.05</f>
        <v>1061.7075000000002</v>
      </c>
      <c r="F58" s="241">
        <f>F57*1.05</f>
        <v>1062.8100000000002</v>
      </c>
      <c r="G58" s="242" t="s">
        <v>565</v>
      </c>
      <c r="I58" s="239" t="s">
        <v>623</v>
      </c>
      <c r="J58" s="240">
        <v>0</v>
      </c>
      <c r="K58" s="240">
        <f>K57*1.05</f>
        <v>1369.3050000000003</v>
      </c>
      <c r="L58" s="240">
        <f>L57*1.05</f>
        <v>1934.8875</v>
      </c>
      <c r="M58" s="241">
        <f>M57*1.05</f>
        <v>1935.9900000000002</v>
      </c>
      <c r="N58" s="242" t="s">
        <v>565</v>
      </c>
      <c r="P58" s="239" t="s">
        <v>623</v>
      </c>
      <c r="Q58" s="240">
        <v>0</v>
      </c>
      <c r="R58" s="240">
        <f>R57*1.05</f>
        <v>15181.425000000001</v>
      </c>
      <c r="S58" s="240">
        <f>S57*1.05</f>
        <v>21531.825000000001</v>
      </c>
      <c r="T58" s="241">
        <f>T57*1.05</f>
        <v>21532.817250000004</v>
      </c>
      <c r="U58" s="242" t="s">
        <v>565</v>
      </c>
      <c r="V58" s="242"/>
      <c r="W58" s="239" t="s">
        <v>623</v>
      </c>
      <c r="X58" s="240">
        <v>0</v>
      </c>
      <c r="Y58" s="240">
        <f>Y57*1.05</f>
        <v>837.90000000000009</v>
      </c>
      <c r="Z58" s="240">
        <f>Z57*1.05</f>
        <v>1179.675</v>
      </c>
      <c r="AA58" s="241">
        <f>AA57*1.05</f>
        <v>1180.7774999999999</v>
      </c>
      <c r="AC58" s="239" t="s">
        <v>623</v>
      </c>
      <c r="AD58" s="240">
        <v>0</v>
      </c>
      <c r="AE58" s="240">
        <f>AE57*1.05</f>
        <v>1521.45</v>
      </c>
      <c r="AF58" s="240">
        <f>AF57*1.05</f>
        <v>2149.875</v>
      </c>
      <c r="AG58" s="241">
        <f>AG57*1.05</f>
        <v>2150.9775000000004</v>
      </c>
      <c r="AI58" s="239" t="s">
        <v>623</v>
      </c>
      <c r="AJ58" s="240">
        <v>0</v>
      </c>
      <c r="AK58" s="240">
        <f>AK57*1.05</f>
        <v>16868.25</v>
      </c>
      <c r="AL58" s="240">
        <f>AL57*1.05</f>
        <v>23924.25</v>
      </c>
      <c r="AM58" s="241">
        <f>AM57*1.05</f>
        <v>23925.352500000001</v>
      </c>
    </row>
    <row r="59" spans="1:39" x14ac:dyDescent="0.35">
      <c r="B59" s="239" t="s">
        <v>624</v>
      </c>
      <c r="C59" s="240">
        <v>0</v>
      </c>
      <c r="D59" s="240">
        <f>D58</f>
        <v>754.11000000000013</v>
      </c>
      <c r="E59" s="240">
        <f>E58</f>
        <v>1061.7075000000002</v>
      </c>
      <c r="F59" s="241">
        <f>F58</f>
        <v>1062.8100000000002</v>
      </c>
      <c r="G59" s="242" t="s">
        <v>565</v>
      </c>
      <c r="I59" s="239" t="s">
        <v>624</v>
      </c>
      <c r="J59" s="240">
        <v>0</v>
      </c>
      <c r="K59" s="240">
        <f>K58</f>
        <v>1369.3050000000003</v>
      </c>
      <c r="L59" s="240">
        <f>L58</f>
        <v>1934.8875</v>
      </c>
      <c r="M59" s="241">
        <f>M58</f>
        <v>1935.9900000000002</v>
      </c>
      <c r="N59" s="242" t="s">
        <v>565</v>
      </c>
      <c r="P59" s="239" t="s">
        <v>624</v>
      </c>
      <c r="Q59" s="240">
        <v>0</v>
      </c>
      <c r="R59" s="240">
        <f>R58</f>
        <v>15181.425000000001</v>
      </c>
      <c r="S59" s="240">
        <f>S58</f>
        <v>21531.825000000001</v>
      </c>
      <c r="T59" s="241">
        <f>T58</f>
        <v>21532.817250000004</v>
      </c>
      <c r="U59" s="242" t="s">
        <v>565</v>
      </c>
      <c r="V59" s="242"/>
      <c r="W59" s="239" t="s">
        <v>624</v>
      </c>
      <c r="X59" s="240">
        <v>0</v>
      </c>
      <c r="Y59" s="240">
        <f>Y58</f>
        <v>837.90000000000009</v>
      </c>
      <c r="Z59" s="240">
        <f>Z58</f>
        <v>1179.675</v>
      </c>
      <c r="AA59" s="241">
        <f>AA58</f>
        <v>1180.7774999999999</v>
      </c>
      <c r="AC59" s="239" t="s">
        <v>624</v>
      </c>
      <c r="AD59" s="240">
        <v>0</v>
      </c>
      <c r="AE59" s="240">
        <f>AE58</f>
        <v>1521.45</v>
      </c>
      <c r="AF59" s="240">
        <f>AF58</f>
        <v>2149.875</v>
      </c>
      <c r="AG59" s="241">
        <f>AG58</f>
        <v>2150.9775000000004</v>
      </c>
      <c r="AI59" s="239" t="s">
        <v>624</v>
      </c>
      <c r="AJ59" s="240">
        <v>0</v>
      </c>
      <c r="AK59" s="240">
        <f>AK58</f>
        <v>16868.25</v>
      </c>
      <c r="AL59" s="240">
        <f>AL58</f>
        <v>23924.25</v>
      </c>
      <c r="AM59" s="241">
        <f>AM58</f>
        <v>23925.352500000001</v>
      </c>
    </row>
    <row r="60" spans="1:39" x14ac:dyDescent="0.35">
      <c r="B60" s="239" t="s">
        <v>625</v>
      </c>
      <c r="C60" s="240">
        <v>0</v>
      </c>
      <c r="D60" s="240">
        <f>D62*0.8</f>
        <v>547.20000000000005</v>
      </c>
      <c r="E60" s="240">
        <f>E62*0.8</f>
        <v>770.40000000000009</v>
      </c>
      <c r="F60" s="241">
        <f>F62*0.8</f>
        <v>771.2</v>
      </c>
      <c r="G60" s="242" t="s">
        <v>567</v>
      </c>
      <c r="I60" s="239" t="s">
        <v>625</v>
      </c>
      <c r="J60" s="240">
        <v>0</v>
      </c>
      <c r="K60" s="240">
        <f>K62*0.8</f>
        <v>993.6</v>
      </c>
      <c r="L60" s="240">
        <f>L62*0.8</f>
        <v>1404</v>
      </c>
      <c r="M60" s="241">
        <f>M62*0.8</f>
        <v>1404.8000000000002</v>
      </c>
      <c r="N60" s="242" t="s">
        <v>567</v>
      </c>
      <c r="P60" s="239" t="s">
        <v>625</v>
      </c>
      <c r="Q60" s="240">
        <v>0</v>
      </c>
      <c r="R60" s="240">
        <f>R62*0.8</f>
        <v>11016</v>
      </c>
      <c r="S60" s="240">
        <f>S62*0.8</f>
        <v>15624</v>
      </c>
      <c r="T60" s="241">
        <f>T62*0.8</f>
        <v>15624.720000000001</v>
      </c>
      <c r="U60" s="242" t="s">
        <v>567</v>
      </c>
      <c r="V60" s="242"/>
      <c r="W60" s="239" t="s">
        <v>625</v>
      </c>
      <c r="X60" s="240">
        <v>0</v>
      </c>
      <c r="Y60" s="240">
        <f>Y62*0.8</f>
        <v>608</v>
      </c>
      <c r="Z60" s="240">
        <f>Z62*0.8</f>
        <v>856</v>
      </c>
      <c r="AA60" s="241">
        <f>AA62*0.8</f>
        <v>856.80000000000007</v>
      </c>
      <c r="AC60" s="239" t="s">
        <v>625</v>
      </c>
      <c r="AD60" s="240">
        <v>0</v>
      </c>
      <c r="AE60" s="240">
        <f>AE62*0.8</f>
        <v>1104</v>
      </c>
      <c r="AF60" s="240">
        <f>AF62*0.8</f>
        <v>1560</v>
      </c>
      <c r="AG60" s="241">
        <f>AG62*0.8</f>
        <v>1560.8000000000002</v>
      </c>
      <c r="AI60" s="239" t="s">
        <v>625</v>
      </c>
      <c r="AJ60" s="240">
        <v>0</v>
      </c>
      <c r="AK60" s="240">
        <f>AK62*0.8</f>
        <v>12240</v>
      </c>
      <c r="AL60" s="240">
        <f>AL62*0.8</f>
        <v>17360</v>
      </c>
      <c r="AM60" s="241">
        <f>AM62*0.8</f>
        <v>17360.8</v>
      </c>
    </row>
    <row r="61" spans="1:39" x14ac:dyDescent="0.35">
      <c r="B61" s="239" t="s">
        <v>626</v>
      </c>
      <c r="C61" s="240">
        <v>0</v>
      </c>
      <c r="D61" s="240">
        <f>D60*1.05</f>
        <v>574.56000000000006</v>
      </c>
      <c r="E61" s="240">
        <f>E60*1.05</f>
        <v>808.92000000000019</v>
      </c>
      <c r="F61" s="241">
        <f>F60*1.05</f>
        <v>809.7600000000001</v>
      </c>
      <c r="G61" s="242" t="s">
        <v>565</v>
      </c>
      <c r="I61" s="239" t="s">
        <v>626</v>
      </c>
      <c r="J61" s="240">
        <v>0</v>
      </c>
      <c r="K61" s="240">
        <f>K60*1.05</f>
        <v>1043.28</v>
      </c>
      <c r="L61" s="240">
        <f>L60*1.05</f>
        <v>1474.2</v>
      </c>
      <c r="M61" s="241">
        <f>M60*1.05</f>
        <v>1475.0400000000002</v>
      </c>
      <c r="N61" s="242" t="s">
        <v>565</v>
      </c>
      <c r="P61" s="239" t="s">
        <v>626</v>
      </c>
      <c r="Q61" s="240">
        <v>0</v>
      </c>
      <c r="R61" s="240">
        <f>R60*1.05</f>
        <v>11566.800000000001</v>
      </c>
      <c r="S61" s="240">
        <f>S60*1.05</f>
        <v>16405.2</v>
      </c>
      <c r="T61" s="241">
        <f>T60*1.05</f>
        <v>16405.956000000002</v>
      </c>
      <c r="U61" s="242" t="s">
        <v>565</v>
      </c>
      <c r="V61" s="242"/>
      <c r="W61" s="239" t="s">
        <v>626</v>
      </c>
      <c r="X61" s="240">
        <v>0</v>
      </c>
      <c r="Y61" s="240">
        <f>Y60*1.05</f>
        <v>638.4</v>
      </c>
      <c r="Z61" s="240">
        <f>Z60*1.05</f>
        <v>898.80000000000007</v>
      </c>
      <c r="AA61" s="241">
        <f>AA60*1.05</f>
        <v>899.6400000000001</v>
      </c>
      <c r="AC61" s="239" t="s">
        <v>626</v>
      </c>
      <c r="AD61" s="240">
        <v>0</v>
      </c>
      <c r="AE61" s="240">
        <f>AE60*1.05</f>
        <v>1159.2</v>
      </c>
      <c r="AF61" s="240">
        <f>AF60*1.05</f>
        <v>1638</v>
      </c>
      <c r="AG61" s="241">
        <f>AG60*1.05</f>
        <v>1638.8400000000004</v>
      </c>
      <c r="AI61" s="239" t="s">
        <v>626</v>
      </c>
      <c r="AJ61" s="240">
        <v>0</v>
      </c>
      <c r="AK61" s="240">
        <f>AK60*1.05</f>
        <v>12852</v>
      </c>
      <c r="AL61" s="240">
        <f>AL60*1.05</f>
        <v>18228</v>
      </c>
      <c r="AM61" s="241">
        <f>AM60*1.05</f>
        <v>18228.84</v>
      </c>
    </row>
    <row r="62" spans="1:39" x14ac:dyDescent="0.35">
      <c r="B62" s="244" t="s">
        <v>627</v>
      </c>
      <c r="C62" s="245">
        <v>0</v>
      </c>
      <c r="D62" s="245">
        <v>684</v>
      </c>
      <c r="E62" s="245">
        <v>963</v>
      </c>
      <c r="F62" s="245">
        <v>964</v>
      </c>
      <c r="G62" s="246" t="s">
        <v>570</v>
      </c>
      <c r="I62" s="244" t="s">
        <v>627</v>
      </c>
      <c r="J62" s="245">
        <v>0</v>
      </c>
      <c r="K62" s="245">
        <v>1242</v>
      </c>
      <c r="L62" s="245">
        <v>1755</v>
      </c>
      <c r="M62" s="245">
        <v>1756</v>
      </c>
      <c r="N62" s="246" t="s">
        <v>570</v>
      </c>
      <c r="P62" s="244" t="s">
        <v>627</v>
      </c>
      <c r="Q62" s="245">
        <v>0</v>
      </c>
      <c r="R62" s="245">
        <f>0.9*AK62</f>
        <v>13770</v>
      </c>
      <c r="S62" s="245">
        <f>0.9*AL62</f>
        <v>19530</v>
      </c>
      <c r="T62" s="245">
        <f>0.9*AM62</f>
        <v>19530.900000000001</v>
      </c>
      <c r="U62" s="246" t="s">
        <v>570</v>
      </c>
      <c r="V62" s="242"/>
      <c r="W62" s="244" t="s">
        <v>627</v>
      </c>
      <c r="X62" s="245">
        <v>0</v>
      </c>
      <c r="Y62" s="245">
        <v>760</v>
      </c>
      <c r="Z62" s="245">
        <v>1070</v>
      </c>
      <c r="AA62" s="253">
        <v>1071</v>
      </c>
      <c r="AC62" s="244" t="s">
        <v>627</v>
      </c>
      <c r="AD62" s="245">
        <v>0</v>
      </c>
      <c r="AE62" s="245">
        <v>1380</v>
      </c>
      <c r="AF62" s="245">
        <v>1950</v>
      </c>
      <c r="AG62" s="253">
        <v>1951</v>
      </c>
      <c r="AI62" s="244" t="s">
        <v>627</v>
      </c>
      <c r="AJ62" s="245">
        <v>0</v>
      </c>
      <c r="AK62" s="245">
        <v>15300</v>
      </c>
      <c r="AL62" s="245">
        <v>21700</v>
      </c>
      <c r="AM62" s="253">
        <f>AL62+1</f>
        <v>21701</v>
      </c>
    </row>
    <row r="63" spans="1:39" x14ac:dyDescent="0.35">
      <c r="B63" s="239" t="s">
        <v>628</v>
      </c>
      <c r="C63" s="240">
        <v>0</v>
      </c>
      <c r="D63" s="240">
        <f>D62*1.05</f>
        <v>718.2</v>
      </c>
      <c r="E63" s="240">
        <f>E62*1.05</f>
        <v>1011.1500000000001</v>
      </c>
      <c r="F63" s="241">
        <f>F62*1.05</f>
        <v>1012.2</v>
      </c>
      <c r="G63" s="242" t="s">
        <v>565</v>
      </c>
      <c r="I63" s="239" t="s">
        <v>628</v>
      </c>
      <c r="J63" s="240">
        <v>0</v>
      </c>
      <c r="K63" s="240">
        <f>K62*1.05</f>
        <v>1304.1000000000001</v>
      </c>
      <c r="L63" s="240">
        <f>L62*1.05</f>
        <v>1842.75</v>
      </c>
      <c r="M63" s="241">
        <f>M62*1.05</f>
        <v>1843.8000000000002</v>
      </c>
      <c r="N63" s="242" t="s">
        <v>565</v>
      </c>
      <c r="P63" s="239" t="s">
        <v>628</v>
      </c>
      <c r="Q63" s="240">
        <v>0</v>
      </c>
      <c r="R63" s="240">
        <f>R62*1.05</f>
        <v>14458.5</v>
      </c>
      <c r="S63" s="240">
        <f>S62*1.05</f>
        <v>20506.5</v>
      </c>
      <c r="T63" s="241">
        <f>T62*1.05</f>
        <v>20507.445000000003</v>
      </c>
      <c r="U63" s="242" t="s">
        <v>565</v>
      </c>
      <c r="V63" s="242"/>
      <c r="W63" s="239" t="s">
        <v>628</v>
      </c>
      <c r="X63" s="240">
        <v>0</v>
      </c>
      <c r="Y63" s="240">
        <f>Y62*1.05</f>
        <v>798</v>
      </c>
      <c r="Z63" s="240">
        <f>Z62*1.05</f>
        <v>1123.5</v>
      </c>
      <c r="AA63" s="241">
        <f>AA62*1.05</f>
        <v>1124.55</v>
      </c>
      <c r="AC63" s="239" t="s">
        <v>628</v>
      </c>
      <c r="AD63" s="240">
        <v>0</v>
      </c>
      <c r="AE63" s="240">
        <f>AE62*1.05</f>
        <v>1449</v>
      </c>
      <c r="AF63" s="240">
        <f>AF62*1.05</f>
        <v>2047.5</v>
      </c>
      <c r="AG63" s="241">
        <f>AG62*1.05</f>
        <v>2048.5500000000002</v>
      </c>
      <c r="AI63" s="239" t="s">
        <v>628</v>
      </c>
      <c r="AJ63" s="240">
        <v>0</v>
      </c>
      <c r="AK63" s="240">
        <f>AK62*1.05</f>
        <v>16065</v>
      </c>
      <c r="AL63" s="240">
        <f>AL62*1.05</f>
        <v>22785</v>
      </c>
      <c r="AM63" s="241">
        <f>AM62*1.05</f>
        <v>22786.05</v>
      </c>
    </row>
    <row r="64" spans="1:39" x14ac:dyDescent="0.35">
      <c r="A64" s="249"/>
      <c r="B64" s="239" t="s">
        <v>629</v>
      </c>
      <c r="C64" s="240">
        <v>0</v>
      </c>
      <c r="D64" s="240">
        <f>0.5*D60+0.5*D72</f>
        <v>786.6</v>
      </c>
      <c r="E64" s="240">
        <f>0.5*E60+0.5*E72</f>
        <v>996.07500000000005</v>
      </c>
      <c r="F64" s="241">
        <f>0.5*F60+0.5*F72</f>
        <v>996.85</v>
      </c>
      <c r="G64" s="321" t="s">
        <v>590</v>
      </c>
      <c r="I64" s="239" t="s">
        <v>629</v>
      </c>
      <c r="J64" s="240">
        <v>0</v>
      </c>
      <c r="K64" s="240">
        <f>0.5*K60+0.5*K72</f>
        <v>1428.3</v>
      </c>
      <c r="L64" s="240">
        <f>0.5*L60+0.5*L72</f>
        <v>1812.375</v>
      </c>
      <c r="M64" s="241">
        <f>0.5*M60+0.5*M72</f>
        <v>1813.15</v>
      </c>
      <c r="N64" s="321" t="s">
        <v>590</v>
      </c>
      <c r="P64" s="239" t="s">
        <v>629</v>
      </c>
      <c r="Q64" s="240">
        <v>0</v>
      </c>
      <c r="R64" s="240">
        <f>0.5*R60+0.5*R72</f>
        <v>15869.25</v>
      </c>
      <c r="S64" s="240">
        <f>0.5*S60+0.5*S72</f>
        <v>20164.5</v>
      </c>
      <c r="T64" s="241">
        <f>0.5*T60+0.5*T72</f>
        <v>20165.197500000002</v>
      </c>
      <c r="U64" s="321" t="s">
        <v>590</v>
      </c>
      <c r="V64" s="254"/>
      <c r="W64" s="239" t="s">
        <v>629</v>
      </c>
      <c r="X64" s="240">
        <v>0</v>
      </c>
      <c r="Y64" s="240">
        <f>0.5*Y60+0.5*Y72</f>
        <v>874</v>
      </c>
      <c r="Z64" s="240">
        <f>0.5*Z60+0.5*Z72</f>
        <v>1107.125</v>
      </c>
      <c r="AA64" s="241">
        <f>0.5*AA60+0.5*AA72</f>
        <v>1107.5250000000001</v>
      </c>
      <c r="AC64" s="239" t="s">
        <v>629</v>
      </c>
      <c r="AD64" s="240">
        <v>0</v>
      </c>
      <c r="AE64" s="240">
        <f>0.5*AE60+0.5*AE72</f>
        <v>1587</v>
      </c>
      <c r="AF64" s="240">
        <f>0.5*AF60+0.5*AF72</f>
        <v>2013.75</v>
      </c>
      <c r="AG64" s="241">
        <f>0.5*AG60+0.5*AG72</f>
        <v>2014.5250000000001</v>
      </c>
      <c r="AI64" s="239" t="s">
        <v>629</v>
      </c>
      <c r="AJ64" s="240">
        <v>0</v>
      </c>
      <c r="AK64" s="240">
        <f>0.5*AK60+0.5*AK72</f>
        <v>17632.5</v>
      </c>
      <c r="AL64" s="240">
        <f>0.5*AL60+0.5*AL72</f>
        <v>22405</v>
      </c>
      <c r="AM64" s="241">
        <f>0.5*AM60+0.5*AM72</f>
        <v>22405.775000000001</v>
      </c>
    </row>
    <row r="65" spans="1:39" x14ac:dyDescent="0.35">
      <c r="A65" s="249"/>
      <c r="B65" s="239" t="s">
        <v>630</v>
      </c>
      <c r="C65" s="240">
        <v>0</v>
      </c>
      <c r="D65" s="240">
        <f t="shared" ref="D65:F67" si="30">0.5*D61+0.5*D73</f>
        <v>825.93000000000006</v>
      </c>
      <c r="E65" s="240">
        <f t="shared" si="30"/>
        <v>1045.8787500000001</v>
      </c>
      <c r="F65" s="241">
        <f t="shared" si="30"/>
        <v>1046.6925000000001</v>
      </c>
      <c r="G65" s="321"/>
      <c r="I65" s="239" t="s">
        <v>630</v>
      </c>
      <c r="J65" s="240">
        <v>0</v>
      </c>
      <c r="K65" s="240">
        <f t="shared" ref="K65:M67" si="31">0.5*K61+0.5*K73</f>
        <v>1499.7150000000001</v>
      </c>
      <c r="L65" s="240">
        <f t="shared" si="31"/>
        <v>1902.9937500000001</v>
      </c>
      <c r="M65" s="241">
        <f t="shared" si="31"/>
        <v>1903.8075000000003</v>
      </c>
      <c r="N65" s="321"/>
      <c r="P65" s="239" t="s">
        <v>630</v>
      </c>
      <c r="Q65" s="240">
        <v>0</v>
      </c>
      <c r="R65" s="240">
        <f t="shared" ref="R65:T67" si="32">0.5*R61+0.5*R73</f>
        <v>16662.712500000001</v>
      </c>
      <c r="S65" s="240">
        <f t="shared" si="32"/>
        <v>21172.724999999999</v>
      </c>
      <c r="T65" s="241">
        <f t="shared" si="32"/>
        <v>21173.457375000005</v>
      </c>
      <c r="U65" s="321"/>
      <c r="V65" s="254"/>
      <c r="W65" s="239" t="s">
        <v>630</v>
      </c>
      <c r="X65" s="240">
        <v>0</v>
      </c>
      <c r="Y65" s="240">
        <f t="shared" ref="Y65:AA67" si="33">0.5*Y61+0.5*Y73</f>
        <v>917.7</v>
      </c>
      <c r="Z65" s="240">
        <f t="shared" si="33"/>
        <v>1162.48125</v>
      </c>
      <c r="AA65" s="241">
        <f t="shared" si="33"/>
        <v>1162.9012500000001</v>
      </c>
      <c r="AC65" s="239" t="s">
        <v>630</v>
      </c>
      <c r="AD65" s="240">
        <v>0</v>
      </c>
      <c r="AE65" s="240">
        <f t="shared" ref="AE65:AG67" si="34">0.5*AE61+0.5*AE73</f>
        <v>1666.35</v>
      </c>
      <c r="AF65" s="240">
        <f t="shared" si="34"/>
        <v>2114.4375</v>
      </c>
      <c r="AG65" s="241">
        <f t="shared" si="34"/>
        <v>2115.2512500000003</v>
      </c>
      <c r="AI65" s="239" t="s">
        <v>630</v>
      </c>
      <c r="AJ65" s="240">
        <v>0</v>
      </c>
      <c r="AK65" s="240">
        <f t="shared" ref="AK65:AM67" si="35">0.5*AK61+0.5*AK73</f>
        <v>18514.125</v>
      </c>
      <c r="AL65" s="240">
        <f t="shared" si="35"/>
        <v>23525.25</v>
      </c>
      <c r="AM65" s="241">
        <f t="shared" si="35"/>
        <v>23526.063750000001</v>
      </c>
    </row>
    <row r="66" spans="1:39" x14ac:dyDescent="0.35">
      <c r="A66" s="249"/>
      <c r="B66" s="239" t="s">
        <v>631</v>
      </c>
      <c r="C66" s="240">
        <v>0</v>
      </c>
      <c r="D66" s="240">
        <f t="shared" si="30"/>
        <v>991.8</v>
      </c>
      <c r="E66" s="240">
        <f t="shared" si="30"/>
        <v>1255.2750000000001</v>
      </c>
      <c r="F66" s="241">
        <f t="shared" si="30"/>
        <v>1256.25</v>
      </c>
      <c r="G66" s="321"/>
      <c r="I66" s="239" t="s">
        <v>631</v>
      </c>
      <c r="J66" s="240">
        <v>0</v>
      </c>
      <c r="K66" s="240">
        <f t="shared" si="31"/>
        <v>1800.8999999999999</v>
      </c>
      <c r="L66" s="240">
        <f t="shared" si="31"/>
        <v>2283.9749999999999</v>
      </c>
      <c r="M66" s="241">
        <f t="shared" si="31"/>
        <v>2284.9499999999998</v>
      </c>
      <c r="N66" s="321"/>
      <c r="P66" s="239" t="s">
        <v>631</v>
      </c>
      <c r="Q66" s="240">
        <v>0</v>
      </c>
      <c r="R66" s="240">
        <f t="shared" si="32"/>
        <v>20009.25</v>
      </c>
      <c r="S66" s="240">
        <f t="shared" si="32"/>
        <v>25411.5</v>
      </c>
      <c r="T66" s="241">
        <f t="shared" si="32"/>
        <v>25412.377500000002</v>
      </c>
      <c r="U66" s="321"/>
      <c r="V66" s="254"/>
      <c r="W66" s="239" t="s">
        <v>631</v>
      </c>
      <c r="X66" s="240">
        <v>0</v>
      </c>
      <c r="Y66" s="240">
        <f t="shared" si="33"/>
        <v>1102</v>
      </c>
      <c r="Z66" s="240">
        <f t="shared" si="33"/>
        <v>1395.2249999999999</v>
      </c>
      <c r="AA66" s="241">
        <f t="shared" si="33"/>
        <v>1395.7249999999999</v>
      </c>
      <c r="AC66" s="239" t="s">
        <v>631</v>
      </c>
      <c r="AD66" s="240">
        <v>0</v>
      </c>
      <c r="AE66" s="240">
        <f t="shared" si="34"/>
        <v>2001</v>
      </c>
      <c r="AF66" s="240">
        <f t="shared" si="34"/>
        <v>2537.75</v>
      </c>
      <c r="AG66" s="241">
        <f t="shared" si="34"/>
        <v>2538.7249999999999</v>
      </c>
      <c r="AI66" s="239" t="s">
        <v>631</v>
      </c>
      <c r="AJ66" s="240">
        <v>0</v>
      </c>
      <c r="AK66" s="240">
        <f t="shared" si="35"/>
        <v>22232.5</v>
      </c>
      <c r="AL66" s="240">
        <f t="shared" si="35"/>
        <v>28235</v>
      </c>
      <c r="AM66" s="241">
        <f t="shared" si="35"/>
        <v>28235.974999999999</v>
      </c>
    </row>
    <row r="67" spans="1:39" x14ac:dyDescent="0.35">
      <c r="A67" s="249"/>
      <c r="B67" s="239" t="s">
        <v>632</v>
      </c>
      <c r="C67" s="240">
        <v>0</v>
      </c>
      <c r="D67" s="240">
        <f t="shared" si="30"/>
        <v>1041.3899999999999</v>
      </c>
      <c r="E67" s="240">
        <f t="shared" si="30"/>
        <v>1318.0387500000002</v>
      </c>
      <c r="F67" s="241">
        <f t="shared" si="30"/>
        <v>1319.0625</v>
      </c>
      <c r="G67" s="321"/>
      <c r="I67" s="239" t="s">
        <v>632</v>
      </c>
      <c r="J67" s="240">
        <v>0</v>
      </c>
      <c r="K67" s="240">
        <f t="shared" si="31"/>
        <v>1890.9450000000002</v>
      </c>
      <c r="L67" s="240">
        <f t="shared" si="31"/>
        <v>2398.1737499999999</v>
      </c>
      <c r="M67" s="241">
        <f t="shared" si="31"/>
        <v>2399.1975000000002</v>
      </c>
      <c r="N67" s="321"/>
      <c r="P67" s="239" t="s">
        <v>632</v>
      </c>
      <c r="Q67" s="240">
        <v>0</v>
      </c>
      <c r="R67" s="240">
        <f t="shared" si="32"/>
        <v>21009.712500000001</v>
      </c>
      <c r="S67" s="240">
        <f t="shared" si="32"/>
        <v>26682.075000000001</v>
      </c>
      <c r="T67" s="241">
        <f t="shared" si="32"/>
        <v>26682.996375000002</v>
      </c>
      <c r="U67" s="321"/>
      <c r="V67" s="254"/>
      <c r="W67" s="239" t="s">
        <v>632</v>
      </c>
      <c r="X67" s="240">
        <v>0</v>
      </c>
      <c r="Y67" s="240">
        <f t="shared" si="33"/>
        <v>1157.0999999999999</v>
      </c>
      <c r="Z67" s="240">
        <f t="shared" si="33"/>
        <v>1464.9862499999999</v>
      </c>
      <c r="AA67" s="241">
        <f t="shared" si="33"/>
        <v>1465.51125</v>
      </c>
      <c r="AC67" s="239" t="s">
        <v>632</v>
      </c>
      <c r="AD67" s="240">
        <v>0</v>
      </c>
      <c r="AE67" s="240">
        <f t="shared" si="34"/>
        <v>2101.0500000000002</v>
      </c>
      <c r="AF67" s="240">
        <f t="shared" si="34"/>
        <v>2664.6374999999998</v>
      </c>
      <c r="AG67" s="241">
        <f t="shared" si="34"/>
        <v>2665.6612500000001</v>
      </c>
      <c r="AI67" s="239" t="s">
        <v>632</v>
      </c>
      <c r="AJ67" s="240">
        <v>0</v>
      </c>
      <c r="AK67" s="240">
        <f t="shared" si="35"/>
        <v>23344.125</v>
      </c>
      <c r="AL67" s="240">
        <f t="shared" si="35"/>
        <v>29646.75</v>
      </c>
      <c r="AM67" s="241">
        <f t="shared" si="35"/>
        <v>29647.77375</v>
      </c>
    </row>
    <row r="68" spans="1:39" x14ac:dyDescent="0.35">
      <c r="A68" s="249"/>
      <c r="B68" s="239" t="s">
        <v>633</v>
      </c>
      <c r="C68" s="240">
        <v>0</v>
      </c>
      <c r="D68" s="240">
        <f t="shared" ref="D68:F69" si="36">0.5*D57+0.5*D70</f>
        <v>1043.0999999999999</v>
      </c>
      <c r="E68" s="240">
        <f t="shared" si="36"/>
        <v>1320.075</v>
      </c>
      <c r="F68" s="241">
        <f t="shared" si="36"/>
        <v>1321.1</v>
      </c>
      <c r="G68" s="321"/>
      <c r="I68" s="239" t="s">
        <v>633</v>
      </c>
      <c r="J68" s="240">
        <v>0</v>
      </c>
      <c r="K68" s="240">
        <f t="shared" ref="K68:M69" si="37">0.5*K57+0.5*K70</f>
        <v>1894.0500000000002</v>
      </c>
      <c r="L68" s="240">
        <f t="shared" si="37"/>
        <v>2401.875</v>
      </c>
      <c r="M68" s="241">
        <f t="shared" si="37"/>
        <v>2402.9</v>
      </c>
      <c r="N68" s="321"/>
      <c r="P68" s="239" t="s">
        <v>633</v>
      </c>
      <c r="Q68" s="240">
        <v>0</v>
      </c>
      <c r="R68" s="240">
        <f t="shared" ref="R68:T69" si="38">0.5*R57+0.5*R70</f>
        <v>21044.25</v>
      </c>
      <c r="S68" s="240">
        <f t="shared" si="38"/>
        <v>26723.25</v>
      </c>
      <c r="T68" s="241">
        <f t="shared" si="38"/>
        <v>26724.172500000001</v>
      </c>
      <c r="U68" s="321"/>
      <c r="V68" s="254"/>
      <c r="W68" s="239" t="s">
        <v>633</v>
      </c>
      <c r="X68" s="240">
        <v>0</v>
      </c>
      <c r="Y68" s="240">
        <f t="shared" ref="Y68:AA69" si="39">0.5*Y57+0.5*Y70</f>
        <v>1159</v>
      </c>
      <c r="Z68" s="240">
        <f t="shared" si="39"/>
        <v>1467.25</v>
      </c>
      <c r="AA68" s="241">
        <f t="shared" si="39"/>
        <v>1467.7750000000001</v>
      </c>
      <c r="AC68" s="239" t="s">
        <v>633</v>
      </c>
      <c r="AD68" s="240">
        <v>0</v>
      </c>
      <c r="AE68" s="240">
        <f t="shared" ref="AE68:AG69" si="40">0.5*AE57+0.5*AE70</f>
        <v>2104.5</v>
      </c>
      <c r="AF68" s="240">
        <f t="shared" si="40"/>
        <v>2668.75</v>
      </c>
      <c r="AG68" s="241">
        <f t="shared" si="40"/>
        <v>2669.7750000000001</v>
      </c>
      <c r="AI68" s="239" t="s">
        <v>633</v>
      </c>
      <c r="AJ68" s="240">
        <v>0</v>
      </c>
      <c r="AK68" s="240">
        <f t="shared" ref="AK68:AM69" si="41">0.5*AK57+0.5*AK70</f>
        <v>23382.5</v>
      </c>
      <c r="AL68" s="240">
        <f t="shared" si="41"/>
        <v>29692.5</v>
      </c>
      <c r="AM68" s="241">
        <f t="shared" si="41"/>
        <v>29693.525000000001</v>
      </c>
    </row>
    <row r="69" spans="1:39" x14ac:dyDescent="0.35">
      <c r="A69" s="249"/>
      <c r="B69" s="239" t="s">
        <v>634</v>
      </c>
      <c r="C69" s="240">
        <v>0</v>
      </c>
      <c r="D69" s="240">
        <f t="shared" si="36"/>
        <v>1095.2550000000001</v>
      </c>
      <c r="E69" s="240">
        <f t="shared" si="36"/>
        <v>1386.0787500000001</v>
      </c>
      <c r="F69" s="241">
        <f t="shared" si="36"/>
        <v>1387.1550000000002</v>
      </c>
      <c r="G69" s="321"/>
      <c r="I69" s="239" t="s">
        <v>634</v>
      </c>
      <c r="J69" s="240">
        <v>0</v>
      </c>
      <c r="K69" s="240">
        <f t="shared" si="37"/>
        <v>1988.7525000000003</v>
      </c>
      <c r="L69" s="240">
        <f t="shared" si="37"/>
        <v>2521.96875</v>
      </c>
      <c r="M69" s="241">
        <f t="shared" si="37"/>
        <v>2523.0450000000001</v>
      </c>
      <c r="N69" s="321"/>
      <c r="P69" s="239" t="s">
        <v>634</v>
      </c>
      <c r="Q69" s="240">
        <v>0</v>
      </c>
      <c r="R69" s="240">
        <f t="shared" si="38"/>
        <v>22096.462500000001</v>
      </c>
      <c r="S69" s="240">
        <f t="shared" si="38"/>
        <v>28059.412499999999</v>
      </c>
      <c r="T69" s="241">
        <f t="shared" si="38"/>
        <v>28060.381125</v>
      </c>
      <c r="U69" s="321"/>
      <c r="V69" s="254"/>
      <c r="W69" s="239" t="s">
        <v>634</v>
      </c>
      <c r="X69" s="240">
        <v>0</v>
      </c>
      <c r="Y69" s="240">
        <f t="shared" si="39"/>
        <v>1216.95</v>
      </c>
      <c r="Z69" s="240">
        <f t="shared" si="39"/>
        <v>1540.6125000000002</v>
      </c>
      <c r="AA69" s="241">
        <f t="shared" si="39"/>
        <v>1541.1637500000002</v>
      </c>
      <c r="AC69" s="239" t="s">
        <v>634</v>
      </c>
      <c r="AD69" s="240">
        <v>0</v>
      </c>
      <c r="AE69" s="240">
        <f t="shared" si="40"/>
        <v>2209.7249999999999</v>
      </c>
      <c r="AF69" s="240">
        <f t="shared" si="40"/>
        <v>2802.1875</v>
      </c>
      <c r="AG69" s="241">
        <f t="shared" si="40"/>
        <v>2803.2637500000001</v>
      </c>
      <c r="AI69" s="239" t="s">
        <v>634</v>
      </c>
      <c r="AJ69" s="240">
        <v>0</v>
      </c>
      <c r="AK69" s="240">
        <f t="shared" si="41"/>
        <v>24551.625</v>
      </c>
      <c r="AL69" s="240">
        <f t="shared" si="41"/>
        <v>31177.125</v>
      </c>
      <c r="AM69" s="241">
        <f t="shared" si="41"/>
        <v>31178.201250000002</v>
      </c>
    </row>
    <row r="70" spans="1:39" x14ac:dyDescent="0.35">
      <c r="B70" s="244" t="s">
        <v>635</v>
      </c>
      <c r="C70" s="245">
        <v>0</v>
      </c>
      <c r="D70" s="245">
        <v>1368</v>
      </c>
      <c r="E70" s="245">
        <v>1629</v>
      </c>
      <c r="F70" s="245">
        <v>1630</v>
      </c>
      <c r="G70" s="246" t="s">
        <v>570</v>
      </c>
      <c r="I70" s="244" t="s">
        <v>635</v>
      </c>
      <c r="J70" s="245">
        <v>0</v>
      </c>
      <c r="K70" s="245">
        <v>2484</v>
      </c>
      <c r="L70" s="245">
        <v>2961</v>
      </c>
      <c r="M70" s="245">
        <v>2962</v>
      </c>
      <c r="N70" s="246" t="s">
        <v>570</v>
      </c>
      <c r="P70" s="244" t="s">
        <v>635</v>
      </c>
      <c r="Q70" s="245">
        <v>0</v>
      </c>
      <c r="R70" s="245">
        <f>0.9*AK70</f>
        <v>27630</v>
      </c>
      <c r="S70" s="245">
        <f>0.9*AL70</f>
        <v>32940</v>
      </c>
      <c r="T70" s="245">
        <f>0.9*AM70</f>
        <v>32940.9</v>
      </c>
      <c r="U70" s="246" t="s">
        <v>570</v>
      </c>
      <c r="V70" s="242"/>
      <c r="W70" s="244" t="s">
        <v>635</v>
      </c>
      <c r="X70" s="245">
        <v>0</v>
      </c>
      <c r="Y70" s="245">
        <v>1520</v>
      </c>
      <c r="Z70" s="245">
        <v>1811</v>
      </c>
      <c r="AA70" s="253">
        <v>1811</v>
      </c>
      <c r="AC70" s="244" t="s">
        <v>635</v>
      </c>
      <c r="AD70" s="245">
        <v>0</v>
      </c>
      <c r="AE70" s="245">
        <v>2760</v>
      </c>
      <c r="AF70" s="245">
        <v>3290</v>
      </c>
      <c r="AG70" s="253">
        <v>3291</v>
      </c>
      <c r="AI70" s="244" t="s">
        <v>635</v>
      </c>
      <c r="AJ70" s="245">
        <v>0</v>
      </c>
      <c r="AK70" s="245">
        <v>30700</v>
      </c>
      <c r="AL70" s="245">
        <v>36600</v>
      </c>
      <c r="AM70" s="253">
        <f>AL70+1</f>
        <v>36601</v>
      </c>
    </row>
    <row r="71" spans="1:39" x14ac:dyDescent="0.35">
      <c r="B71" s="239" t="s">
        <v>636</v>
      </c>
      <c r="C71" s="240">
        <v>0</v>
      </c>
      <c r="D71" s="240">
        <f>D70*1.05</f>
        <v>1436.4</v>
      </c>
      <c r="E71" s="240">
        <f>E70*1.05</f>
        <v>1710.45</v>
      </c>
      <c r="F71" s="241">
        <f>F70*1.05</f>
        <v>1711.5</v>
      </c>
      <c r="G71" s="242" t="s">
        <v>565</v>
      </c>
      <c r="I71" s="239" t="s">
        <v>636</v>
      </c>
      <c r="J71" s="240">
        <v>0</v>
      </c>
      <c r="K71" s="240">
        <f>K70*1.05</f>
        <v>2608.2000000000003</v>
      </c>
      <c r="L71" s="240">
        <f>L70*1.05</f>
        <v>3109.05</v>
      </c>
      <c r="M71" s="241">
        <f>M70*1.05</f>
        <v>3110.1</v>
      </c>
      <c r="N71" s="242" t="s">
        <v>565</v>
      </c>
      <c r="P71" s="239" t="s">
        <v>636</v>
      </c>
      <c r="Q71" s="240">
        <v>0</v>
      </c>
      <c r="R71" s="240">
        <f>R70*1.05</f>
        <v>29011.5</v>
      </c>
      <c r="S71" s="240">
        <f>S70*1.05</f>
        <v>34587</v>
      </c>
      <c r="T71" s="241">
        <f>T70*1.05</f>
        <v>34587.945</v>
      </c>
      <c r="U71" s="242" t="s">
        <v>565</v>
      </c>
      <c r="V71" s="242"/>
      <c r="W71" s="239" t="s">
        <v>636</v>
      </c>
      <c r="X71" s="240">
        <v>0</v>
      </c>
      <c r="Y71" s="240">
        <f>Y70*1.05</f>
        <v>1596</v>
      </c>
      <c r="Z71" s="240">
        <f>Z70*1.05</f>
        <v>1901.5500000000002</v>
      </c>
      <c r="AA71" s="241">
        <f>AA70*1.05</f>
        <v>1901.5500000000002</v>
      </c>
      <c r="AC71" s="239" t="s">
        <v>636</v>
      </c>
      <c r="AD71" s="240">
        <v>0</v>
      </c>
      <c r="AE71" s="240">
        <f>AE70*1.05</f>
        <v>2898</v>
      </c>
      <c r="AF71" s="240">
        <f>AF70*1.05</f>
        <v>3454.5</v>
      </c>
      <c r="AG71" s="241">
        <f>AG70*1.05</f>
        <v>3455.55</v>
      </c>
      <c r="AI71" s="239" t="s">
        <v>636</v>
      </c>
      <c r="AJ71" s="240">
        <v>0</v>
      </c>
      <c r="AK71" s="240">
        <f>AK70*1.05</f>
        <v>32235</v>
      </c>
      <c r="AL71" s="240">
        <f>AL70*1.05</f>
        <v>38430</v>
      </c>
      <c r="AM71" s="241">
        <f>AM70*1.05</f>
        <v>38431.050000000003</v>
      </c>
    </row>
    <row r="72" spans="1:39" x14ac:dyDescent="0.35">
      <c r="B72" s="239" t="s">
        <v>637</v>
      </c>
      <c r="C72" s="240">
        <v>0</v>
      </c>
      <c r="D72" s="240">
        <f>D70*0.75</f>
        <v>1026</v>
      </c>
      <c r="E72" s="240">
        <f>E70*0.75</f>
        <v>1221.75</v>
      </c>
      <c r="F72" s="241">
        <f>F70*0.75</f>
        <v>1222.5</v>
      </c>
      <c r="G72" s="242" t="s">
        <v>575</v>
      </c>
      <c r="I72" s="239" t="s">
        <v>637</v>
      </c>
      <c r="J72" s="240">
        <v>0</v>
      </c>
      <c r="K72" s="240">
        <f>K70*0.75</f>
        <v>1863</v>
      </c>
      <c r="L72" s="240">
        <f>L70*0.75</f>
        <v>2220.75</v>
      </c>
      <c r="M72" s="241">
        <f>M70*0.75</f>
        <v>2221.5</v>
      </c>
      <c r="N72" s="242" t="s">
        <v>575</v>
      </c>
      <c r="P72" s="239" t="s">
        <v>637</v>
      </c>
      <c r="Q72" s="240">
        <v>0</v>
      </c>
      <c r="R72" s="240">
        <f>R70*0.75</f>
        <v>20722.5</v>
      </c>
      <c r="S72" s="240">
        <f>S70*0.75</f>
        <v>24705</v>
      </c>
      <c r="T72" s="241">
        <f>T70*0.75</f>
        <v>24705.675000000003</v>
      </c>
      <c r="U72" s="242" t="s">
        <v>575</v>
      </c>
      <c r="V72" s="242"/>
      <c r="W72" s="239" t="s">
        <v>637</v>
      </c>
      <c r="X72" s="240">
        <v>0</v>
      </c>
      <c r="Y72" s="240">
        <f>Y70*0.75</f>
        <v>1140</v>
      </c>
      <c r="Z72" s="240">
        <f>Z70*0.75</f>
        <v>1358.25</v>
      </c>
      <c r="AA72" s="241">
        <f>AA70*0.75</f>
        <v>1358.25</v>
      </c>
      <c r="AC72" s="239" t="s">
        <v>637</v>
      </c>
      <c r="AD72" s="240">
        <v>0</v>
      </c>
      <c r="AE72" s="240">
        <f>AE70*0.75</f>
        <v>2070</v>
      </c>
      <c r="AF72" s="240">
        <f>AF70*0.75</f>
        <v>2467.5</v>
      </c>
      <c r="AG72" s="241">
        <f>AG70*0.75</f>
        <v>2468.25</v>
      </c>
      <c r="AI72" s="239" t="s">
        <v>637</v>
      </c>
      <c r="AJ72" s="240">
        <v>0</v>
      </c>
      <c r="AK72" s="240">
        <f>AK70*0.75</f>
        <v>23025</v>
      </c>
      <c r="AL72" s="240">
        <f>AL70*0.75</f>
        <v>27450</v>
      </c>
      <c r="AM72" s="241">
        <f>AM70*0.75</f>
        <v>27450.75</v>
      </c>
    </row>
    <row r="73" spans="1:39" x14ac:dyDescent="0.35">
      <c r="B73" s="239" t="s">
        <v>638</v>
      </c>
      <c r="C73" s="240">
        <v>0</v>
      </c>
      <c r="D73" s="240">
        <f>D72*1.05</f>
        <v>1077.3</v>
      </c>
      <c r="E73" s="240">
        <f>E72*1.05</f>
        <v>1282.8375000000001</v>
      </c>
      <c r="F73" s="241">
        <f>F72*1.05</f>
        <v>1283.625</v>
      </c>
      <c r="G73" s="242" t="s">
        <v>565</v>
      </c>
      <c r="I73" s="239" t="s">
        <v>638</v>
      </c>
      <c r="J73" s="240">
        <v>0</v>
      </c>
      <c r="K73" s="240">
        <f>K72*1.05</f>
        <v>1956.15</v>
      </c>
      <c r="L73" s="240">
        <f>L72*1.05</f>
        <v>2331.7874999999999</v>
      </c>
      <c r="M73" s="241">
        <f>M72*1.05</f>
        <v>2332.5750000000003</v>
      </c>
      <c r="N73" s="242" t="s">
        <v>565</v>
      </c>
      <c r="P73" s="239" t="s">
        <v>638</v>
      </c>
      <c r="Q73" s="240">
        <v>0</v>
      </c>
      <c r="R73" s="240">
        <f>R72*1.05</f>
        <v>21758.625</v>
      </c>
      <c r="S73" s="240">
        <f>S72*1.05</f>
        <v>25940.25</v>
      </c>
      <c r="T73" s="241">
        <f>T72*1.05</f>
        <v>25940.958750000005</v>
      </c>
      <c r="U73" s="242" t="s">
        <v>565</v>
      </c>
      <c r="V73" s="242"/>
      <c r="W73" s="239" t="s">
        <v>638</v>
      </c>
      <c r="X73" s="240">
        <v>0</v>
      </c>
      <c r="Y73" s="240">
        <f>Y72*1.05</f>
        <v>1197</v>
      </c>
      <c r="Z73" s="240">
        <f>Z72*1.05</f>
        <v>1426.1625000000001</v>
      </c>
      <c r="AA73" s="241">
        <f>AA72*1.05</f>
        <v>1426.1625000000001</v>
      </c>
      <c r="AC73" s="239" t="s">
        <v>638</v>
      </c>
      <c r="AD73" s="240">
        <v>0</v>
      </c>
      <c r="AE73" s="240">
        <f>AE72*1.05</f>
        <v>2173.5</v>
      </c>
      <c r="AF73" s="240">
        <f>AF72*1.05</f>
        <v>2590.875</v>
      </c>
      <c r="AG73" s="241">
        <f>AG72*1.05</f>
        <v>2591.6624999999999</v>
      </c>
      <c r="AI73" s="239" t="s">
        <v>638</v>
      </c>
      <c r="AJ73" s="240">
        <v>0</v>
      </c>
      <c r="AK73" s="240">
        <f>AK72*1.05</f>
        <v>24176.25</v>
      </c>
      <c r="AL73" s="240">
        <f>AL72*1.05</f>
        <v>28822.5</v>
      </c>
      <c r="AM73" s="241">
        <f>AM72*1.05</f>
        <v>28823.287500000002</v>
      </c>
    </row>
    <row r="74" spans="1:39" x14ac:dyDescent="0.35">
      <c r="B74" s="239" t="s">
        <v>639</v>
      </c>
      <c r="C74" s="240">
        <v>0</v>
      </c>
      <c r="D74" s="240">
        <f>D70*0.95</f>
        <v>1299.5999999999999</v>
      </c>
      <c r="E74" s="240">
        <f>E70*0.95</f>
        <v>1547.55</v>
      </c>
      <c r="F74" s="241">
        <f>F70*0.95</f>
        <v>1548.5</v>
      </c>
      <c r="G74" s="242" t="s">
        <v>578</v>
      </c>
      <c r="I74" s="239" t="s">
        <v>639</v>
      </c>
      <c r="J74" s="240">
        <v>0</v>
      </c>
      <c r="K74" s="240">
        <f>K70*0.95</f>
        <v>2359.7999999999997</v>
      </c>
      <c r="L74" s="240">
        <f>L70*0.95</f>
        <v>2812.95</v>
      </c>
      <c r="M74" s="241">
        <f>M70*0.95</f>
        <v>2813.9</v>
      </c>
      <c r="N74" s="242" t="s">
        <v>578</v>
      </c>
      <c r="P74" s="239" t="s">
        <v>639</v>
      </c>
      <c r="Q74" s="240">
        <v>0</v>
      </c>
      <c r="R74" s="240">
        <f>R70*0.95</f>
        <v>26248.5</v>
      </c>
      <c r="S74" s="240">
        <f>S70*0.95</f>
        <v>31293</v>
      </c>
      <c r="T74" s="241">
        <f>T70*0.95</f>
        <v>31293.855</v>
      </c>
      <c r="U74" s="242" t="s">
        <v>578</v>
      </c>
      <c r="V74" s="242"/>
      <c r="W74" s="239" t="s">
        <v>639</v>
      </c>
      <c r="X74" s="240">
        <v>0</v>
      </c>
      <c r="Y74" s="240">
        <f>Y70*0.95</f>
        <v>1444</v>
      </c>
      <c r="Z74" s="240">
        <f>Z70*0.95</f>
        <v>1720.4499999999998</v>
      </c>
      <c r="AA74" s="241">
        <f>AA70*0.95</f>
        <v>1720.4499999999998</v>
      </c>
      <c r="AC74" s="239" t="s">
        <v>639</v>
      </c>
      <c r="AD74" s="240">
        <v>0</v>
      </c>
      <c r="AE74" s="240">
        <f>AE70*0.95</f>
        <v>2622</v>
      </c>
      <c r="AF74" s="240">
        <f>AF70*0.95</f>
        <v>3125.5</v>
      </c>
      <c r="AG74" s="241">
        <f>AG70*0.95</f>
        <v>3126.45</v>
      </c>
      <c r="AI74" s="239" t="s">
        <v>639</v>
      </c>
      <c r="AJ74" s="240">
        <v>0</v>
      </c>
      <c r="AK74" s="240">
        <f>AK70*0.95</f>
        <v>29165</v>
      </c>
      <c r="AL74" s="240">
        <f>AL70*0.95</f>
        <v>34770</v>
      </c>
      <c r="AM74" s="241">
        <f>AM70*0.95</f>
        <v>34770.949999999997</v>
      </c>
    </row>
    <row r="75" spans="1:39" x14ac:dyDescent="0.35">
      <c r="B75" s="239" t="s">
        <v>640</v>
      </c>
      <c r="C75" s="240">
        <v>0</v>
      </c>
      <c r="D75" s="240">
        <f>D74*1.05</f>
        <v>1364.58</v>
      </c>
      <c r="E75" s="240">
        <f>E74*1.05</f>
        <v>1624.9275</v>
      </c>
      <c r="F75" s="241">
        <f>F74*1.05</f>
        <v>1625.9250000000002</v>
      </c>
      <c r="G75" s="242" t="s">
        <v>565</v>
      </c>
      <c r="I75" s="239" t="s">
        <v>640</v>
      </c>
      <c r="J75" s="240">
        <v>0</v>
      </c>
      <c r="K75" s="240">
        <f>K74*1.05</f>
        <v>2477.79</v>
      </c>
      <c r="L75" s="240">
        <f>L74*1.05</f>
        <v>2953.5974999999999</v>
      </c>
      <c r="M75" s="241">
        <f>M74*1.05</f>
        <v>2954.5950000000003</v>
      </c>
      <c r="N75" s="242" t="s">
        <v>565</v>
      </c>
      <c r="P75" s="239" t="s">
        <v>640</v>
      </c>
      <c r="Q75" s="240">
        <v>0</v>
      </c>
      <c r="R75" s="240">
        <f>R74*1.05</f>
        <v>27560.925000000003</v>
      </c>
      <c r="S75" s="240">
        <f>S74*1.05</f>
        <v>32857.65</v>
      </c>
      <c r="T75" s="241">
        <f>T74*1.05</f>
        <v>32858.547749999998</v>
      </c>
      <c r="U75" s="242" t="s">
        <v>565</v>
      </c>
      <c r="V75" s="242"/>
      <c r="W75" s="239" t="s">
        <v>640</v>
      </c>
      <c r="X75" s="240">
        <v>0</v>
      </c>
      <c r="Y75" s="240">
        <f>Y74*1.05</f>
        <v>1516.2</v>
      </c>
      <c r="Z75" s="240">
        <f>Z74*1.05</f>
        <v>1806.4724999999999</v>
      </c>
      <c r="AA75" s="241">
        <f>AA74*1.05</f>
        <v>1806.4724999999999</v>
      </c>
      <c r="AC75" s="239" t="s">
        <v>640</v>
      </c>
      <c r="AD75" s="240">
        <v>0</v>
      </c>
      <c r="AE75" s="240">
        <f>AE74*1.05</f>
        <v>2753.1</v>
      </c>
      <c r="AF75" s="240">
        <f>AF74*1.05</f>
        <v>3281.7750000000001</v>
      </c>
      <c r="AG75" s="241">
        <f>AG74*1.05</f>
        <v>3282.7725</v>
      </c>
      <c r="AI75" s="239" t="s">
        <v>640</v>
      </c>
      <c r="AJ75" s="240">
        <v>0</v>
      </c>
      <c r="AK75" s="240">
        <f>AK74*1.05</f>
        <v>30623.25</v>
      </c>
      <c r="AL75" s="240">
        <f>AL74*1.05</f>
        <v>36508.5</v>
      </c>
      <c r="AM75" s="241">
        <f>AM74*1.05</f>
        <v>36509.497499999998</v>
      </c>
    </row>
    <row r="76" spans="1:39" x14ac:dyDescent="0.35">
      <c r="B76" s="239" t="s">
        <v>641</v>
      </c>
      <c r="C76" s="240">
        <v>0</v>
      </c>
      <c r="D76" s="240">
        <f>D77*0.75*1.05</f>
        <v>1374.9750000000001</v>
      </c>
      <c r="E76" s="240">
        <f>E77*0.75*1.05</f>
        <v>1591.14375</v>
      </c>
      <c r="F76" s="241">
        <f>F77*0.75*1.05</f>
        <v>1591.9312500000001</v>
      </c>
      <c r="G76" s="242" t="s">
        <v>565</v>
      </c>
      <c r="I76" s="239" t="s">
        <v>641</v>
      </c>
      <c r="J76" s="240">
        <v>0</v>
      </c>
      <c r="K76" s="240">
        <f>K77*0.75*1.05</f>
        <v>2498.34375</v>
      </c>
      <c r="L76" s="240">
        <f>L77*0.75*1.05</f>
        <v>2891.7000000000003</v>
      </c>
      <c r="M76" s="241">
        <f>M77*0.75*1.05</f>
        <v>2892.4875000000002</v>
      </c>
      <c r="N76" s="242" t="s">
        <v>565</v>
      </c>
      <c r="P76" s="239" t="s">
        <v>641</v>
      </c>
      <c r="Q76" s="240">
        <v>0</v>
      </c>
      <c r="R76" s="240">
        <f>R77*0.75*1.05</f>
        <v>27783</v>
      </c>
      <c r="S76" s="240">
        <f>S77*0.75*1.05</f>
        <v>32141.8125</v>
      </c>
      <c r="T76" s="241">
        <f>T77*0.75*1.05</f>
        <v>32142.521250000005</v>
      </c>
      <c r="U76" s="242" t="s">
        <v>565</v>
      </c>
      <c r="V76" s="242"/>
      <c r="W76" s="239" t="s">
        <v>641</v>
      </c>
      <c r="X76" s="240">
        <v>0</v>
      </c>
      <c r="Y76" s="240">
        <f>Y77*0.75*1.05</f>
        <v>1527.75</v>
      </c>
      <c r="Z76" s="240">
        <f>Z77*0.75*1.05</f>
        <v>1768.3312500000002</v>
      </c>
      <c r="AA76" s="241">
        <f>AA77*0.75*1.05</f>
        <v>1768.7250000000001</v>
      </c>
      <c r="AC76" s="239" t="s">
        <v>641</v>
      </c>
      <c r="AD76" s="240">
        <v>0</v>
      </c>
      <c r="AE76" s="240">
        <f>AE77*0.75*1.05</f>
        <v>2775.9375</v>
      </c>
      <c r="AF76" s="240">
        <f>AF77*0.75*1.05</f>
        <v>3213</v>
      </c>
      <c r="AG76" s="241">
        <f>AG77*0.75*1.05</f>
        <v>3213.7874999999999</v>
      </c>
      <c r="AI76" s="239" t="s">
        <v>641</v>
      </c>
      <c r="AJ76" s="240">
        <v>0</v>
      </c>
      <c r="AK76" s="240">
        <f>AK77*0.75*1.05</f>
        <v>30870</v>
      </c>
      <c r="AL76" s="240">
        <f>AL77*0.75*1.05</f>
        <v>35713.125</v>
      </c>
      <c r="AM76" s="241">
        <f>AM77*0.75*1.05</f>
        <v>35713.912499999999</v>
      </c>
    </row>
    <row r="77" spans="1:39" x14ac:dyDescent="0.35">
      <c r="A77" s="249"/>
      <c r="B77" s="239" t="s">
        <v>642</v>
      </c>
      <c r="C77" s="240">
        <v>0</v>
      </c>
      <c r="D77" s="240">
        <f t="shared" ref="D77:F78" si="42">0.5*(D70+D79)</f>
        <v>1746</v>
      </c>
      <c r="E77" s="240">
        <f t="shared" si="42"/>
        <v>2020.5</v>
      </c>
      <c r="F77" s="241">
        <f t="shared" si="42"/>
        <v>2021.5</v>
      </c>
      <c r="G77" s="321" t="s">
        <v>588</v>
      </c>
      <c r="I77" s="239" t="s">
        <v>642</v>
      </c>
      <c r="J77" s="240">
        <v>0</v>
      </c>
      <c r="K77" s="240">
        <f t="shared" ref="K77:M78" si="43">0.5*(K70+K79)</f>
        <v>3172.5</v>
      </c>
      <c r="L77" s="240">
        <f t="shared" si="43"/>
        <v>3672</v>
      </c>
      <c r="M77" s="241">
        <f t="shared" si="43"/>
        <v>3673</v>
      </c>
      <c r="N77" s="321" t="s">
        <v>588</v>
      </c>
      <c r="P77" s="239" t="s">
        <v>642</v>
      </c>
      <c r="Q77" s="240">
        <v>0</v>
      </c>
      <c r="R77" s="240">
        <f t="shared" ref="R77:T78" si="44">0.5*(R70+R79)</f>
        <v>35280</v>
      </c>
      <c r="S77" s="240">
        <f t="shared" si="44"/>
        <v>40815</v>
      </c>
      <c r="T77" s="241">
        <f t="shared" si="44"/>
        <v>40815.9</v>
      </c>
      <c r="U77" s="321" t="s">
        <v>588</v>
      </c>
      <c r="V77" s="254"/>
      <c r="W77" s="239" t="s">
        <v>642</v>
      </c>
      <c r="X77" s="240">
        <v>0</v>
      </c>
      <c r="Y77" s="240">
        <f t="shared" ref="Y77:AA78" si="45">0.5*(Y70+Y79)</f>
        <v>1940</v>
      </c>
      <c r="Z77" s="240">
        <f t="shared" si="45"/>
        <v>2245.5</v>
      </c>
      <c r="AA77" s="241">
        <f t="shared" si="45"/>
        <v>2246</v>
      </c>
      <c r="AC77" s="239" t="s">
        <v>642</v>
      </c>
      <c r="AD77" s="240">
        <v>0</v>
      </c>
      <c r="AE77" s="240">
        <f t="shared" ref="AE77:AG78" si="46">0.5*(AE70+AE79)</f>
        <v>3525</v>
      </c>
      <c r="AF77" s="240">
        <f t="shared" si="46"/>
        <v>4080</v>
      </c>
      <c r="AG77" s="241">
        <f t="shared" si="46"/>
        <v>4081</v>
      </c>
      <c r="AI77" s="239" t="s">
        <v>642</v>
      </c>
      <c r="AJ77" s="240">
        <v>0</v>
      </c>
      <c r="AK77" s="240">
        <f t="shared" ref="AK77:AM78" si="47">0.5*(AK70+AK79)</f>
        <v>39200</v>
      </c>
      <c r="AL77" s="240">
        <f t="shared" si="47"/>
        <v>45350</v>
      </c>
      <c r="AM77" s="241">
        <f t="shared" si="47"/>
        <v>45351</v>
      </c>
    </row>
    <row r="78" spans="1:39" x14ac:dyDescent="0.35">
      <c r="A78" s="249"/>
      <c r="B78" s="239" t="s">
        <v>643</v>
      </c>
      <c r="C78" s="240">
        <v>0</v>
      </c>
      <c r="D78" s="240">
        <f t="shared" si="42"/>
        <v>1833.3000000000002</v>
      </c>
      <c r="E78" s="240">
        <f t="shared" si="42"/>
        <v>2121.5250000000001</v>
      </c>
      <c r="F78" s="241">
        <f t="shared" si="42"/>
        <v>2122.5749999999998</v>
      </c>
      <c r="G78" s="321"/>
      <c r="I78" s="239" t="s">
        <v>643</v>
      </c>
      <c r="J78" s="240">
        <v>0</v>
      </c>
      <c r="K78" s="240">
        <f t="shared" si="43"/>
        <v>3331.125</v>
      </c>
      <c r="L78" s="240">
        <f t="shared" si="43"/>
        <v>3855.6000000000004</v>
      </c>
      <c r="M78" s="241">
        <f t="shared" si="43"/>
        <v>3856.6499999999996</v>
      </c>
      <c r="N78" s="321"/>
      <c r="P78" s="239" t="s">
        <v>643</v>
      </c>
      <c r="Q78" s="240">
        <v>0</v>
      </c>
      <c r="R78" s="240">
        <f t="shared" si="44"/>
        <v>37044</v>
      </c>
      <c r="S78" s="240">
        <f t="shared" si="44"/>
        <v>42855.75</v>
      </c>
      <c r="T78" s="241">
        <f t="shared" si="44"/>
        <v>42856.695000000007</v>
      </c>
      <c r="U78" s="321"/>
      <c r="V78" s="254"/>
      <c r="W78" s="239" t="s">
        <v>643</v>
      </c>
      <c r="X78" s="240">
        <v>0</v>
      </c>
      <c r="Y78" s="240">
        <f t="shared" si="45"/>
        <v>2037</v>
      </c>
      <c r="Z78" s="240">
        <f t="shared" si="45"/>
        <v>2357.7750000000001</v>
      </c>
      <c r="AA78" s="241">
        <f t="shared" si="45"/>
        <v>2358.3000000000002</v>
      </c>
      <c r="AC78" s="239" t="s">
        <v>643</v>
      </c>
      <c r="AD78" s="240">
        <v>0</v>
      </c>
      <c r="AE78" s="240">
        <f t="shared" si="46"/>
        <v>3701.25</v>
      </c>
      <c r="AF78" s="240">
        <f t="shared" si="46"/>
        <v>4284</v>
      </c>
      <c r="AG78" s="241">
        <f t="shared" si="46"/>
        <v>4285.05</v>
      </c>
      <c r="AI78" s="239" t="s">
        <v>643</v>
      </c>
      <c r="AJ78" s="240">
        <v>0</v>
      </c>
      <c r="AK78" s="240">
        <f t="shared" si="47"/>
        <v>41160</v>
      </c>
      <c r="AL78" s="240">
        <f t="shared" si="47"/>
        <v>47617.5</v>
      </c>
      <c r="AM78" s="241">
        <f t="shared" si="47"/>
        <v>47618.55</v>
      </c>
    </row>
    <row r="79" spans="1:39" x14ac:dyDescent="0.35">
      <c r="B79" s="244" t="s">
        <v>644</v>
      </c>
      <c r="C79" s="245">
        <v>0</v>
      </c>
      <c r="D79" s="245">
        <v>2124</v>
      </c>
      <c r="E79" s="245">
        <v>2412</v>
      </c>
      <c r="F79" s="245">
        <v>2413</v>
      </c>
      <c r="G79" s="246" t="s">
        <v>570</v>
      </c>
      <c r="I79" s="244" t="s">
        <v>644</v>
      </c>
      <c r="J79" s="245">
        <v>0</v>
      </c>
      <c r="K79" s="245">
        <v>3861</v>
      </c>
      <c r="L79" s="245">
        <v>4383</v>
      </c>
      <c r="M79" s="245">
        <v>4384</v>
      </c>
      <c r="N79" s="246" t="s">
        <v>570</v>
      </c>
      <c r="P79" s="244" t="s">
        <v>644</v>
      </c>
      <c r="Q79" s="245">
        <v>0</v>
      </c>
      <c r="R79" s="245">
        <f>0.9*AK79</f>
        <v>42930</v>
      </c>
      <c r="S79" s="245">
        <f>0.9*AL79</f>
        <v>48690</v>
      </c>
      <c r="T79" s="245">
        <f>0.9*AM79</f>
        <v>48690.9</v>
      </c>
      <c r="U79" s="246" t="s">
        <v>570</v>
      </c>
      <c r="V79" s="242"/>
      <c r="W79" s="244" t="s">
        <v>644</v>
      </c>
      <c r="X79" s="245">
        <v>0</v>
      </c>
      <c r="Y79" s="245">
        <v>2360</v>
      </c>
      <c r="Z79" s="245">
        <v>2680</v>
      </c>
      <c r="AA79" s="253">
        <v>2681</v>
      </c>
      <c r="AC79" s="244" t="s">
        <v>644</v>
      </c>
      <c r="AD79" s="245">
        <v>0</v>
      </c>
      <c r="AE79" s="245">
        <v>4290</v>
      </c>
      <c r="AF79" s="245">
        <v>4870</v>
      </c>
      <c r="AG79" s="253">
        <v>4871</v>
      </c>
      <c r="AI79" s="244" t="s">
        <v>644</v>
      </c>
      <c r="AJ79" s="245">
        <v>0</v>
      </c>
      <c r="AK79" s="245">
        <v>47700</v>
      </c>
      <c r="AL79" s="245">
        <v>54100</v>
      </c>
      <c r="AM79" s="253">
        <f>AL79+1</f>
        <v>54101</v>
      </c>
    </row>
    <row r="80" spans="1:39" x14ac:dyDescent="0.35">
      <c r="B80" s="239" t="s">
        <v>645</v>
      </c>
      <c r="C80" s="240">
        <v>0</v>
      </c>
      <c r="D80" s="240">
        <f>D79*1.05</f>
        <v>2230.2000000000003</v>
      </c>
      <c r="E80" s="240">
        <f>E79*1.05</f>
        <v>2532.6</v>
      </c>
      <c r="F80" s="241">
        <f>F79*1.05</f>
        <v>2533.65</v>
      </c>
      <c r="G80" s="242" t="s">
        <v>565</v>
      </c>
      <c r="I80" s="239" t="s">
        <v>645</v>
      </c>
      <c r="J80" s="240">
        <v>0</v>
      </c>
      <c r="K80" s="240">
        <f>K79*1.05</f>
        <v>4054.05</v>
      </c>
      <c r="L80" s="240">
        <f>L79*1.05</f>
        <v>4602.1500000000005</v>
      </c>
      <c r="M80" s="241">
        <f>M79*1.05</f>
        <v>4603.2</v>
      </c>
      <c r="N80" s="242" t="s">
        <v>565</v>
      </c>
      <c r="P80" s="239" t="s">
        <v>645</v>
      </c>
      <c r="Q80" s="240">
        <v>0</v>
      </c>
      <c r="R80" s="240">
        <f>R79*1.05</f>
        <v>45076.5</v>
      </c>
      <c r="S80" s="240">
        <f>S79*1.05</f>
        <v>51124.5</v>
      </c>
      <c r="T80" s="241">
        <f>T79*1.05</f>
        <v>51125.445000000007</v>
      </c>
      <c r="U80" s="242" t="s">
        <v>565</v>
      </c>
      <c r="V80" s="242"/>
      <c r="W80" s="239" t="s">
        <v>645</v>
      </c>
      <c r="X80" s="240">
        <v>0</v>
      </c>
      <c r="Y80" s="240">
        <f>Y79*1.05</f>
        <v>2478</v>
      </c>
      <c r="Z80" s="240">
        <f>Z79*1.05</f>
        <v>2814</v>
      </c>
      <c r="AA80" s="241">
        <f>AA79*1.05</f>
        <v>2815.05</v>
      </c>
      <c r="AC80" s="239" t="s">
        <v>645</v>
      </c>
      <c r="AD80" s="240">
        <v>0</v>
      </c>
      <c r="AE80" s="240">
        <f>AE79*1.05</f>
        <v>4504.5</v>
      </c>
      <c r="AF80" s="240">
        <f>AF79*1.05</f>
        <v>5113.5</v>
      </c>
      <c r="AG80" s="241">
        <f>AG79*1.05</f>
        <v>5114.55</v>
      </c>
      <c r="AI80" s="239" t="s">
        <v>645</v>
      </c>
      <c r="AJ80" s="240">
        <v>0</v>
      </c>
      <c r="AK80" s="240">
        <f>AK79*1.05</f>
        <v>50085</v>
      </c>
      <c r="AL80" s="240">
        <f>AL79*1.05</f>
        <v>56805</v>
      </c>
      <c r="AM80" s="241">
        <f>AM79*1.05</f>
        <v>56806.05</v>
      </c>
    </row>
    <row r="81" spans="2:39" x14ac:dyDescent="0.35">
      <c r="B81" s="239" t="s">
        <v>646</v>
      </c>
      <c r="C81" s="240">
        <v>0</v>
      </c>
      <c r="D81" s="240">
        <f>D79*0.95</f>
        <v>2017.8</v>
      </c>
      <c r="E81" s="240">
        <f>E79*0.95</f>
        <v>2291.4</v>
      </c>
      <c r="F81" s="241">
        <f>F79*0.95</f>
        <v>2292.35</v>
      </c>
      <c r="G81" s="242" t="s">
        <v>583</v>
      </c>
      <c r="I81" s="239" t="s">
        <v>646</v>
      </c>
      <c r="J81" s="240">
        <v>0</v>
      </c>
      <c r="K81" s="240">
        <f>K79*0.95</f>
        <v>3667.95</v>
      </c>
      <c r="L81" s="240">
        <f>L79*0.95</f>
        <v>4163.8499999999995</v>
      </c>
      <c r="M81" s="241">
        <f>M79*0.95</f>
        <v>4164.8</v>
      </c>
      <c r="N81" s="242" t="s">
        <v>583</v>
      </c>
      <c r="P81" s="239" t="s">
        <v>646</v>
      </c>
      <c r="Q81" s="240">
        <v>0</v>
      </c>
      <c r="R81" s="240">
        <f>R79*0.95</f>
        <v>40783.5</v>
      </c>
      <c r="S81" s="240">
        <f>S79*0.95</f>
        <v>46255.5</v>
      </c>
      <c r="T81" s="241">
        <f>T79*0.95</f>
        <v>46256.354999999996</v>
      </c>
      <c r="U81" s="242" t="s">
        <v>583</v>
      </c>
      <c r="V81" s="242"/>
      <c r="W81" s="239" t="s">
        <v>646</v>
      </c>
      <c r="X81" s="240">
        <v>0</v>
      </c>
      <c r="Y81" s="240">
        <f>Y79*0.95</f>
        <v>2242</v>
      </c>
      <c r="Z81" s="240">
        <f>Z79*0.95</f>
        <v>2546</v>
      </c>
      <c r="AA81" s="241">
        <f>AA79*0.95</f>
        <v>2546.9499999999998</v>
      </c>
      <c r="AC81" s="239" t="s">
        <v>646</v>
      </c>
      <c r="AD81" s="240">
        <v>0</v>
      </c>
      <c r="AE81" s="240">
        <f>AE79*0.95</f>
        <v>4075.5</v>
      </c>
      <c r="AF81" s="240">
        <f>AF79*0.95</f>
        <v>4626.5</v>
      </c>
      <c r="AG81" s="241">
        <f>AG79*0.95</f>
        <v>4627.45</v>
      </c>
      <c r="AI81" s="239" t="s">
        <v>646</v>
      </c>
      <c r="AJ81" s="240">
        <v>0</v>
      </c>
      <c r="AK81" s="240">
        <f>AK79*0.95</f>
        <v>45315</v>
      </c>
      <c r="AL81" s="240">
        <f>AL79*0.95</f>
        <v>51395</v>
      </c>
      <c r="AM81" s="241">
        <f>AM79*0.95</f>
        <v>51395.95</v>
      </c>
    </row>
    <row r="82" spans="2:39" x14ac:dyDescent="0.35">
      <c r="B82" s="239" t="s">
        <v>647</v>
      </c>
      <c r="C82" s="240">
        <v>0</v>
      </c>
      <c r="D82" s="240">
        <f>D81*1.05</f>
        <v>2118.69</v>
      </c>
      <c r="E82" s="240">
        <f>E81*1.05</f>
        <v>2405.9700000000003</v>
      </c>
      <c r="F82" s="241">
        <f>F81*1.05</f>
        <v>2406.9675000000002</v>
      </c>
      <c r="G82" s="242" t="s">
        <v>565</v>
      </c>
      <c r="I82" s="239" t="s">
        <v>647</v>
      </c>
      <c r="J82" s="240">
        <v>0</v>
      </c>
      <c r="K82" s="240">
        <f>K81*1.05</f>
        <v>3851.3474999999999</v>
      </c>
      <c r="L82" s="240">
        <f>L81*1.05</f>
        <v>4372.0424999999996</v>
      </c>
      <c r="M82" s="241">
        <f>M81*1.05</f>
        <v>4373.04</v>
      </c>
      <c r="N82" s="242" t="s">
        <v>565</v>
      </c>
      <c r="P82" s="239" t="s">
        <v>647</v>
      </c>
      <c r="Q82" s="240">
        <v>0</v>
      </c>
      <c r="R82" s="240">
        <f>R81*1.05</f>
        <v>42822.675000000003</v>
      </c>
      <c r="S82" s="240">
        <f>S81*1.05</f>
        <v>48568.275000000001</v>
      </c>
      <c r="T82" s="241">
        <f>T81*1.05</f>
        <v>48569.172749999998</v>
      </c>
      <c r="U82" s="242" t="s">
        <v>565</v>
      </c>
      <c r="V82" s="242"/>
      <c r="W82" s="239" t="s">
        <v>647</v>
      </c>
      <c r="X82" s="240">
        <v>0</v>
      </c>
      <c r="Y82" s="240">
        <f>Y81*1.05</f>
        <v>2354.1</v>
      </c>
      <c r="Z82" s="240">
        <f>Z81*1.05</f>
        <v>2673.3</v>
      </c>
      <c r="AA82" s="241">
        <f>AA81*1.05</f>
        <v>2674.2975000000001</v>
      </c>
      <c r="AC82" s="239" t="s">
        <v>647</v>
      </c>
      <c r="AD82" s="240">
        <v>0</v>
      </c>
      <c r="AE82" s="240">
        <f>AE81*1.05</f>
        <v>4279.2750000000005</v>
      </c>
      <c r="AF82" s="240">
        <f>AF81*1.05</f>
        <v>4857.8249999999998</v>
      </c>
      <c r="AG82" s="241">
        <f>AG81*1.05</f>
        <v>4858.8225000000002</v>
      </c>
      <c r="AI82" s="239" t="s">
        <v>647</v>
      </c>
      <c r="AJ82" s="240">
        <v>0</v>
      </c>
      <c r="AK82" s="240">
        <f>AK81*1.05</f>
        <v>47580.75</v>
      </c>
      <c r="AL82" s="240">
        <f>AL81*1.05</f>
        <v>53964.75</v>
      </c>
      <c r="AM82" s="241">
        <f>AM81*1.05</f>
        <v>53965.747499999998</v>
      </c>
    </row>
    <row r="84" spans="2:39" x14ac:dyDescent="0.35">
      <c r="B84" s="239" t="s">
        <v>648</v>
      </c>
      <c r="C84" s="240">
        <f>ROUND(C88*1.05,0)</f>
        <v>252</v>
      </c>
      <c r="D84" s="240">
        <f>ROUND(D88*1.05,0)</f>
        <v>452</v>
      </c>
      <c r="E84" s="240">
        <f>ROUND(E88*1.05,0)</f>
        <v>767</v>
      </c>
      <c r="F84" s="241">
        <f>ROUND(F88*1.05,0)</f>
        <v>1565</v>
      </c>
      <c r="G84" s="242" t="s">
        <v>563</v>
      </c>
      <c r="I84" s="239" t="s">
        <v>648</v>
      </c>
      <c r="J84" s="240">
        <f>ROUND(J88*1.05,0)</f>
        <v>462</v>
      </c>
      <c r="K84" s="240">
        <f>ROUND(K88*1.05,0)</f>
        <v>819</v>
      </c>
      <c r="L84" s="240">
        <f>ROUND(L88*1.05,0)</f>
        <v>1397</v>
      </c>
      <c r="M84" s="241">
        <f>ROUND(M88*1.05,0)</f>
        <v>2846</v>
      </c>
      <c r="N84" s="242" t="s">
        <v>563</v>
      </c>
      <c r="P84" s="239" t="s">
        <v>648</v>
      </c>
      <c r="Q84" s="240">
        <f>ROUND(Q88*1.05,0)</f>
        <v>4830</v>
      </c>
      <c r="R84" s="240">
        <f>ROUND(R88*1.05,0)</f>
        <v>8610</v>
      </c>
      <c r="S84" s="240">
        <f>ROUND(S88*1.05,0)</f>
        <v>14700</v>
      </c>
      <c r="T84" s="241">
        <f>ROUND(T88*1.05,0)</f>
        <v>29925</v>
      </c>
      <c r="U84" s="242" t="s">
        <v>563</v>
      </c>
      <c r="V84" s="242"/>
      <c r="W84" s="239" t="s">
        <v>648</v>
      </c>
      <c r="X84" s="240">
        <f>ROUND(X88*1.05,0)</f>
        <v>252</v>
      </c>
      <c r="Y84" s="240">
        <f>ROUND(Y88*1.05,0)</f>
        <v>452</v>
      </c>
      <c r="Z84" s="240">
        <f>ROUND(Z88*1.05,0)</f>
        <v>767</v>
      </c>
      <c r="AA84" s="241">
        <f>ROUND(AA88*1.05,0)</f>
        <v>1565</v>
      </c>
      <c r="AC84" s="239" t="s">
        <v>648</v>
      </c>
      <c r="AD84" s="240">
        <f>ROUND(AD88*1.05,0)</f>
        <v>462</v>
      </c>
      <c r="AE84" s="240">
        <f>ROUND(AE88*1.05,0)</f>
        <v>819</v>
      </c>
      <c r="AF84" s="240">
        <f>ROUND(AF88*1.05,0)</f>
        <v>1397</v>
      </c>
      <c r="AG84" s="241">
        <f>ROUND(AG88*1.05,0)</f>
        <v>2846</v>
      </c>
      <c r="AI84" s="239" t="s">
        <v>648</v>
      </c>
      <c r="AJ84" s="240">
        <f>ROUND(AJ88*1.05,0)</f>
        <v>4830</v>
      </c>
      <c r="AK84" s="240">
        <f>ROUND(AK88*1.05,0)</f>
        <v>8610</v>
      </c>
      <c r="AL84" s="240">
        <f>ROUND(AL88*1.05,0)</f>
        <v>14700</v>
      </c>
      <c r="AM84" s="241">
        <f>ROUND(AM88*1.05,0)</f>
        <v>29925</v>
      </c>
    </row>
    <row r="85" spans="2:39" x14ac:dyDescent="0.35">
      <c r="B85" s="239" t="s">
        <v>649</v>
      </c>
      <c r="C85" s="240">
        <f>C84</f>
        <v>252</v>
      </c>
      <c r="D85" s="240">
        <f>D84</f>
        <v>452</v>
      </c>
      <c r="E85" s="240">
        <f>E84</f>
        <v>767</v>
      </c>
      <c r="F85" s="241">
        <f>F84</f>
        <v>1565</v>
      </c>
      <c r="G85" s="242" t="s">
        <v>563</v>
      </c>
      <c r="I85" s="239" t="s">
        <v>649</v>
      </c>
      <c r="J85" s="240">
        <f>J84</f>
        <v>462</v>
      </c>
      <c r="K85" s="240">
        <f>K84</f>
        <v>819</v>
      </c>
      <c r="L85" s="240">
        <f>L84</f>
        <v>1397</v>
      </c>
      <c r="M85" s="241">
        <f>M84</f>
        <v>2846</v>
      </c>
      <c r="N85" s="242" t="s">
        <v>563</v>
      </c>
      <c r="P85" s="239" t="s">
        <v>649</v>
      </c>
      <c r="Q85" s="240">
        <f>Q84</f>
        <v>4830</v>
      </c>
      <c r="R85" s="240">
        <f>R84</f>
        <v>8610</v>
      </c>
      <c r="S85" s="240">
        <f>S84</f>
        <v>14700</v>
      </c>
      <c r="T85" s="241">
        <f>T84</f>
        <v>29925</v>
      </c>
      <c r="U85" s="242" t="s">
        <v>563</v>
      </c>
      <c r="V85" s="242"/>
      <c r="W85" s="239" t="s">
        <v>649</v>
      </c>
      <c r="X85" s="240">
        <f>X84</f>
        <v>252</v>
      </c>
      <c r="Y85" s="240">
        <f>Y84</f>
        <v>452</v>
      </c>
      <c r="Z85" s="240">
        <f>Z84</f>
        <v>767</v>
      </c>
      <c r="AA85" s="241">
        <f>AA84</f>
        <v>1565</v>
      </c>
      <c r="AC85" s="239" t="s">
        <v>649</v>
      </c>
      <c r="AD85" s="240">
        <f>AD84</f>
        <v>462</v>
      </c>
      <c r="AE85" s="240">
        <f>AE84</f>
        <v>819</v>
      </c>
      <c r="AF85" s="240">
        <f>AF84</f>
        <v>1397</v>
      </c>
      <c r="AG85" s="241">
        <f>AG84</f>
        <v>2846</v>
      </c>
      <c r="AI85" s="239" t="s">
        <v>649</v>
      </c>
      <c r="AJ85" s="240">
        <f>AJ84</f>
        <v>4830</v>
      </c>
      <c r="AK85" s="240">
        <f>AK84</f>
        <v>8610</v>
      </c>
      <c r="AL85" s="240">
        <f>AL84</f>
        <v>14700</v>
      </c>
      <c r="AM85" s="241">
        <f>AM84</f>
        <v>29925</v>
      </c>
    </row>
    <row r="86" spans="2:39" x14ac:dyDescent="0.35">
      <c r="B86" s="239" t="s">
        <v>650</v>
      </c>
      <c r="C86" s="240">
        <f>C88</f>
        <v>240</v>
      </c>
      <c r="D86" s="240">
        <f>D88</f>
        <v>430</v>
      </c>
      <c r="E86" s="240">
        <f>E88</f>
        <v>730</v>
      </c>
      <c r="F86" s="241">
        <f>F88</f>
        <v>1490</v>
      </c>
      <c r="G86" s="242"/>
      <c r="I86" s="239" t="s">
        <v>650</v>
      </c>
      <c r="J86" s="240">
        <f>J88</f>
        <v>440</v>
      </c>
      <c r="K86" s="240">
        <f>K88</f>
        <v>780</v>
      </c>
      <c r="L86" s="240">
        <f>L88</f>
        <v>1330</v>
      </c>
      <c r="M86" s="241">
        <f>M88</f>
        <v>2710</v>
      </c>
      <c r="N86" s="242"/>
      <c r="P86" s="239" t="s">
        <v>650</v>
      </c>
      <c r="Q86" s="240">
        <f>Q88</f>
        <v>4600</v>
      </c>
      <c r="R86" s="240">
        <f>R88</f>
        <v>8200</v>
      </c>
      <c r="S86" s="240">
        <f>S88</f>
        <v>14000</v>
      </c>
      <c r="T86" s="241">
        <f>T88</f>
        <v>28500</v>
      </c>
      <c r="U86" s="242"/>
      <c r="V86" s="242"/>
      <c r="W86" s="239" t="s">
        <v>650</v>
      </c>
      <c r="X86" s="240">
        <f>X88</f>
        <v>240</v>
      </c>
      <c r="Y86" s="240">
        <f>Y88</f>
        <v>430</v>
      </c>
      <c r="Z86" s="240">
        <f>Z88</f>
        <v>730</v>
      </c>
      <c r="AA86" s="241">
        <f>AA88</f>
        <v>1490</v>
      </c>
      <c r="AC86" s="239" t="s">
        <v>650</v>
      </c>
      <c r="AD86" s="240">
        <f>AD88</f>
        <v>440</v>
      </c>
      <c r="AE86" s="240">
        <f>AE88</f>
        <v>780</v>
      </c>
      <c r="AF86" s="240">
        <f>AF88</f>
        <v>1330</v>
      </c>
      <c r="AG86" s="241">
        <f>AG88</f>
        <v>2710</v>
      </c>
      <c r="AI86" s="239" t="s">
        <v>650</v>
      </c>
      <c r="AJ86" s="240">
        <f>AJ88</f>
        <v>4600</v>
      </c>
      <c r="AK86" s="240">
        <f>AK88</f>
        <v>8200</v>
      </c>
      <c r="AL86" s="240">
        <f>AL88</f>
        <v>14000</v>
      </c>
      <c r="AM86" s="241">
        <f>AM88</f>
        <v>28500</v>
      </c>
    </row>
    <row r="87" spans="2:39" x14ac:dyDescent="0.35">
      <c r="B87" s="239" t="s">
        <v>651</v>
      </c>
      <c r="C87" s="240">
        <f>C88</f>
        <v>240</v>
      </c>
      <c r="D87" s="240">
        <f>D88</f>
        <v>430</v>
      </c>
      <c r="E87" s="240">
        <f>E88</f>
        <v>730</v>
      </c>
      <c r="F87" s="241">
        <f>F88</f>
        <v>1490</v>
      </c>
      <c r="G87" s="242"/>
      <c r="I87" s="239" t="s">
        <v>651</v>
      </c>
      <c r="J87" s="240">
        <f>J88</f>
        <v>440</v>
      </c>
      <c r="K87" s="240">
        <f>K88</f>
        <v>780</v>
      </c>
      <c r="L87" s="240">
        <f>L88</f>
        <v>1330</v>
      </c>
      <c r="M87" s="241">
        <f>M88</f>
        <v>2710</v>
      </c>
      <c r="N87" s="242"/>
      <c r="P87" s="239" t="s">
        <v>651</v>
      </c>
      <c r="Q87" s="240">
        <f>Q88</f>
        <v>4600</v>
      </c>
      <c r="R87" s="240">
        <f>R88</f>
        <v>8200</v>
      </c>
      <c r="S87" s="240">
        <f>S88</f>
        <v>14000</v>
      </c>
      <c r="T87" s="241">
        <f>T88</f>
        <v>28500</v>
      </c>
      <c r="U87" s="242"/>
      <c r="V87" s="242"/>
      <c r="W87" s="239" t="s">
        <v>651</v>
      </c>
      <c r="X87" s="240">
        <f>X88</f>
        <v>240</v>
      </c>
      <c r="Y87" s="240">
        <f>Y88</f>
        <v>430</v>
      </c>
      <c r="Z87" s="240">
        <f>Z88</f>
        <v>730</v>
      </c>
      <c r="AA87" s="241">
        <f>AA88</f>
        <v>1490</v>
      </c>
      <c r="AC87" s="239" t="s">
        <v>651</v>
      </c>
      <c r="AD87" s="240">
        <f>AD88</f>
        <v>440</v>
      </c>
      <c r="AE87" s="240">
        <f>AE88</f>
        <v>780</v>
      </c>
      <c r="AF87" s="240">
        <f>AF88</f>
        <v>1330</v>
      </c>
      <c r="AG87" s="241">
        <f>AG88</f>
        <v>2710</v>
      </c>
      <c r="AI87" s="239" t="s">
        <v>651</v>
      </c>
      <c r="AJ87" s="240">
        <f>AJ88</f>
        <v>4600</v>
      </c>
      <c r="AK87" s="240">
        <f>AK88</f>
        <v>8200</v>
      </c>
      <c r="AL87" s="240">
        <f>AL88</f>
        <v>14000</v>
      </c>
      <c r="AM87" s="241">
        <f>AM88</f>
        <v>28500</v>
      </c>
    </row>
    <row r="88" spans="2:39" x14ac:dyDescent="0.35">
      <c r="B88" s="244" t="s">
        <v>652</v>
      </c>
      <c r="C88" s="245">
        <v>240</v>
      </c>
      <c r="D88" s="245">
        <v>430</v>
      </c>
      <c r="E88" s="245">
        <v>730</v>
      </c>
      <c r="F88" s="253">
        <v>1490</v>
      </c>
      <c r="G88" s="246"/>
      <c r="I88" s="244" t="s">
        <v>652</v>
      </c>
      <c r="J88" s="245">
        <v>440</v>
      </c>
      <c r="K88" s="245">
        <v>780</v>
      </c>
      <c r="L88" s="245">
        <v>1330</v>
      </c>
      <c r="M88" s="253">
        <v>2710</v>
      </c>
      <c r="N88" s="246"/>
      <c r="P88" s="244" t="s">
        <v>652</v>
      </c>
      <c r="Q88" s="245">
        <f t="shared" ref="Q88:T89" si="48">AJ88</f>
        <v>4600</v>
      </c>
      <c r="R88" s="245">
        <f t="shared" si="48"/>
        <v>8200</v>
      </c>
      <c r="S88" s="245">
        <f t="shared" si="48"/>
        <v>14000</v>
      </c>
      <c r="T88" s="245">
        <f t="shared" si="48"/>
        <v>28500</v>
      </c>
      <c r="U88" s="246"/>
      <c r="V88" s="242"/>
      <c r="W88" s="244" t="s">
        <v>652</v>
      </c>
      <c r="X88" s="245">
        <v>240</v>
      </c>
      <c r="Y88" s="245">
        <v>430</v>
      </c>
      <c r="Z88" s="245">
        <v>730</v>
      </c>
      <c r="AA88" s="253">
        <v>1490</v>
      </c>
      <c r="AC88" s="244" t="s">
        <v>652</v>
      </c>
      <c r="AD88" s="245">
        <v>440</v>
      </c>
      <c r="AE88" s="245">
        <v>780</v>
      </c>
      <c r="AF88" s="245">
        <v>1330</v>
      </c>
      <c r="AG88" s="253">
        <v>2710</v>
      </c>
      <c r="AI88" s="244" t="s">
        <v>652</v>
      </c>
      <c r="AJ88" s="245">
        <v>4600</v>
      </c>
      <c r="AK88" s="245">
        <v>8200</v>
      </c>
      <c r="AL88" s="245">
        <v>14000</v>
      </c>
      <c r="AM88" s="253">
        <v>28500</v>
      </c>
    </row>
    <row r="89" spans="2:39" x14ac:dyDescent="0.35">
      <c r="B89" s="244" t="s">
        <v>653</v>
      </c>
      <c r="C89" s="245">
        <v>240</v>
      </c>
      <c r="D89" s="245">
        <v>430</v>
      </c>
      <c r="E89" s="245">
        <v>730</v>
      </c>
      <c r="F89" s="253">
        <v>1490</v>
      </c>
      <c r="G89" s="246"/>
      <c r="I89" s="244" t="s">
        <v>653</v>
      </c>
      <c r="J89" s="245">
        <v>440</v>
      </c>
      <c r="K89" s="245">
        <v>780</v>
      </c>
      <c r="L89" s="245">
        <v>1330</v>
      </c>
      <c r="M89" s="253">
        <v>2710</v>
      </c>
      <c r="N89" s="246"/>
      <c r="P89" s="244" t="s">
        <v>653</v>
      </c>
      <c r="Q89" s="245">
        <f t="shared" si="48"/>
        <v>4600</v>
      </c>
      <c r="R89" s="245">
        <f t="shared" si="48"/>
        <v>8200</v>
      </c>
      <c r="S89" s="245">
        <f t="shared" si="48"/>
        <v>14000</v>
      </c>
      <c r="T89" s="245">
        <f t="shared" si="48"/>
        <v>28500</v>
      </c>
      <c r="U89" s="246"/>
      <c r="V89" s="242"/>
      <c r="W89" s="244" t="s">
        <v>653</v>
      </c>
      <c r="X89" s="245">
        <v>240</v>
      </c>
      <c r="Y89" s="245">
        <v>430</v>
      </c>
      <c r="Z89" s="245">
        <v>730</v>
      </c>
      <c r="AA89" s="253">
        <v>1490</v>
      </c>
      <c r="AC89" s="244" t="s">
        <v>653</v>
      </c>
      <c r="AD89" s="245">
        <v>440</v>
      </c>
      <c r="AE89" s="245">
        <v>780</v>
      </c>
      <c r="AF89" s="245">
        <v>1330</v>
      </c>
      <c r="AG89" s="253">
        <v>2710</v>
      </c>
      <c r="AI89" s="244" t="s">
        <v>653</v>
      </c>
      <c r="AJ89" s="245">
        <v>4600</v>
      </c>
      <c r="AK89" s="245">
        <v>8200</v>
      </c>
      <c r="AL89" s="245">
        <v>14000</v>
      </c>
      <c r="AM89" s="253">
        <v>28500</v>
      </c>
    </row>
    <row r="91" spans="2:39" x14ac:dyDescent="0.35">
      <c r="B91" s="239" t="s">
        <v>654</v>
      </c>
      <c r="C91" s="240">
        <v>0</v>
      </c>
      <c r="D91" s="240">
        <f>ROUND(D95*1.05,0)</f>
        <v>680</v>
      </c>
      <c r="E91" s="240">
        <f>ROUND(E95*1.05,0)</f>
        <v>888</v>
      </c>
      <c r="F91" s="241">
        <f>ROUND(F95*1.05,0)</f>
        <v>889</v>
      </c>
      <c r="G91" s="242" t="s">
        <v>563</v>
      </c>
      <c r="I91" s="239" t="s">
        <v>654</v>
      </c>
      <c r="J91" s="240">
        <v>0</v>
      </c>
      <c r="K91" s="240">
        <f>ROUND(K95*1.05,0)</f>
        <v>1238</v>
      </c>
      <c r="L91" s="240">
        <f>ROUND(L95*1.05,0)</f>
        <v>1616</v>
      </c>
      <c r="M91" s="241">
        <f>ROUND(M95*1.05,0)</f>
        <v>1617</v>
      </c>
      <c r="N91" s="242" t="s">
        <v>563</v>
      </c>
      <c r="P91" s="239" t="s">
        <v>654</v>
      </c>
      <c r="Q91" s="240">
        <v>0</v>
      </c>
      <c r="R91" s="240">
        <f>ROUND(R95*1.05,0)</f>
        <v>13041</v>
      </c>
      <c r="S91" s="240">
        <f>ROUND(S95*1.05,0)</f>
        <v>17010</v>
      </c>
      <c r="T91" s="241">
        <f>ROUND(T95*1.05,0)</f>
        <v>17011</v>
      </c>
      <c r="U91" s="242" t="s">
        <v>563</v>
      </c>
      <c r="V91" s="242"/>
      <c r="W91" s="239" t="s">
        <v>654</v>
      </c>
      <c r="X91" s="240">
        <v>0</v>
      </c>
      <c r="Y91" s="240">
        <f>ROUND(Y95*1.05,0)</f>
        <v>756</v>
      </c>
      <c r="Z91" s="240">
        <f>ROUND(Z95*1.05,0)</f>
        <v>987</v>
      </c>
      <c r="AA91" s="241">
        <f>ROUND(AA95*1.05,0)</f>
        <v>988</v>
      </c>
      <c r="AC91" s="239" t="s">
        <v>654</v>
      </c>
      <c r="AD91" s="240">
        <v>0</v>
      </c>
      <c r="AE91" s="240">
        <f>ROUND(AE95*1.05,0)</f>
        <v>1376</v>
      </c>
      <c r="AF91" s="240">
        <f>ROUND(AF95*1.05,0)</f>
        <v>1796</v>
      </c>
      <c r="AG91" s="241">
        <f>ROUND(AG95*1.05,0)</f>
        <v>1797</v>
      </c>
      <c r="AI91" s="239" t="s">
        <v>654</v>
      </c>
      <c r="AJ91" s="240">
        <v>0</v>
      </c>
      <c r="AK91" s="240">
        <f>ROUND(AK95*1.05,0)</f>
        <v>14490</v>
      </c>
      <c r="AL91" s="240">
        <f>ROUND(AL95*1.05,0)</f>
        <v>18900</v>
      </c>
      <c r="AM91" s="241">
        <f>ROUND(AM95*1.05,0)</f>
        <v>18901</v>
      </c>
    </row>
    <row r="92" spans="2:39" x14ac:dyDescent="0.35">
      <c r="B92" s="239" t="s">
        <v>655</v>
      </c>
      <c r="C92" s="240">
        <v>0</v>
      </c>
      <c r="D92" s="240">
        <f>ROUND(D91*1.05,0)</f>
        <v>714</v>
      </c>
      <c r="E92" s="240">
        <f>ROUND(E91*1.05,0)</f>
        <v>932</v>
      </c>
      <c r="F92" s="241">
        <f>ROUND(F91*1.05,0)</f>
        <v>933</v>
      </c>
      <c r="G92" s="242" t="s">
        <v>565</v>
      </c>
      <c r="I92" s="239" t="s">
        <v>655</v>
      </c>
      <c r="J92" s="240">
        <v>0</v>
      </c>
      <c r="K92" s="240">
        <f>ROUND(K91*1.05,0)</f>
        <v>1300</v>
      </c>
      <c r="L92" s="240">
        <f>ROUND(L91*1.05,0)</f>
        <v>1697</v>
      </c>
      <c r="M92" s="241">
        <f>ROUND(M91*1.05,0)</f>
        <v>1698</v>
      </c>
      <c r="N92" s="242" t="s">
        <v>565</v>
      </c>
      <c r="P92" s="239" t="s">
        <v>655</v>
      </c>
      <c r="Q92" s="240">
        <v>0</v>
      </c>
      <c r="R92" s="240">
        <f>ROUND(R91*1.05,0)</f>
        <v>13693</v>
      </c>
      <c r="S92" s="240">
        <f>ROUND(S91*1.05,0)</f>
        <v>17861</v>
      </c>
      <c r="T92" s="241">
        <f>ROUND(T91*1.05,0)</f>
        <v>17862</v>
      </c>
      <c r="U92" s="242" t="s">
        <v>565</v>
      </c>
      <c r="V92" s="242"/>
      <c r="W92" s="239" t="s">
        <v>655</v>
      </c>
      <c r="X92" s="240">
        <v>0</v>
      </c>
      <c r="Y92" s="240">
        <f>ROUND(Y91*1.05,0)</f>
        <v>794</v>
      </c>
      <c r="Z92" s="240">
        <f>ROUND(Z91*1.05,0)</f>
        <v>1036</v>
      </c>
      <c r="AA92" s="241">
        <f>ROUND(AA91*1.05,0)</f>
        <v>1037</v>
      </c>
      <c r="AC92" s="239" t="s">
        <v>655</v>
      </c>
      <c r="AD92" s="240">
        <v>0</v>
      </c>
      <c r="AE92" s="240">
        <f>ROUND(AE91*1.05,0)</f>
        <v>1445</v>
      </c>
      <c r="AF92" s="240">
        <f>ROUND(AF91*1.05,0)</f>
        <v>1886</v>
      </c>
      <c r="AG92" s="241">
        <f>ROUND(AG91*1.05,0)</f>
        <v>1887</v>
      </c>
      <c r="AI92" s="239" t="s">
        <v>655</v>
      </c>
      <c r="AJ92" s="240">
        <v>0</v>
      </c>
      <c r="AK92" s="240">
        <f>ROUND(AK91*1.05,0)</f>
        <v>15215</v>
      </c>
      <c r="AL92" s="240">
        <f>ROUND(AL91*1.05,0)</f>
        <v>19845</v>
      </c>
      <c r="AM92" s="241">
        <f>ROUND(AM91*1.05,0)</f>
        <v>19846</v>
      </c>
    </row>
    <row r="93" spans="2:39" x14ac:dyDescent="0.35">
      <c r="B93" s="239" t="s">
        <v>656</v>
      </c>
      <c r="C93" s="240">
        <v>0</v>
      </c>
      <c r="D93" s="240">
        <f>D95*0.8</f>
        <v>518.4</v>
      </c>
      <c r="E93" s="240">
        <f>E95*0.8</f>
        <v>676.80000000000007</v>
      </c>
      <c r="F93" s="241">
        <f>F95*0.8</f>
        <v>677.6</v>
      </c>
      <c r="G93" s="242" t="s">
        <v>567</v>
      </c>
      <c r="I93" s="239" t="s">
        <v>656</v>
      </c>
      <c r="J93" s="240">
        <v>0</v>
      </c>
      <c r="K93" s="240">
        <f>K95*0.8</f>
        <v>943.2</v>
      </c>
      <c r="L93" s="240">
        <f>L95*0.8</f>
        <v>1231.2</v>
      </c>
      <c r="M93" s="241">
        <f>M95*0.8</f>
        <v>1232</v>
      </c>
      <c r="N93" s="242" t="s">
        <v>567</v>
      </c>
      <c r="P93" s="239" t="s">
        <v>656</v>
      </c>
      <c r="Q93" s="240">
        <v>0</v>
      </c>
      <c r="R93" s="240">
        <f>R95*0.8</f>
        <v>9936</v>
      </c>
      <c r="S93" s="240">
        <f>S95*0.8</f>
        <v>12960</v>
      </c>
      <c r="T93" s="241">
        <f>T95*0.8</f>
        <v>12960.720000000001</v>
      </c>
      <c r="U93" s="242" t="s">
        <v>567</v>
      </c>
      <c r="V93" s="242"/>
      <c r="W93" s="239" t="s">
        <v>656</v>
      </c>
      <c r="X93" s="240">
        <v>0</v>
      </c>
      <c r="Y93" s="240">
        <f>Y95*0.8</f>
        <v>576</v>
      </c>
      <c r="Z93" s="240">
        <f>Z95*0.8</f>
        <v>752</v>
      </c>
      <c r="AA93" s="241">
        <f>AA95*0.8</f>
        <v>752.80000000000007</v>
      </c>
      <c r="AC93" s="239" t="s">
        <v>656</v>
      </c>
      <c r="AD93" s="240">
        <v>0</v>
      </c>
      <c r="AE93" s="240">
        <f>AE95*0.8</f>
        <v>1048</v>
      </c>
      <c r="AF93" s="240">
        <f>AF95*0.8</f>
        <v>1368</v>
      </c>
      <c r="AG93" s="241">
        <f>AG95*0.8</f>
        <v>1368.8000000000002</v>
      </c>
      <c r="AI93" s="239" t="s">
        <v>656</v>
      </c>
      <c r="AJ93" s="240">
        <v>0</v>
      </c>
      <c r="AK93" s="240">
        <f>AK95*0.8</f>
        <v>11040</v>
      </c>
      <c r="AL93" s="240">
        <f>AL95*0.8</f>
        <v>14400</v>
      </c>
      <c r="AM93" s="241">
        <f>AM95*0.8</f>
        <v>14400.800000000001</v>
      </c>
    </row>
    <row r="94" spans="2:39" x14ac:dyDescent="0.35">
      <c r="B94" s="239" t="s">
        <v>657</v>
      </c>
      <c r="C94" s="240">
        <v>0</v>
      </c>
      <c r="D94" s="240">
        <f>D93*1.05</f>
        <v>544.32000000000005</v>
      </c>
      <c r="E94" s="240">
        <f>E93*1.05</f>
        <v>710.6400000000001</v>
      </c>
      <c r="F94" s="241">
        <f>F93*1.05</f>
        <v>711.48</v>
      </c>
      <c r="G94" s="242" t="s">
        <v>565</v>
      </c>
      <c r="I94" s="239" t="s">
        <v>657</v>
      </c>
      <c r="J94" s="240">
        <v>0</v>
      </c>
      <c r="K94" s="240">
        <f>K93*1.05</f>
        <v>990.36000000000013</v>
      </c>
      <c r="L94" s="240">
        <f>L93*1.05</f>
        <v>1292.76</v>
      </c>
      <c r="M94" s="241">
        <f>M93*1.05</f>
        <v>1293.6000000000001</v>
      </c>
      <c r="N94" s="242" t="s">
        <v>565</v>
      </c>
      <c r="P94" s="239" t="s">
        <v>657</v>
      </c>
      <c r="Q94" s="240">
        <v>0</v>
      </c>
      <c r="R94" s="240">
        <f>R93*1.05</f>
        <v>10432.800000000001</v>
      </c>
      <c r="S94" s="240">
        <f>S93*1.05</f>
        <v>13608</v>
      </c>
      <c r="T94" s="241">
        <f>T93*1.05</f>
        <v>13608.756000000001</v>
      </c>
      <c r="U94" s="242" t="s">
        <v>565</v>
      </c>
      <c r="V94" s="242"/>
      <c r="W94" s="239" t="s">
        <v>657</v>
      </c>
      <c r="X94" s="240">
        <v>0</v>
      </c>
      <c r="Y94" s="240">
        <f>Y93*1.05</f>
        <v>604.80000000000007</v>
      </c>
      <c r="Z94" s="240">
        <f>Z93*1.05</f>
        <v>789.6</v>
      </c>
      <c r="AA94" s="241">
        <f>AA93*1.05</f>
        <v>790.44</v>
      </c>
      <c r="AC94" s="239" t="s">
        <v>657</v>
      </c>
      <c r="AD94" s="240">
        <v>0</v>
      </c>
      <c r="AE94" s="240">
        <f>AE93*1.05</f>
        <v>1100.4000000000001</v>
      </c>
      <c r="AF94" s="240">
        <f>AF93*1.05</f>
        <v>1436.4</v>
      </c>
      <c r="AG94" s="241">
        <f>AG93*1.05</f>
        <v>1437.2400000000002</v>
      </c>
      <c r="AI94" s="239" t="s">
        <v>657</v>
      </c>
      <c r="AJ94" s="240">
        <v>0</v>
      </c>
      <c r="AK94" s="240">
        <f>AK93*1.05</f>
        <v>11592</v>
      </c>
      <c r="AL94" s="240">
        <f>AL93*1.05</f>
        <v>15120</v>
      </c>
      <c r="AM94" s="241">
        <f>AM93*1.05</f>
        <v>15120.840000000002</v>
      </c>
    </row>
    <row r="95" spans="2:39" x14ac:dyDescent="0.35">
      <c r="B95" s="244" t="s">
        <v>658</v>
      </c>
      <c r="C95" s="245">
        <v>0</v>
      </c>
      <c r="D95" s="245">
        <v>648</v>
      </c>
      <c r="E95" s="245">
        <v>846</v>
      </c>
      <c r="F95" s="245">
        <v>847</v>
      </c>
      <c r="G95" s="246" t="s">
        <v>570</v>
      </c>
      <c r="I95" s="244" t="s">
        <v>658</v>
      </c>
      <c r="J95" s="245">
        <v>0</v>
      </c>
      <c r="K95" s="245">
        <v>1179</v>
      </c>
      <c r="L95" s="245">
        <v>1539</v>
      </c>
      <c r="M95" s="245">
        <v>1540</v>
      </c>
      <c r="N95" s="246" t="s">
        <v>570</v>
      </c>
      <c r="P95" s="244" t="s">
        <v>658</v>
      </c>
      <c r="Q95" s="245">
        <v>0</v>
      </c>
      <c r="R95" s="245">
        <f>0.9*AK95</f>
        <v>12420</v>
      </c>
      <c r="S95" s="245">
        <f>0.9*AL95</f>
        <v>16200</v>
      </c>
      <c r="T95" s="245">
        <f>0.9*AM95</f>
        <v>16200.9</v>
      </c>
      <c r="U95" s="246" t="s">
        <v>570</v>
      </c>
      <c r="V95" s="242"/>
      <c r="W95" s="244" t="s">
        <v>658</v>
      </c>
      <c r="X95" s="245">
        <v>0</v>
      </c>
      <c r="Y95" s="245">
        <v>720</v>
      </c>
      <c r="Z95" s="245">
        <v>940</v>
      </c>
      <c r="AA95" s="253">
        <f>Z95+1</f>
        <v>941</v>
      </c>
      <c r="AC95" s="244" t="s">
        <v>658</v>
      </c>
      <c r="AD95" s="245">
        <v>0</v>
      </c>
      <c r="AE95" s="245">
        <v>1310</v>
      </c>
      <c r="AF95" s="245">
        <v>1710</v>
      </c>
      <c r="AG95" s="253">
        <f>AF95+1</f>
        <v>1711</v>
      </c>
      <c r="AI95" s="244" t="s">
        <v>658</v>
      </c>
      <c r="AJ95" s="245">
        <v>0</v>
      </c>
      <c r="AK95" s="245">
        <v>13800</v>
      </c>
      <c r="AL95" s="245">
        <v>18000</v>
      </c>
      <c r="AM95" s="253">
        <f>AL95+1</f>
        <v>18001</v>
      </c>
    </row>
    <row r="96" spans="2:39" x14ac:dyDescent="0.35">
      <c r="B96" s="239" t="s">
        <v>659</v>
      </c>
      <c r="C96" s="240">
        <v>0</v>
      </c>
      <c r="D96" s="240">
        <f>ROUND(D95*1.05,0)</f>
        <v>680</v>
      </c>
      <c r="E96" s="240">
        <f>ROUND(E95*1.05,0)</f>
        <v>888</v>
      </c>
      <c r="F96" s="241">
        <f>ROUND(F95*1.05,0)</f>
        <v>889</v>
      </c>
      <c r="G96" s="242" t="s">
        <v>565</v>
      </c>
      <c r="I96" s="239" t="s">
        <v>659</v>
      </c>
      <c r="J96" s="240">
        <v>0</v>
      </c>
      <c r="K96" s="240">
        <f>ROUND(K95*1.05,0)</f>
        <v>1238</v>
      </c>
      <c r="L96" s="240">
        <f>ROUND(L95*1.05,0)</f>
        <v>1616</v>
      </c>
      <c r="M96" s="241">
        <f>ROUND(M95*1.05,0)</f>
        <v>1617</v>
      </c>
      <c r="N96" s="242" t="s">
        <v>565</v>
      </c>
      <c r="P96" s="239" t="s">
        <v>659</v>
      </c>
      <c r="Q96" s="240">
        <v>0</v>
      </c>
      <c r="R96" s="240">
        <f>ROUND(R95*1.05,0)</f>
        <v>13041</v>
      </c>
      <c r="S96" s="240">
        <f>ROUND(S95*1.05,0)</f>
        <v>17010</v>
      </c>
      <c r="T96" s="241">
        <f>ROUND(T95*1.05,0)</f>
        <v>17011</v>
      </c>
      <c r="U96" s="242" t="s">
        <v>565</v>
      </c>
      <c r="V96" s="242"/>
      <c r="W96" s="239" t="s">
        <v>659</v>
      </c>
      <c r="X96" s="240">
        <v>0</v>
      </c>
      <c r="Y96" s="240">
        <f>ROUND(Y95*1.05,0)</f>
        <v>756</v>
      </c>
      <c r="Z96" s="240">
        <f>ROUND(Z95*1.05,0)</f>
        <v>987</v>
      </c>
      <c r="AA96" s="241">
        <f>ROUND(AA95*1.05,0)</f>
        <v>988</v>
      </c>
      <c r="AC96" s="239" t="s">
        <v>659</v>
      </c>
      <c r="AD96" s="240">
        <v>0</v>
      </c>
      <c r="AE96" s="240">
        <f>ROUND(AE95*1.05,0)</f>
        <v>1376</v>
      </c>
      <c r="AF96" s="240">
        <f>ROUND(AF95*1.05,0)</f>
        <v>1796</v>
      </c>
      <c r="AG96" s="241">
        <f>ROUND(AG95*1.05,0)</f>
        <v>1797</v>
      </c>
      <c r="AI96" s="239" t="s">
        <v>659</v>
      </c>
      <c r="AJ96" s="240">
        <v>0</v>
      </c>
      <c r="AK96" s="240">
        <f>ROUND(AK95*1.05,0)</f>
        <v>14490</v>
      </c>
      <c r="AL96" s="240">
        <f>ROUND(AL95*1.05,0)</f>
        <v>18900</v>
      </c>
      <c r="AM96" s="241">
        <f>ROUND(AM95*1.05,0)</f>
        <v>18901</v>
      </c>
    </row>
    <row r="97" spans="2:39" x14ac:dyDescent="0.35">
      <c r="B97" s="244"/>
      <c r="C97" s="245"/>
      <c r="D97" s="245"/>
      <c r="E97" s="245"/>
      <c r="F97" s="245"/>
      <c r="G97" s="246"/>
      <c r="I97" s="244"/>
      <c r="J97" s="245"/>
      <c r="K97" s="245"/>
      <c r="L97" s="245"/>
      <c r="M97" s="245"/>
      <c r="N97" s="246"/>
      <c r="P97" s="244"/>
      <c r="Q97" s="245"/>
      <c r="R97" s="245"/>
      <c r="S97" s="245"/>
      <c r="T97" s="245"/>
      <c r="U97" s="246"/>
      <c r="V97" s="242"/>
      <c r="W97" s="244"/>
      <c r="X97" s="245"/>
      <c r="Y97" s="245"/>
      <c r="Z97" s="245"/>
      <c r="AA97" s="253"/>
      <c r="AC97" s="244"/>
      <c r="AD97" s="245"/>
      <c r="AE97" s="245"/>
      <c r="AF97" s="245"/>
      <c r="AG97" s="253"/>
      <c r="AI97" s="244"/>
      <c r="AJ97" s="245"/>
      <c r="AK97" s="245"/>
      <c r="AL97" s="245"/>
      <c r="AM97" s="253"/>
    </row>
    <row r="99" spans="2:39" x14ac:dyDescent="0.35">
      <c r="B99" s="239" t="s">
        <v>660</v>
      </c>
      <c r="C99" s="240">
        <v>0</v>
      </c>
      <c r="D99" s="240">
        <f>ROUND(D103*1.05,0)</f>
        <v>0</v>
      </c>
      <c r="E99" s="240">
        <f>ROUND(E103*1.05,0)</f>
        <v>652</v>
      </c>
      <c r="F99" s="241">
        <f>ROUND(F103*1.05,0)</f>
        <v>1021</v>
      </c>
      <c r="G99" s="242" t="s">
        <v>563</v>
      </c>
      <c r="I99" s="239" t="s">
        <v>660</v>
      </c>
      <c r="J99" s="240">
        <v>0</v>
      </c>
      <c r="K99" s="240">
        <f>ROUND(K103*1.05,0)</f>
        <v>0</v>
      </c>
      <c r="L99" s="240">
        <f>ROUND(L103*1.05,0)</f>
        <v>1181</v>
      </c>
      <c r="M99" s="241">
        <f>ROUND(M103*1.05,0)</f>
        <v>1852</v>
      </c>
      <c r="N99" s="242" t="s">
        <v>563</v>
      </c>
      <c r="P99" s="239" t="s">
        <v>660</v>
      </c>
      <c r="Q99" s="240">
        <v>0</v>
      </c>
      <c r="R99" s="240">
        <f>ROUND(R103*1.05,0)</f>
        <v>0</v>
      </c>
      <c r="S99" s="240">
        <f>ROUND(S103*1.05,0)</f>
        <v>13136</v>
      </c>
      <c r="T99" s="241">
        <f>ROUND(T103*1.05,0)</f>
        <v>20601</v>
      </c>
      <c r="U99" s="242" t="s">
        <v>563</v>
      </c>
      <c r="V99" s="242"/>
      <c r="W99" s="239" t="s">
        <v>660</v>
      </c>
      <c r="X99" s="240">
        <v>0</v>
      </c>
      <c r="Y99" s="240">
        <f>ROUND(Y103*1.05,0)</f>
        <v>0</v>
      </c>
      <c r="Z99" s="240">
        <f>ROUND(Z103*1.05,0)</f>
        <v>725</v>
      </c>
      <c r="AA99" s="241">
        <f>ROUND(AA103*1.05,0)</f>
        <v>1134</v>
      </c>
      <c r="AC99" s="239" t="s">
        <v>660</v>
      </c>
      <c r="AD99" s="240">
        <v>0</v>
      </c>
      <c r="AE99" s="240">
        <f>ROUND(AE103*1.05,0)</f>
        <v>0</v>
      </c>
      <c r="AF99" s="240">
        <f>ROUND(AF103*1.05,0)</f>
        <v>1313</v>
      </c>
      <c r="AG99" s="241">
        <f>ROUND(AG103*1.05,0)</f>
        <v>2058</v>
      </c>
      <c r="AI99" s="239" t="s">
        <v>660</v>
      </c>
      <c r="AJ99" s="240">
        <v>0</v>
      </c>
      <c r="AK99" s="240">
        <f>ROUND(AK103*1.05,0)</f>
        <v>0</v>
      </c>
      <c r="AL99" s="240">
        <f>ROUND(AL103*1.05,0)</f>
        <v>14595</v>
      </c>
      <c r="AM99" s="241">
        <f>ROUND(AM103*1.05,0)</f>
        <v>22890</v>
      </c>
    </row>
    <row r="100" spans="2:39" x14ac:dyDescent="0.35">
      <c r="B100" s="239" t="s">
        <v>661</v>
      </c>
      <c r="C100" s="240">
        <v>0</v>
      </c>
      <c r="D100" s="240">
        <f>ROUND(D99*1.05,0)</f>
        <v>0</v>
      </c>
      <c r="E100" s="240">
        <f>ROUND(E99*1.05,0)</f>
        <v>685</v>
      </c>
      <c r="F100" s="241">
        <f>ROUND(F99*1.05,0)</f>
        <v>1072</v>
      </c>
      <c r="G100" s="242" t="s">
        <v>565</v>
      </c>
      <c r="I100" s="239" t="s">
        <v>661</v>
      </c>
      <c r="J100" s="240">
        <v>0</v>
      </c>
      <c r="K100" s="240">
        <f>ROUND(K99*1.05,0)</f>
        <v>0</v>
      </c>
      <c r="L100" s="240">
        <f>ROUND(L99*1.05,0)</f>
        <v>1240</v>
      </c>
      <c r="M100" s="241">
        <f>ROUND(M99*1.05,0)</f>
        <v>1945</v>
      </c>
      <c r="N100" s="242" t="s">
        <v>565</v>
      </c>
      <c r="P100" s="239" t="s">
        <v>661</v>
      </c>
      <c r="Q100" s="240">
        <v>0</v>
      </c>
      <c r="R100" s="240">
        <f>ROUND(R99*1.05,0)</f>
        <v>0</v>
      </c>
      <c r="S100" s="240">
        <f>ROUND(S99*1.05,0)</f>
        <v>13793</v>
      </c>
      <c r="T100" s="241">
        <f>ROUND(T99*1.05,0)</f>
        <v>21631</v>
      </c>
      <c r="U100" s="242" t="s">
        <v>565</v>
      </c>
      <c r="V100" s="242"/>
      <c r="W100" s="239" t="s">
        <v>661</v>
      </c>
      <c r="X100" s="240">
        <v>0</v>
      </c>
      <c r="Y100" s="240">
        <f>ROUND(Y99*1.05,0)</f>
        <v>0</v>
      </c>
      <c r="Z100" s="240">
        <f>ROUND(Z99*1.05,0)</f>
        <v>761</v>
      </c>
      <c r="AA100" s="241">
        <f>ROUND(AA99*1.05,0)</f>
        <v>1191</v>
      </c>
      <c r="AC100" s="239" t="s">
        <v>661</v>
      </c>
      <c r="AD100" s="240">
        <v>0</v>
      </c>
      <c r="AE100" s="240">
        <f>ROUND(AE99*1.05,0)</f>
        <v>0</v>
      </c>
      <c r="AF100" s="240">
        <f>ROUND(AF99*1.05,0)</f>
        <v>1379</v>
      </c>
      <c r="AG100" s="241">
        <f>ROUND(AG99*1.05,0)</f>
        <v>2161</v>
      </c>
      <c r="AI100" s="239" t="s">
        <v>661</v>
      </c>
      <c r="AJ100" s="240">
        <v>0</v>
      </c>
      <c r="AK100" s="240">
        <f>ROUND(AK99*1.05,0)</f>
        <v>0</v>
      </c>
      <c r="AL100" s="240">
        <f>ROUND(AL99*1.05,0)</f>
        <v>15325</v>
      </c>
      <c r="AM100" s="241">
        <f>ROUND(AM99*1.05,0)</f>
        <v>24035</v>
      </c>
    </row>
    <row r="101" spans="2:39" x14ac:dyDescent="0.35">
      <c r="B101" s="239" t="s">
        <v>662</v>
      </c>
      <c r="C101" s="240">
        <v>0</v>
      </c>
      <c r="D101" s="240">
        <f>D103*0.8</f>
        <v>0</v>
      </c>
      <c r="E101" s="240">
        <f>E103*0.8</f>
        <v>496.8</v>
      </c>
      <c r="F101" s="241">
        <f>F103*0.8</f>
        <v>777.6</v>
      </c>
      <c r="G101" s="242" t="s">
        <v>567</v>
      </c>
      <c r="I101" s="239" t="s">
        <v>662</v>
      </c>
      <c r="J101" s="240">
        <v>0</v>
      </c>
      <c r="K101" s="240">
        <f>K103*0.8</f>
        <v>0</v>
      </c>
      <c r="L101" s="240">
        <f>L103*0.8</f>
        <v>900</v>
      </c>
      <c r="M101" s="241">
        <f>M103*0.8</f>
        <v>1411.2</v>
      </c>
      <c r="N101" s="242" t="s">
        <v>567</v>
      </c>
      <c r="P101" s="239" t="s">
        <v>662</v>
      </c>
      <c r="Q101" s="240">
        <v>0</v>
      </c>
      <c r="R101" s="240">
        <f>R103*0.8</f>
        <v>0</v>
      </c>
      <c r="S101" s="240">
        <f>S103*0.8</f>
        <v>10008</v>
      </c>
      <c r="T101" s="241">
        <f>T103*0.8</f>
        <v>15696</v>
      </c>
      <c r="U101" s="242" t="s">
        <v>567</v>
      </c>
      <c r="V101" s="242"/>
      <c r="W101" s="239" t="s">
        <v>662</v>
      </c>
      <c r="X101" s="240">
        <v>0</v>
      </c>
      <c r="Y101" s="240">
        <f>Y103*0.8</f>
        <v>0</v>
      </c>
      <c r="Z101" s="240">
        <f>Z103*0.8</f>
        <v>552</v>
      </c>
      <c r="AA101" s="241">
        <f>AA103*0.8</f>
        <v>864</v>
      </c>
      <c r="AC101" s="239" t="s">
        <v>662</v>
      </c>
      <c r="AD101" s="240">
        <v>0</v>
      </c>
      <c r="AE101" s="240">
        <f>AE103*0.8</f>
        <v>0</v>
      </c>
      <c r="AF101" s="240">
        <f>AF103*0.8</f>
        <v>1000</v>
      </c>
      <c r="AG101" s="241">
        <f>AG103*0.8</f>
        <v>1568</v>
      </c>
      <c r="AI101" s="239" t="s">
        <v>662</v>
      </c>
      <c r="AJ101" s="240">
        <v>0</v>
      </c>
      <c r="AK101" s="240">
        <f>AK103*0.8</f>
        <v>0</v>
      </c>
      <c r="AL101" s="240">
        <f>AL103*0.8</f>
        <v>11120</v>
      </c>
      <c r="AM101" s="241">
        <f>AM103*0.8</f>
        <v>17440</v>
      </c>
    </row>
    <row r="102" spans="2:39" x14ac:dyDescent="0.35">
      <c r="B102" s="239" t="s">
        <v>663</v>
      </c>
      <c r="C102" s="240">
        <v>0</v>
      </c>
      <c r="D102" s="240">
        <f>D101*1.05</f>
        <v>0</v>
      </c>
      <c r="E102" s="240">
        <f>E101*1.05</f>
        <v>521.64</v>
      </c>
      <c r="F102" s="241">
        <f>F101*1.05</f>
        <v>816.48</v>
      </c>
      <c r="G102" s="242" t="s">
        <v>565</v>
      </c>
      <c r="I102" s="239" t="s">
        <v>663</v>
      </c>
      <c r="J102" s="240">
        <v>0</v>
      </c>
      <c r="K102" s="240">
        <f>K101*1.05</f>
        <v>0</v>
      </c>
      <c r="L102" s="240">
        <f>L101*1.05</f>
        <v>945</v>
      </c>
      <c r="M102" s="241">
        <f>M101*1.05</f>
        <v>1481.7600000000002</v>
      </c>
      <c r="N102" s="242" t="s">
        <v>565</v>
      </c>
      <c r="P102" s="239" t="s">
        <v>663</v>
      </c>
      <c r="Q102" s="240">
        <v>0</v>
      </c>
      <c r="R102" s="240">
        <f>R101*1.05</f>
        <v>0</v>
      </c>
      <c r="S102" s="240">
        <f>S101*1.05</f>
        <v>10508.4</v>
      </c>
      <c r="T102" s="241">
        <f>T101*1.05</f>
        <v>16480.8</v>
      </c>
      <c r="U102" s="242" t="s">
        <v>565</v>
      </c>
      <c r="V102" s="242"/>
      <c r="W102" s="239" t="s">
        <v>663</v>
      </c>
      <c r="X102" s="240">
        <v>0</v>
      </c>
      <c r="Y102" s="240">
        <f>Y101*1.05</f>
        <v>0</v>
      </c>
      <c r="Z102" s="240">
        <f>Z101*1.05</f>
        <v>579.6</v>
      </c>
      <c r="AA102" s="241">
        <f>AA101*1.05</f>
        <v>907.2</v>
      </c>
      <c r="AC102" s="239" t="s">
        <v>663</v>
      </c>
      <c r="AD102" s="240">
        <v>0</v>
      </c>
      <c r="AE102" s="240">
        <f>AE101*1.05</f>
        <v>0</v>
      </c>
      <c r="AF102" s="240">
        <f>AF101*1.05</f>
        <v>1050</v>
      </c>
      <c r="AG102" s="241">
        <f>AG101*1.05</f>
        <v>1646.4</v>
      </c>
      <c r="AI102" s="239" t="s">
        <v>663</v>
      </c>
      <c r="AJ102" s="240">
        <v>0</v>
      </c>
      <c r="AK102" s="240">
        <f>AK101*1.05</f>
        <v>0</v>
      </c>
      <c r="AL102" s="240">
        <f>AL101*1.05</f>
        <v>11676</v>
      </c>
      <c r="AM102" s="241">
        <f>AM101*1.05</f>
        <v>18312</v>
      </c>
    </row>
    <row r="103" spans="2:39" x14ac:dyDescent="0.35">
      <c r="B103" s="244" t="s">
        <v>664</v>
      </c>
      <c r="C103" s="245">
        <v>0</v>
      </c>
      <c r="D103" s="245">
        <f>0.9*K103</f>
        <v>0</v>
      </c>
      <c r="E103" s="245">
        <v>621</v>
      </c>
      <c r="F103" s="245">
        <v>972</v>
      </c>
      <c r="G103" s="246" t="s">
        <v>570</v>
      </c>
      <c r="I103" s="244" t="s">
        <v>664</v>
      </c>
      <c r="J103" s="245">
        <v>0</v>
      </c>
      <c r="K103" s="245">
        <f>0.9*R103</f>
        <v>0</v>
      </c>
      <c r="L103" s="245">
        <v>1125</v>
      </c>
      <c r="M103" s="245">
        <v>1764</v>
      </c>
      <c r="N103" s="246" t="s">
        <v>570</v>
      </c>
      <c r="P103" s="244" t="s">
        <v>664</v>
      </c>
      <c r="Q103" s="245">
        <v>0</v>
      </c>
      <c r="R103" s="245">
        <f>0.9*AK103</f>
        <v>0</v>
      </c>
      <c r="S103" s="245">
        <f>0.9*AL103</f>
        <v>12510</v>
      </c>
      <c r="T103" s="245">
        <f>0.9*AM103</f>
        <v>19620</v>
      </c>
      <c r="U103" s="246" t="s">
        <v>570</v>
      </c>
      <c r="V103" s="242"/>
      <c r="W103" s="244" t="s">
        <v>664</v>
      </c>
      <c r="X103" s="245">
        <v>0</v>
      </c>
      <c r="Y103" s="245">
        <v>0</v>
      </c>
      <c r="Z103" s="245">
        <v>690</v>
      </c>
      <c r="AA103" s="253">
        <v>1080</v>
      </c>
      <c r="AC103" s="244" t="s">
        <v>664</v>
      </c>
      <c r="AD103" s="245">
        <v>0</v>
      </c>
      <c r="AE103" s="245">
        <v>0</v>
      </c>
      <c r="AF103" s="245">
        <v>1250</v>
      </c>
      <c r="AG103" s="253">
        <v>1960</v>
      </c>
      <c r="AI103" s="244" t="s">
        <v>664</v>
      </c>
      <c r="AJ103" s="245">
        <v>0</v>
      </c>
      <c r="AK103" s="245">
        <v>0</v>
      </c>
      <c r="AL103" s="245">
        <v>13900</v>
      </c>
      <c r="AM103" s="253">
        <v>21800</v>
      </c>
    </row>
    <row r="104" spans="2:39" x14ac:dyDescent="0.35">
      <c r="B104" s="239" t="s">
        <v>665</v>
      </c>
      <c r="C104" s="240">
        <v>0</v>
      </c>
      <c r="D104" s="240">
        <f>ROUND(D103*1.05,0)</f>
        <v>0</v>
      </c>
      <c r="E104" s="240">
        <f>ROUND(E103*1.05,0)</f>
        <v>652</v>
      </c>
      <c r="F104" s="241">
        <f>ROUND(F103*1.05,0)</f>
        <v>1021</v>
      </c>
      <c r="G104" s="242" t="s">
        <v>565</v>
      </c>
      <c r="I104" s="239" t="s">
        <v>665</v>
      </c>
      <c r="J104" s="240">
        <v>0</v>
      </c>
      <c r="K104" s="240">
        <f>ROUND(K103*1.05,0)</f>
        <v>0</v>
      </c>
      <c r="L104" s="240">
        <f>ROUND(L103*1.05,0)</f>
        <v>1181</v>
      </c>
      <c r="M104" s="241">
        <f>ROUND(M103*1.05,0)</f>
        <v>1852</v>
      </c>
      <c r="N104" s="242" t="s">
        <v>565</v>
      </c>
      <c r="P104" s="239" t="s">
        <v>665</v>
      </c>
      <c r="Q104" s="240">
        <v>0</v>
      </c>
      <c r="R104" s="240">
        <f>ROUND(R103*1.05,0)</f>
        <v>0</v>
      </c>
      <c r="S104" s="240">
        <f>ROUND(S103*1.05,0)</f>
        <v>13136</v>
      </c>
      <c r="T104" s="241">
        <f>ROUND(T103*1.05,0)</f>
        <v>20601</v>
      </c>
      <c r="U104" s="242" t="s">
        <v>565</v>
      </c>
      <c r="V104" s="242"/>
      <c r="W104" s="239" t="s">
        <v>665</v>
      </c>
      <c r="X104" s="240">
        <v>0</v>
      </c>
      <c r="Y104" s="240">
        <f>ROUND(Y103*1.05,0)</f>
        <v>0</v>
      </c>
      <c r="Z104" s="240">
        <f>ROUND(Z103*1.05,0)</f>
        <v>725</v>
      </c>
      <c r="AA104" s="241">
        <f>ROUND(AA103*1.05,0)</f>
        <v>1134</v>
      </c>
      <c r="AC104" s="239" t="s">
        <v>665</v>
      </c>
      <c r="AD104" s="240">
        <v>0</v>
      </c>
      <c r="AE104" s="240">
        <f>ROUND(AE103*1.05,0)</f>
        <v>0</v>
      </c>
      <c r="AF104" s="240">
        <f>ROUND(AF103*1.05,0)</f>
        <v>1313</v>
      </c>
      <c r="AG104" s="241">
        <f>ROUND(AG103*1.05,0)</f>
        <v>2058</v>
      </c>
      <c r="AI104" s="239" t="s">
        <v>665</v>
      </c>
      <c r="AJ104" s="240">
        <v>0</v>
      </c>
      <c r="AK104" s="240">
        <f>ROUND(AK103*1.05,0)</f>
        <v>0</v>
      </c>
      <c r="AL104" s="240">
        <f>ROUND(AL103*1.05,0)</f>
        <v>14595</v>
      </c>
      <c r="AM104" s="241">
        <f>ROUND(AM103*1.05,0)</f>
        <v>22890</v>
      </c>
    </row>
    <row r="105" spans="2:39" x14ac:dyDescent="0.35">
      <c r="B105" s="244" t="s">
        <v>666</v>
      </c>
      <c r="C105" s="245">
        <v>0</v>
      </c>
      <c r="D105" s="245">
        <v>1161</v>
      </c>
      <c r="E105" s="245">
        <v>1710</v>
      </c>
      <c r="F105" s="245">
        <v>1917</v>
      </c>
      <c r="G105" s="246" t="s">
        <v>570</v>
      </c>
      <c r="I105" s="244" t="s">
        <v>666</v>
      </c>
      <c r="J105" s="245">
        <v>0</v>
      </c>
      <c r="K105" s="245">
        <v>2115</v>
      </c>
      <c r="L105" s="245">
        <v>3105</v>
      </c>
      <c r="M105" s="245">
        <v>3483</v>
      </c>
      <c r="N105" s="246" t="s">
        <v>570</v>
      </c>
      <c r="P105" s="244" t="s">
        <v>666</v>
      </c>
      <c r="Q105" s="245">
        <v>0</v>
      </c>
      <c r="R105" s="245">
        <f>0.9*AK105</f>
        <v>23490</v>
      </c>
      <c r="S105" s="245">
        <f>0.9*AL105</f>
        <v>34470</v>
      </c>
      <c r="T105" s="245">
        <f>0.9*AM105</f>
        <v>38700</v>
      </c>
      <c r="U105" s="246" t="s">
        <v>570</v>
      </c>
      <c r="V105" s="242"/>
      <c r="W105" s="244" t="s">
        <v>666</v>
      </c>
      <c r="X105" s="245">
        <v>0</v>
      </c>
      <c r="Y105" s="245">
        <v>1290</v>
      </c>
      <c r="Z105" s="245">
        <v>1900</v>
      </c>
      <c r="AA105" s="253">
        <v>2130</v>
      </c>
      <c r="AC105" s="244" t="s">
        <v>666</v>
      </c>
      <c r="AD105" s="245">
        <v>0</v>
      </c>
      <c r="AE105" s="245">
        <v>2350</v>
      </c>
      <c r="AF105" s="245">
        <v>3450</v>
      </c>
      <c r="AG105" s="253">
        <v>3870</v>
      </c>
      <c r="AI105" s="244" t="s">
        <v>666</v>
      </c>
      <c r="AJ105" s="245">
        <v>0</v>
      </c>
      <c r="AK105" s="245">
        <v>26100</v>
      </c>
      <c r="AL105" s="245">
        <v>38300</v>
      </c>
      <c r="AM105" s="253">
        <v>43000</v>
      </c>
    </row>
    <row r="107" spans="2:39" x14ac:dyDescent="0.35">
      <c r="B107" s="244" t="s">
        <v>667</v>
      </c>
      <c r="C107" s="245">
        <v>0</v>
      </c>
      <c r="D107" s="245">
        <f>0.9*K107</f>
        <v>0</v>
      </c>
      <c r="E107" s="245">
        <v>2457</v>
      </c>
      <c r="F107" s="245">
        <v>2646</v>
      </c>
      <c r="G107" s="246" t="s">
        <v>570</v>
      </c>
      <c r="I107" s="244" t="s">
        <v>667</v>
      </c>
      <c r="J107" s="245">
        <v>0</v>
      </c>
      <c r="K107" s="245">
        <f>0.9*R107</f>
        <v>0</v>
      </c>
      <c r="L107" s="245">
        <v>4464</v>
      </c>
      <c r="M107" s="245">
        <v>4815</v>
      </c>
      <c r="N107" s="246" t="s">
        <v>570</v>
      </c>
      <c r="P107" s="244" t="s">
        <v>667</v>
      </c>
      <c r="Q107" s="245">
        <v>0</v>
      </c>
      <c r="R107" s="245">
        <f>0.9*AK107</f>
        <v>0</v>
      </c>
      <c r="S107" s="245">
        <f>0.9*AL107</f>
        <v>49590</v>
      </c>
      <c r="T107" s="245">
        <f>0.9*AM107</f>
        <v>53460</v>
      </c>
      <c r="U107" s="246" t="s">
        <v>570</v>
      </c>
      <c r="V107" s="242"/>
      <c r="W107" s="244" t="s">
        <v>667</v>
      </c>
      <c r="X107" s="245">
        <v>0</v>
      </c>
      <c r="Y107" s="245">
        <v>0</v>
      </c>
      <c r="Z107" s="245">
        <v>2730</v>
      </c>
      <c r="AA107" s="253">
        <v>2940</v>
      </c>
      <c r="AC107" s="244" t="s">
        <v>667</v>
      </c>
      <c r="AD107" s="245">
        <v>0</v>
      </c>
      <c r="AE107" s="245">
        <v>0</v>
      </c>
      <c r="AF107" s="245">
        <v>4960</v>
      </c>
      <c r="AG107" s="253">
        <v>5350</v>
      </c>
      <c r="AI107" s="244" t="s">
        <v>667</v>
      </c>
      <c r="AJ107" s="245">
        <v>0</v>
      </c>
      <c r="AK107" s="245">
        <v>0</v>
      </c>
      <c r="AL107" s="245">
        <v>55100</v>
      </c>
      <c r="AM107" s="253">
        <v>59400</v>
      </c>
    </row>
    <row r="108" spans="2:39" x14ac:dyDescent="0.35">
      <c r="B108" s="239" t="s">
        <v>668</v>
      </c>
      <c r="C108" s="240">
        <v>0</v>
      </c>
      <c r="D108" s="240">
        <f>D107*1.05</f>
        <v>0</v>
      </c>
      <c r="E108" s="240">
        <f>E107*1.05</f>
        <v>2579.85</v>
      </c>
      <c r="F108" s="241">
        <f>F107*1.05</f>
        <v>2778.3</v>
      </c>
      <c r="G108" s="242" t="s">
        <v>565</v>
      </c>
      <c r="I108" s="239" t="s">
        <v>668</v>
      </c>
      <c r="J108" s="240">
        <v>0</v>
      </c>
      <c r="K108" s="240">
        <f>K107*1.05</f>
        <v>0</v>
      </c>
      <c r="L108" s="240">
        <f>L107*1.05</f>
        <v>4687.2</v>
      </c>
      <c r="M108" s="241">
        <f>M107*1.05</f>
        <v>5055.75</v>
      </c>
      <c r="N108" s="242" t="s">
        <v>565</v>
      </c>
      <c r="P108" s="239" t="s">
        <v>668</v>
      </c>
      <c r="Q108" s="240">
        <v>0</v>
      </c>
      <c r="R108" s="240">
        <f>R107*1.05</f>
        <v>0</v>
      </c>
      <c r="S108" s="240">
        <f>S107*1.05</f>
        <v>52069.5</v>
      </c>
      <c r="T108" s="241">
        <f>T107*1.05</f>
        <v>56133</v>
      </c>
      <c r="U108" s="242" t="s">
        <v>565</v>
      </c>
      <c r="V108" s="242"/>
      <c r="W108" s="239" t="s">
        <v>668</v>
      </c>
      <c r="X108" s="240">
        <v>0</v>
      </c>
      <c r="Y108" s="240">
        <f>Y107*1.05</f>
        <v>0</v>
      </c>
      <c r="Z108" s="240">
        <f>Z107*1.05</f>
        <v>2866.5</v>
      </c>
      <c r="AA108" s="241">
        <f>AA107*1.05</f>
        <v>3087</v>
      </c>
      <c r="AC108" s="239" t="s">
        <v>668</v>
      </c>
      <c r="AD108" s="240">
        <v>0</v>
      </c>
      <c r="AE108" s="240">
        <f>AE107*1.05</f>
        <v>0</v>
      </c>
      <c r="AF108" s="240">
        <f>AF107*1.05</f>
        <v>5208</v>
      </c>
      <c r="AG108" s="241">
        <f>AG107*1.05</f>
        <v>5617.5</v>
      </c>
      <c r="AI108" s="239" t="s">
        <v>668</v>
      </c>
      <c r="AJ108" s="240">
        <v>0</v>
      </c>
      <c r="AK108" s="240">
        <f>AK107*1.05</f>
        <v>0</v>
      </c>
      <c r="AL108" s="240">
        <f>AL107*1.05</f>
        <v>57855</v>
      </c>
      <c r="AM108" s="241">
        <f>AM107*1.05</f>
        <v>62370</v>
      </c>
    </row>
    <row r="129" spans="26:38" x14ac:dyDescent="0.35">
      <c r="Z129" s="237">
        <f>1110*1.05</f>
        <v>1165.5</v>
      </c>
      <c r="AF129" s="237">
        <f>1110*1.05</f>
        <v>1165.5</v>
      </c>
      <c r="AL129" s="237">
        <f>1110*1.05</f>
        <v>1165.5</v>
      </c>
    </row>
  </sheetData>
  <sheetProtection algorithmName="SHA-512" hashValue="1Ru0MYdifdMXVgQ8Q/4BYbRYqBiB40zF8lNTNkof+CR6sRk6fmlYavt/i8i2a+1qdCENs7jGxSyEXvGOMGCulQ==" saltValue="+wV+5V6DcorWrUhECmCVYg==" spinCount="100000" sheet="1" objects="1" scenarios="1"/>
  <mergeCells count="17">
    <mergeCell ref="G37:G42"/>
    <mergeCell ref="N37:N42"/>
    <mergeCell ref="U37:U42"/>
    <mergeCell ref="B1:U1"/>
    <mergeCell ref="W1:AM1"/>
    <mergeCell ref="G23:G28"/>
    <mergeCell ref="N23:N28"/>
    <mergeCell ref="U23:U28"/>
    <mergeCell ref="G77:G78"/>
    <mergeCell ref="N77:N78"/>
    <mergeCell ref="U77:U78"/>
    <mergeCell ref="G50:G51"/>
    <mergeCell ref="N50:N51"/>
    <mergeCell ref="U50:U51"/>
    <mergeCell ref="G64:G69"/>
    <mergeCell ref="N64:N69"/>
    <mergeCell ref="U64:U69"/>
  </mergeCells>
  <printOptions horizontalCentered="1"/>
  <pageMargins left="0.7" right="0.7" top="0.75" bottom="0.75" header="0.3" footer="0.3"/>
  <pageSetup scale="65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273E-FBFB-4C45-8531-2D929E964F1E}">
  <sheetPr>
    <tabColor theme="0"/>
  </sheetPr>
  <dimension ref="A1:W278"/>
  <sheetViews>
    <sheetView zoomScale="80" zoomScaleNormal="80" workbookViewId="0">
      <selection activeCell="C36" sqref="C36"/>
    </sheetView>
  </sheetViews>
  <sheetFormatPr defaultColWidth="9.33203125" defaultRowHeight="14.4" outlineLevelCol="1" x14ac:dyDescent="0.3"/>
  <cols>
    <col min="1" max="1" width="9.109375" style="284" customWidth="1"/>
    <col min="2" max="2" width="47.44140625" style="47" customWidth="1"/>
    <col min="3" max="3" width="46.6640625" style="47" customWidth="1"/>
    <col min="4" max="4" width="13.33203125" style="284" bestFit="1" customWidth="1"/>
    <col min="5" max="5" width="10.6640625" style="284" customWidth="1"/>
    <col min="6" max="6" width="14.33203125" style="285" customWidth="1"/>
    <col min="7" max="7" width="10.6640625" style="286" customWidth="1"/>
    <col min="8" max="8" width="10.6640625" style="284" customWidth="1"/>
    <col min="9" max="9" width="15.6640625" style="284" customWidth="1"/>
    <col min="10" max="10" width="10.6640625" style="284" customWidth="1"/>
    <col min="11" max="11" width="15.6640625" style="284" customWidth="1"/>
    <col min="12" max="13" width="13" style="284" customWidth="1"/>
    <col min="14" max="14" width="10.6640625" style="284" customWidth="1"/>
    <col min="15" max="15" width="31.6640625" style="284" customWidth="1" outlineLevel="1"/>
    <col min="16" max="19" width="11.44140625" style="287" customWidth="1"/>
    <col min="20" max="20" width="11.44140625" style="288" customWidth="1"/>
    <col min="21" max="16384" width="9.33203125" style="47"/>
  </cols>
  <sheetData>
    <row r="1" spans="1:23" ht="17.399999999999999" x14ac:dyDescent="0.3">
      <c r="A1" s="325" t="s">
        <v>669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</row>
    <row r="3" spans="1:23" s="261" customFormat="1" ht="35.25" customHeight="1" x14ac:dyDescent="0.3">
      <c r="A3" s="255" t="s">
        <v>56</v>
      </c>
      <c r="B3" s="255" t="s">
        <v>670</v>
      </c>
      <c r="C3" s="255" t="s">
        <v>671</v>
      </c>
      <c r="D3" s="255" t="s">
        <v>672</v>
      </c>
      <c r="E3" s="255" t="s">
        <v>61</v>
      </c>
      <c r="F3" s="256" t="s">
        <v>673</v>
      </c>
      <c r="G3" s="257" t="s">
        <v>674</v>
      </c>
      <c r="H3" s="255" t="s">
        <v>675</v>
      </c>
      <c r="I3" s="255" t="s">
        <v>676</v>
      </c>
      <c r="J3" s="255" t="s">
        <v>677</v>
      </c>
      <c r="K3" s="255" t="s">
        <v>678</v>
      </c>
      <c r="L3" s="255" t="s">
        <v>679</v>
      </c>
      <c r="M3" s="255" t="s">
        <v>680</v>
      </c>
      <c r="N3" s="255" t="s">
        <v>681</v>
      </c>
      <c r="O3" s="255" t="s">
        <v>64</v>
      </c>
      <c r="P3" s="258" t="s">
        <v>682</v>
      </c>
      <c r="Q3" s="259" t="s">
        <v>683</v>
      </c>
      <c r="R3" s="259" t="s">
        <v>684</v>
      </c>
      <c r="S3" s="259" t="s">
        <v>685</v>
      </c>
      <c r="T3" s="260" t="s">
        <v>686</v>
      </c>
    </row>
    <row r="4" spans="1:23" ht="12.75" customHeight="1" x14ac:dyDescent="0.3">
      <c r="A4" s="262">
        <v>1</v>
      </c>
      <c r="B4" s="263" t="s">
        <v>687</v>
      </c>
      <c r="C4" s="263" t="s">
        <v>688</v>
      </c>
      <c r="D4" s="75" t="s">
        <v>332</v>
      </c>
      <c r="E4" s="75">
        <v>55</v>
      </c>
      <c r="F4" s="264">
        <v>50.75</v>
      </c>
      <c r="G4" s="264">
        <v>0.14169999999999999</v>
      </c>
      <c r="H4" s="75" t="s">
        <v>689</v>
      </c>
      <c r="I4" s="75" t="s">
        <v>136</v>
      </c>
      <c r="J4" s="75" t="s">
        <v>690</v>
      </c>
      <c r="K4" s="75" t="s">
        <v>39</v>
      </c>
      <c r="L4" s="75" t="s">
        <v>691</v>
      </c>
      <c r="M4" s="75" t="s">
        <v>692</v>
      </c>
      <c r="N4" s="75" t="str">
        <f>IF(I4="URBAN","D","C")</f>
        <v>D</v>
      </c>
      <c r="O4" s="75" t="str">
        <f>CONCATENATE(J4,"_",H4,"_",K4,"_",L4,"_",M4)</f>
        <v>C6_6L_D_WL_WR</v>
      </c>
      <c r="P4" s="88">
        <f>VLOOKUP(A4,'[1]2025 Annual Counts'!$A:$AG,33,FALSE)</f>
        <v>30726.48</v>
      </c>
      <c r="Q4" s="88">
        <v>0</v>
      </c>
      <c r="R4" s="88">
        <v>57855</v>
      </c>
      <c r="S4" s="88">
        <v>62370</v>
      </c>
      <c r="T4" s="88" t="str" cm="1">
        <f t="array" ref="T4">_xlfn.IFS(P4&lt;Q4,"C",P4&lt;R4,"D",P4&lt;S4,"E",TRUE,"F")</f>
        <v>D</v>
      </c>
      <c r="V4" s="47">
        <f>ROUND(VLOOKUP(A4,'[1]2025 Annual Counts'!A:AG,32,FALSE),0)</f>
        <v>31777</v>
      </c>
      <c r="W4" s="265">
        <f>V4-P4</f>
        <v>1050.5200000000004</v>
      </c>
    </row>
    <row r="5" spans="1:23" ht="12.75" customHeight="1" x14ac:dyDescent="0.3">
      <c r="A5" s="262">
        <v>2</v>
      </c>
      <c r="B5" s="263" t="s">
        <v>693</v>
      </c>
      <c r="C5" s="263" t="s">
        <v>694</v>
      </c>
      <c r="D5" s="75" t="s">
        <v>332</v>
      </c>
      <c r="E5" s="75">
        <v>60</v>
      </c>
      <c r="F5" s="264">
        <v>55.5</v>
      </c>
      <c r="G5" s="266">
        <v>0.25385589337421222</v>
      </c>
      <c r="H5" s="75" t="s">
        <v>695</v>
      </c>
      <c r="I5" s="75" t="s">
        <v>157</v>
      </c>
      <c r="J5" s="75" t="s">
        <v>158</v>
      </c>
      <c r="K5" s="75" t="s">
        <v>696</v>
      </c>
      <c r="L5" s="75" t="s">
        <v>697</v>
      </c>
      <c r="M5" s="75" t="s">
        <v>698</v>
      </c>
      <c r="N5" s="75" t="str">
        <f t="shared" ref="N5:N46" si="0">IF(I5="URBAN","D","C")</f>
        <v>C</v>
      </c>
      <c r="O5" s="75" t="str">
        <f t="shared" ref="O5:O46" si="1">CONCATENATE(J5,"_",H5,"_",K5,"_",L5,"_",M5)</f>
        <v>C2_2L_U_0L_0R</v>
      </c>
      <c r="P5" s="88">
        <f>VLOOKUP(A5,'[1]2025 Annual Counts'!$A:$AG,33,FALSE)</f>
        <v>10989.158399999998</v>
      </c>
      <c r="Q5" s="88">
        <v>8200</v>
      </c>
      <c r="R5" s="88">
        <v>14000</v>
      </c>
      <c r="S5" s="88">
        <v>28500</v>
      </c>
      <c r="T5" s="88" t="str" cm="1">
        <f t="array" ref="T5">_xlfn.IFS(P5&lt;Q5,"C",P5&lt;R5,"D",P5&lt;S5,"E",TRUE,"F")</f>
        <v>D</v>
      </c>
      <c r="V5" s="47">
        <f>ROUND(VLOOKUP(A5,'[1]2025 Annual Counts'!A:AG,32,FALSE),0)</f>
        <v>9702</v>
      </c>
      <c r="W5" s="265">
        <f t="shared" ref="W5:W46" si="2">V5-P5</f>
        <v>-1287.1583999999984</v>
      </c>
    </row>
    <row r="6" spans="1:23" ht="12.75" customHeight="1" x14ac:dyDescent="0.3">
      <c r="A6" s="262">
        <v>3</v>
      </c>
      <c r="B6" s="263" t="s">
        <v>699</v>
      </c>
      <c r="C6" s="263" t="s">
        <v>700</v>
      </c>
      <c r="D6" s="75" t="s">
        <v>57</v>
      </c>
      <c r="E6" s="75">
        <v>55</v>
      </c>
      <c r="F6" s="264">
        <v>54.5</v>
      </c>
      <c r="G6" s="266">
        <v>0.20070287155607297</v>
      </c>
      <c r="H6" s="75" t="s">
        <v>695</v>
      </c>
      <c r="I6" s="75" t="s">
        <v>157</v>
      </c>
      <c r="J6" s="75" t="s">
        <v>138</v>
      </c>
      <c r="K6" s="75" t="s">
        <v>696</v>
      </c>
      <c r="L6" s="75" t="s">
        <v>691</v>
      </c>
      <c r="M6" s="75" t="s">
        <v>698</v>
      </c>
      <c r="N6" s="75" t="str">
        <f t="shared" si="0"/>
        <v>C</v>
      </c>
      <c r="O6" s="75" t="str">
        <f t="shared" si="1"/>
        <v>C3R_2L_U_WL_0R</v>
      </c>
      <c r="P6" s="88">
        <f>VLOOKUP(A6,'[1]2025 Annual Counts'!$A:$AG,33,FALSE)</f>
        <v>5849.6255999999994</v>
      </c>
      <c r="Q6" s="88">
        <v>17640</v>
      </c>
      <c r="R6" s="88">
        <v>20160</v>
      </c>
      <c r="S6" s="88">
        <v>20160.900000000001</v>
      </c>
      <c r="T6" s="88" t="str" cm="1">
        <f t="array" ref="T6">_xlfn.IFS(P6&lt;Q6,"C",P6&lt;R6,"D",P6&lt;S6,"E",TRUE,"F")</f>
        <v>C</v>
      </c>
      <c r="V6" s="47">
        <f>ROUND(VLOOKUP(A6,'[1]2025 Annual Counts'!A:AG,32,FALSE),0)</f>
        <v>5358</v>
      </c>
      <c r="W6" s="265">
        <f t="shared" si="2"/>
        <v>-491.62559999999939</v>
      </c>
    </row>
    <row r="7" spans="1:23" ht="12.75" customHeight="1" x14ac:dyDescent="0.3">
      <c r="A7" s="262">
        <v>4</v>
      </c>
      <c r="B7" s="263" t="s">
        <v>699</v>
      </c>
      <c r="C7" s="263" t="s">
        <v>701</v>
      </c>
      <c r="D7" s="75" t="s">
        <v>57</v>
      </c>
      <c r="E7" s="75">
        <v>55</v>
      </c>
      <c r="F7" s="264">
        <v>38.25</v>
      </c>
      <c r="G7" s="266">
        <v>0.25257460855238673</v>
      </c>
      <c r="H7" s="75" t="s">
        <v>695</v>
      </c>
      <c r="I7" s="75" t="s">
        <v>157</v>
      </c>
      <c r="J7" s="75" t="s">
        <v>158</v>
      </c>
      <c r="K7" s="75" t="s">
        <v>696</v>
      </c>
      <c r="L7" s="75" t="s">
        <v>691</v>
      </c>
      <c r="M7" s="75" t="s">
        <v>698</v>
      </c>
      <c r="N7" s="75" t="str">
        <f t="shared" si="0"/>
        <v>C</v>
      </c>
      <c r="O7" s="75" t="str">
        <f t="shared" si="1"/>
        <v>C2_2L_U_WL_0R</v>
      </c>
      <c r="P7" s="88">
        <f>VLOOKUP(A7,'[1]2025 Annual Counts'!$A:$AG,33,FALSE)</f>
        <v>5527.7568000000001</v>
      </c>
      <c r="Q7" s="88">
        <v>7380</v>
      </c>
      <c r="R7" s="88">
        <v>12600</v>
      </c>
      <c r="S7" s="88">
        <v>25650</v>
      </c>
      <c r="T7" s="88" t="str" cm="1">
        <f t="array" ref="T7">_xlfn.IFS(P7&lt;Q7,"C",P7&lt;R7,"D",P7&lt;S7,"E",TRUE,"F")</f>
        <v>C</v>
      </c>
      <c r="V7" s="47">
        <f>ROUND(VLOOKUP(A7,'[1]2025 Annual Counts'!A:AG,32,FALSE),0)</f>
        <v>4734</v>
      </c>
      <c r="W7" s="265">
        <f t="shared" si="2"/>
        <v>-793.75680000000011</v>
      </c>
    </row>
    <row r="8" spans="1:23" ht="12.75" customHeight="1" x14ac:dyDescent="0.3">
      <c r="A8" s="267">
        <v>5</v>
      </c>
      <c r="B8" s="268" t="s">
        <v>693</v>
      </c>
      <c r="C8" s="268" t="s">
        <v>702</v>
      </c>
      <c r="D8" s="269" t="s">
        <v>332</v>
      </c>
      <c r="E8" s="269">
        <v>60</v>
      </c>
      <c r="F8" s="270">
        <v>63.3</v>
      </c>
      <c r="G8" s="271">
        <v>0.23835000000000001</v>
      </c>
      <c r="H8" s="269" t="s">
        <v>695</v>
      </c>
      <c r="I8" s="269" t="s">
        <v>157</v>
      </c>
      <c r="J8" s="269" t="s">
        <v>158</v>
      </c>
      <c r="K8" s="269" t="s">
        <v>696</v>
      </c>
      <c r="L8" s="269" t="s">
        <v>691</v>
      </c>
      <c r="M8" s="269" t="s">
        <v>698</v>
      </c>
      <c r="N8" s="269" t="str">
        <f t="shared" si="0"/>
        <v>C</v>
      </c>
      <c r="O8" s="75" t="str">
        <f t="shared" si="1"/>
        <v>C2_2L_U_WL_0R</v>
      </c>
      <c r="P8" s="272">
        <f>VLOOKUP(A8,'[1]2025 Annual Counts'!$A:$AG,33,FALSE)</f>
        <v>11838.873599999999</v>
      </c>
      <c r="Q8" s="272">
        <v>8200</v>
      </c>
      <c r="R8" s="272">
        <v>14000</v>
      </c>
      <c r="S8" s="272">
        <v>28500</v>
      </c>
      <c r="T8" s="272" t="str" cm="1">
        <f t="array" ref="T8">_xlfn.IFS(P8&lt;Q8,"C",P8&lt;R8,"D",P8&lt;S8,"E",TRUE,"F")</f>
        <v>D</v>
      </c>
      <c r="V8" s="47">
        <f>ROUND(VLOOKUP(A8,'[1]2025 Annual Counts'!A:AG,32,FALSE),0)</f>
        <v>10915</v>
      </c>
      <c r="W8" s="265">
        <f t="shared" si="2"/>
        <v>-923.87359999999899</v>
      </c>
    </row>
    <row r="9" spans="1:23" ht="12.75" customHeight="1" x14ac:dyDescent="0.3">
      <c r="A9" s="262">
        <v>6</v>
      </c>
      <c r="B9" s="263" t="s">
        <v>703</v>
      </c>
      <c r="C9" s="263" t="s">
        <v>701</v>
      </c>
      <c r="D9" s="75" t="s">
        <v>57</v>
      </c>
      <c r="E9" s="75">
        <v>55</v>
      </c>
      <c r="F9" s="264">
        <v>55.25</v>
      </c>
      <c r="G9" s="266">
        <v>0.14524598083684481</v>
      </c>
      <c r="H9" s="75" t="s">
        <v>695</v>
      </c>
      <c r="I9" s="75" t="s">
        <v>157</v>
      </c>
      <c r="J9" s="75" t="s">
        <v>158</v>
      </c>
      <c r="K9" s="75" t="s">
        <v>696</v>
      </c>
      <c r="L9" s="75" t="s">
        <v>691</v>
      </c>
      <c r="M9" s="75" t="s">
        <v>698</v>
      </c>
      <c r="N9" s="75" t="str">
        <f t="shared" si="0"/>
        <v>C</v>
      </c>
      <c r="O9" s="75" t="str">
        <f t="shared" si="1"/>
        <v>C2_2L_U_WL_0R</v>
      </c>
      <c r="P9" s="88">
        <f>VLOOKUP(A9,'[1]2025 Annual Counts'!$A:$AG,33,FALSE)</f>
        <v>2726.6304</v>
      </c>
      <c r="Q9" s="88">
        <v>7380</v>
      </c>
      <c r="R9" s="88">
        <v>12600</v>
      </c>
      <c r="S9" s="88">
        <v>25650</v>
      </c>
      <c r="T9" s="88" t="str" cm="1">
        <f t="array" ref="T9">_xlfn.IFS(P9&lt;Q9,"C",P9&lt;R9,"D",P9&lt;S9,"E",TRUE,"F")</f>
        <v>C</v>
      </c>
      <c r="V9" s="47">
        <f>ROUND(VLOOKUP(A9,'[1]2025 Annual Counts'!A:AG,32,FALSE),0)</f>
        <v>2525</v>
      </c>
      <c r="W9" s="265">
        <f t="shared" si="2"/>
        <v>-201.63040000000001</v>
      </c>
    </row>
    <row r="10" spans="1:23" ht="12.75" customHeight="1" x14ac:dyDescent="0.3">
      <c r="A10" s="262">
        <v>7</v>
      </c>
      <c r="B10" s="263" t="s">
        <v>347</v>
      </c>
      <c r="C10" s="263" t="s">
        <v>704</v>
      </c>
      <c r="D10" s="75" t="s">
        <v>57</v>
      </c>
      <c r="E10" s="75">
        <v>35</v>
      </c>
      <c r="F10" s="264" t="e">
        <v>#DIV/0!</v>
      </c>
      <c r="G10" s="266" t="e">
        <v>#DIV/0!</v>
      </c>
      <c r="H10" s="75" t="s">
        <v>695</v>
      </c>
      <c r="I10" s="75" t="s">
        <v>157</v>
      </c>
      <c r="J10" s="75" t="s">
        <v>158</v>
      </c>
      <c r="K10" s="75" t="s">
        <v>696</v>
      </c>
      <c r="L10" s="75" t="s">
        <v>691</v>
      </c>
      <c r="M10" s="75" t="s">
        <v>698</v>
      </c>
      <c r="N10" s="75" t="str">
        <f t="shared" si="0"/>
        <v>C</v>
      </c>
      <c r="O10" s="75" t="str">
        <f t="shared" si="1"/>
        <v>C2_2L_U_WL_0R</v>
      </c>
      <c r="P10" s="88" t="str">
        <f>VLOOKUP(A10,'[1]2025 Annual Counts'!$A:$AG,33,FALSE)</f>
        <v>N/A</v>
      </c>
      <c r="Q10" s="88">
        <v>7380</v>
      </c>
      <c r="R10" s="88">
        <v>12600</v>
      </c>
      <c r="S10" s="88">
        <v>25650</v>
      </c>
      <c r="T10" s="273" t="str" cm="1">
        <f t="array" ref="T10">_xlfn.IFS(P10&lt;Q10,"C",P10&lt;R10,"D",P10&lt;S10,"E",TRUE,"F")</f>
        <v>F</v>
      </c>
      <c r="V10" s="47" t="e">
        <f>ROUND(VLOOKUP(A10,'[1]2025 Annual Counts'!A:AG,32,FALSE),0)</f>
        <v>#VALUE!</v>
      </c>
      <c r="W10" s="265" t="e">
        <f t="shared" si="2"/>
        <v>#VALUE!</v>
      </c>
    </row>
    <row r="11" spans="1:23" ht="12.75" customHeight="1" x14ac:dyDescent="0.3">
      <c r="A11" s="262">
        <v>8</v>
      </c>
      <c r="B11" s="263" t="s">
        <v>705</v>
      </c>
      <c r="C11" s="263" t="s">
        <v>706</v>
      </c>
      <c r="D11" s="75" t="s">
        <v>57</v>
      </c>
      <c r="E11" s="75">
        <v>45</v>
      </c>
      <c r="F11" s="264">
        <v>49.15</v>
      </c>
      <c r="G11" s="266">
        <v>0.32059353086907116</v>
      </c>
      <c r="H11" s="75" t="s">
        <v>695</v>
      </c>
      <c r="I11" s="75" t="s">
        <v>433</v>
      </c>
      <c r="J11" s="75" t="s">
        <v>307</v>
      </c>
      <c r="K11" s="75" t="s">
        <v>696</v>
      </c>
      <c r="L11" s="75" t="s">
        <v>691</v>
      </c>
      <c r="M11" s="75" t="s">
        <v>692</v>
      </c>
      <c r="N11" s="75" t="str">
        <f t="shared" si="0"/>
        <v>C</v>
      </c>
      <c r="O11" s="75" t="str">
        <f t="shared" si="1"/>
        <v>C2T_2L_U_WL_WR</v>
      </c>
      <c r="P11" s="88">
        <f>VLOOKUP(A11,'[1]2025 Annual Counts'!$A:$AG,33,FALSE)</f>
        <v>3556.3008</v>
      </c>
      <c r="Q11" s="88">
        <v>13041</v>
      </c>
      <c r="R11" s="88">
        <v>17010</v>
      </c>
      <c r="S11" s="88">
        <v>17011</v>
      </c>
      <c r="T11" s="88" t="str" cm="1">
        <f t="array" ref="T11">_xlfn.IFS(P11&lt;Q11,"C",P11&lt;R11,"D",P11&lt;S11,"E",TRUE,"F")</f>
        <v>C</v>
      </c>
      <c r="V11" s="47">
        <f>ROUND(VLOOKUP(A11,'[1]2025 Annual Counts'!A:AG,32,FALSE),0)</f>
        <v>3192</v>
      </c>
      <c r="W11" s="265">
        <f t="shared" si="2"/>
        <v>-364.30079999999998</v>
      </c>
    </row>
    <row r="12" spans="1:23" ht="12.75" customHeight="1" x14ac:dyDescent="0.3">
      <c r="A12" s="262">
        <v>9</v>
      </c>
      <c r="B12" s="263" t="s">
        <v>707</v>
      </c>
      <c r="C12" s="263" t="s">
        <v>708</v>
      </c>
      <c r="D12" s="75" t="s">
        <v>57</v>
      </c>
      <c r="E12" s="75">
        <v>35</v>
      </c>
      <c r="F12" s="264">
        <v>47.15</v>
      </c>
      <c r="G12" s="266">
        <v>0.15860398985796617</v>
      </c>
      <c r="H12" s="75" t="s">
        <v>695</v>
      </c>
      <c r="I12" s="75" t="s">
        <v>136</v>
      </c>
      <c r="J12" s="75" t="s">
        <v>138</v>
      </c>
      <c r="K12" s="75" t="s">
        <v>696</v>
      </c>
      <c r="L12" s="75" t="s">
        <v>691</v>
      </c>
      <c r="M12" s="75" t="s">
        <v>692</v>
      </c>
      <c r="N12" s="75" t="str">
        <f t="shared" si="0"/>
        <v>D</v>
      </c>
      <c r="O12" s="75" t="str">
        <f t="shared" si="1"/>
        <v>C3R_2L_U_WL_WR</v>
      </c>
      <c r="P12" s="88">
        <f>VLOOKUP(A12,'[1]2025 Annual Counts'!$A:$AG,33,FALSE)</f>
        <v>4236.2111999999997</v>
      </c>
      <c r="Q12" s="88">
        <v>18522</v>
      </c>
      <c r="R12" s="88">
        <v>21168</v>
      </c>
      <c r="S12" s="88">
        <v>21168.945000000003</v>
      </c>
      <c r="T12" s="88" t="str" cm="1">
        <f t="array" ref="T12">_xlfn.IFS(P12&lt;Q12,"C",P12&lt;R12,"D",P12&lt;S12,"E",TRUE,"F")</f>
        <v>C</v>
      </c>
      <c r="V12" s="47">
        <f>ROUND(VLOOKUP(A12,'[1]2025 Annual Counts'!A:AG,32,FALSE),0)</f>
        <v>4080</v>
      </c>
      <c r="W12" s="265">
        <f t="shared" si="2"/>
        <v>-156.21119999999974</v>
      </c>
    </row>
    <row r="13" spans="1:23" ht="12.75" customHeight="1" x14ac:dyDescent="0.3">
      <c r="A13" s="267">
        <v>10</v>
      </c>
      <c r="B13" s="268" t="s">
        <v>703</v>
      </c>
      <c r="C13" s="268" t="s">
        <v>709</v>
      </c>
      <c r="D13" s="269" t="s">
        <v>57</v>
      </c>
      <c r="E13" s="269">
        <v>55</v>
      </c>
      <c r="F13" s="270">
        <v>49</v>
      </c>
      <c r="G13" s="271">
        <v>0.20845000000000002</v>
      </c>
      <c r="H13" s="269" t="s">
        <v>695</v>
      </c>
      <c r="I13" s="269" t="s">
        <v>136</v>
      </c>
      <c r="J13" s="269" t="s">
        <v>138</v>
      </c>
      <c r="K13" s="269" t="s">
        <v>696</v>
      </c>
      <c r="L13" s="269" t="s">
        <v>691</v>
      </c>
      <c r="M13" s="269" t="s">
        <v>692</v>
      </c>
      <c r="N13" s="269" t="str">
        <f t="shared" si="0"/>
        <v>D</v>
      </c>
      <c r="O13" s="75" t="str">
        <f t="shared" si="1"/>
        <v>C3R_2L_U_WL_WR</v>
      </c>
      <c r="P13" s="272">
        <f>VLOOKUP(A13,'[1]2025 Annual Counts'!$A:$AG,33,FALSE)</f>
        <v>3249.5616</v>
      </c>
      <c r="Q13" s="272">
        <v>18522</v>
      </c>
      <c r="R13" s="272">
        <v>21168</v>
      </c>
      <c r="S13" s="272">
        <v>21168.945000000003</v>
      </c>
      <c r="T13" s="272" t="str" cm="1">
        <f t="array" ref="T13">_xlfn.IFS(P13&lt;Q13,"C",P13&lt;R13,"D",P13&lt;S13,"E",TRUE,"F")</f>
        <v>C</v>
      </c>
      <c r="V13" s="47">
        <f>ROUND(VLOOKUP(A13,'[1]2025 Annual Counts'!A:AG,32,FALSE),0)</f>
        <v>2786</v>
      </c>
      <c r="W13" s="265">
        <f t="shared" si="2"/>
        <v>-463.5616</v>
      </c>
    </row>
    <row r="14" spans="1:23" ht="12.75" customHeight="1" x14ac:dyDescent="0.3">
      <c r="A14" s="262">
        <v>11</v>
      </c>
      <c r="B14" s="263" t="s">
        <v>432</v>
      </c>
      <c r="C14" s="263" t="s">
        <v>710</v>
      </c>
      <c r="D14" s="75" t="s">
        <v>57</v>
      </c>
      <c r="E14" s="274">
        <v>35</v>
      </c>
      <c r="F14" s="264">
        <v>43.95</v>
      </c>
      <c r="G14" s="266">
        <v>6.9900000000000004E-2</v>
      </c>
      <c r="H14" s="75" t="s">
        <v>695</v>
      </c>
      <c r="I14" s="75" t="s">
        <v>136</v>
      </c>
      <c r="J14" s="75" t="s">
        <v>138</v>
      </c>
      <c r="K14" s="75" t="s">
        <v>696</v>
      </c>
      <c r="L14" s="75" t="s">
        <v>691</v>
      </c>
      <c r="M14" s="75" t="s">
        <v>692</v>
      </c>
      <c r="N14" s="75" t="str">
        <f t="shared" si="0"/>
        <v>D</v>
      </c>
      <c r="O14" s="75" t="str">
        <f t="shared" si="1"/>
        <v>C3R_2L_U_WL_WR</v>
      </c>
      <c r="P14" s="88">
        <f>VLOOKUP(A14,'[1]2025 Annual Counts'!$A:$AG,33,FALSE)</f>
        <v>4272.1536000000006</v>
      </c>
      <c r="Q14" s="88">
        <v>18522</v>
      </c>
      <c r="R14" s="88">
        <v>21168</v>
      </c>
      <c r="S14" s="88">
        <v>21168.945000000003</v>
      </c>
      <c r="T14" s="88" t="str" cm="1">
        <f t="array" ref="T14">_xlfn.IFS(P14&lt;Q14,"C",P14&lt;R14,"D",P14&lt;S14,"E",TRUE,"F")</f>
        <v>C</v>
      </c>
      <c r="V14" s="47">
        <f>ROUND(VLOOKUP(A14,'[1]2025 Annual Counts'!A:AG,32,FALSE),0)</f>
        <v>4248</v>
      </c>
      <c r="W14" s="265">
        <f t="shared" si="2"/>
        <v>-24.153600000000552</v>
      </c>
    </row>
    <row r="15" spans="1:23" ht="12.75" customHeight="1" x14ac:dyDescent="0.3">
      <c r="A15" s="262">
        <v>13</v>
      </c>
      <c r="B15" s="263" t="s">
        <v>335</v>
      </c>
      <c r="C15" s="263" t="s">
        <v>711</v>
      </c>
      <c r="D15" s="75" t="s">
        <v>57</v>
      </c>
      <c r="E15" s="75">
        <v>35</v>
      </c>
      <c r="F15" s="264">
        <v>36.549999999999997</v>
      </c>
      <c r="G15" s="266">
        <v>0.10775512937293547</v>
      </c>
      <c r="H15" s="75" t="s">
        <v>695</v>
      </c>
      <c r="I15" s="75" t="s">
        <v>136</v>
      </c>
      <c r="J15" s="75" t="s">
        <v>138</v>
      </c>
      <c r="K15" s="75" t="s">
        <v>696</v>
      </c>
      <c r="L15" s="75" t="s">
        <v>697</v>
      </c>
      <c r="M15" s="75" t="s">
        <v>698</v>
      </c>
      <c r="N15" s="75" t="str">
        <f t="shared" si="0"/>
        <v>D</v>
      </c>
      <c r="O15" s="75" t="str">
        <f t="shared" si="1"/>
        <v>C3R_2L_U_0L_0R</v>
      </c>
      <c r="P15" s="88">
        <f>VLOOKUP(A15,'[1]2025 Annual Counts'!$A:$AG,33,FALSE)</f>
        <v>4170.3168000000005</v>
      </c>
      <c r="Q15" s="88">
        <v>14112</v>
      </c>
      <c r="R15" s="88">
        <v>16128</v>
      </c>
      <c r="S15" s="88">
        <v>16128.720000000001</v>
      </c>
      <c r="T15" s="88" t="str" cm="1">
        <f t="array" ref="T15">_xlfn.IFS(P15&lt;Q15,"C",P15&lt;R15,"D",P15&lt;S15,"E",TRUE,"F")</f>
        <v>C</v>
      </c>
      <c r="V15" s="47">
        <f>ROUND(VLOOKUP(A15,'[1]2025 Annual Counts'!A:AG,32,FALSE),0)</f>
        <v>3731</v>
      </c>
      <c r="W15" s="265">
        <f t="shared" si="2"/>
        <v>-439.31680000000051</v>
      </c>
    </row>
    <row r="16" spans="1:23" ht="12.75" customHeight="1" x14ac:dyDescent="0.3">
      <c r="A16" s="262">
        <v>14</v>
      </c>
      <c r="B16" s="263" t="s">
        <v>705</v>
      </c>
      <c r="C16" s="263" t="s">
        <v>712</v>
      </c>
      <c r="D16" s="75" t="s">
        <v>57</v>
      </c>
      <c r="E16" s="75">
        <v>35</v>
      </c>
      <c r="F16" s="264">
        <v>48.1</v>
      </c>
      <c r="G16" s="266">
        <v>7.1653734978889244E-2</v>
      </c>
      <c r="H16" s="75" t="s">
        <v>695</v>
      </c>
      <c r="I16" s="75" t="s">
        <v>433</v>
      </c>
      <c r="J16" s="75" t="s">
        <v>138</v>
      </c>
      <c r="K16" s="75" t="s">
        <v>696</v>
      </c>
      <c r="L16" s="75" t="s">
        <v>691</v>
      </c>
      <c r="M16" s="75" t="s">
        <v>692</v>
      </c>
      <c r="N16" s="75" t="str">
        <f t="shared" si="0"/>
        <v>C</v>
      </c>
      <c r="O16" s="75" t="str">
        <f t="shared" si="1"/>
        <v>C3R_2L_U_WL_WR</v>
      </c>
      <c r="P16" s="88">
        <f>VLOOKUP(A16,'[1]2025 Annual Counts'!$A:$AG,33,FALSE)</f>
        <v>12112.5888</v>
      </c>
      <c r="Q16" s="88">
        <v>18522</v>
      </c>
      <c r="R16" s="88">
        <v>21168</v>
      </c>
      <c r="S16" s="88">
        <v>21168.945000000003</v>
      </c>
      <c r="T16" s="88" t="str" cm="1">
        <f t="array" ref="T16">_xlfn.IFS(P16&lt;Q16,"C",P16&lt;R16,"D",P16&lt;S16,"E",TRUE,"F")</f>
        <v>C</v>
      </c>
      <c r="V16" s="47">
        <f>ROUND(VLOOKUP(A16,'[1]2025 Annual Counts'!A:AG,32,FALSE),0)</f>
        <v>10228</v>
      </c>
      <c r="W16" s="265">
        <f t="shared" si="2"/>
        <v>-1884.5887999999995</v>
      </c>
    </row>
    <row r="17" spans="1:23" ht="12.75" customHeight="1" x14ac:dyDescent="0.3">
      <c r="A17" s="267">
        <v>15</v>
      </c>
      <c r="B17" s="268" t="s">
        <v>405</v>
      </c>
      <c r="C17" s="268" t="s">
        <v>713</v>
      </c>
      <c r="D17" s="269" t="s">
        <v>57</v>
      </c>
      <c r="E17" s="269">
        <v>40</v>
      </c>
      <c r="F17" s="270">
        <v>43.95</v>
      </c>
      <c r="G17" s="271">
        <v>0.13973716774625866</v>
      </c>
      <c r="H17" s="269" t="s">
        <v>695</v>
      </c>
      <c r="I17" s="269" t="s">
        <v>136</v>
      </c>
      <c r="J17" s="269" t="s">
        <v>258</v>
      </c>
      <c r="K17" s="269" t="s">
        <v>696</v>
      </c>
      <c r="L17" s="269" t="s">
        <v>691</v>
      </c>
      <c r="M17" s="269" t="s">
        <v>692</v>
      </c>
      <c r="N17" s="269" t="str">
        <f t="shared" si="0"/>
        <v>D</v>
      </c>
      <c r="O17" s="75" t="str">
        <f t="shared" si="1"/>
        <v>C4_2L_U_WL_WR</v>
      </c>
      <c r="P17" s="272">
        <f>VLOOKUP(A17,'[1]2025 Annual Counts'!$A:$AG,33,FALSE)</f>
        <v>16952.831999999999</v>
      </c>
      <c r="Q17" s="272">
        <v>0</v>
      </c>
      <c r="R17" s="272">
        <v>16632</v>
      </c>
      <c r="S17" s="272">
        <v>22680</v>
      </c>
      <c r="T17" s="272" t="str" cm="1">
        <f t="array" ref="T17">_xlfn.IFS(P17&lt;Q17,"C",P17&lt;R17,"D",P17&lt;S17,"E",TRUE,"F")</f>
        <v>E</v>
      </c>
      <c r="V17" s="47">
        <f>ROUND(VLOOKUP(A17,'[1]2025 Annual Counts'!A:AG,32,FALSE),0)</f>
        <v>17330</v>
      </c>
      <c r="W17" s="265">
        <f t="shared" si="2"/>
        <v>377.16800000000148</v>
      </c>
    </row>
    <row r="18" spans="1:23" ht="12.75" customHeight="1" x14ac:dyDescent="0.3">
      <c r="A18" s="262">
        <v>16</v>
      </c>
      <c r="B18" s="263" t="s">
        <v>405</v>
      </c>
      <c r="C18" s="263" t="s">
        <v>714</v>
      </c>
      <c r="D18" s="75" t="s">
        <v>57</v>
      </c>
      <c r="E18" s="274">
        <v>40</v>
      </c>
      <c r="F18" s="264">
        <v>44.6</v>
      </c>
      <c r="G18" s="266">
        <v>0.11930380645821032</v>
      </c>
      <c r="H18" s="75" t="s">
        <v>695</v>
      </c>
      <c r="I18" s="269" t="s">
        <v>136</v>
      </c>
      <c r="J18" s="75" t="s">
        <v>258</v>
      </c>
      <c r="K18" s="75" t="s">
        <v>696</v>
      </c>
      <c r="L18" s="75" t="s">
        <v>691</v>
      </c>
      <c r="M18" s="75" t="s">
        <v>692</v>
      </c>
      <c r="N18" s="75" t="str">
        <f t="shared" si="0"/>
        <v>D</v>
      </c>
      <c r="O18" s="75" t="str">
        <f t="shared" si="1"/>
        <v>C4_2L_U_WL_WR</v>
      </c>
      <c r="P18" s="88">
        <f>VLOOKUP(A18,'[1]2025 Annual Counts'!$A:$AG,33,FALSE)</f>
        <v>13489.3824</v>
      </c>
      <c r="Q18" s="88">
        <v>0</v>
      </c>
      <c r="R18" s="88">
        <v>16632</v>
      </c>
      <c r="S18" s="88">
        <v>22680</v>
      </c>
      <c r="T18" s="88" t="str" cm="1">
        <f t="array" ref="T18">_xlfn.IFS(P18&lt;Q18,"C",P18&lt;R18,"D",P18&lt;S18,"E",TRUE,"F")</f>
        <v>D</v>
      </c>
      <c r="V18" s="47">
        <f>ROUND(VLOOKUP(A18,'[1]2025 Annual Counts'!A:AG,32,FALSE),0)</f>
        <v>12816</v>
      </c>
      <c r="W18" s="265">
        <f t="shared" si="2"/>
        <v>-673.38240000000042</v>
      </c>
    </row>
    <row r="19" spans="1:23" ht="12.75" customHeight="1" x14ac:dyDescent="0.3">
      <c r="A19" s="262">
        <v>17</v>
      </c>
      <c r="B19" s="263" t="s">
        <v>379</v>
      </c>
      <c r="C19" s="263" t="s">
        <v>715</v>
      </c>
      <c r="D19" s="75" t="s">
        <v>57</v>
      </c>
      <c r="E19" s="75">
        <v>45</v>
      </c>
      <c r="F19" s="264">
        <v>46.650000000000006</v>
      </c>
      <c r="G19" s="266">
        <v>0.16037328148442132</v>
      </c>
      <c r="H19" s="75" t="s">
        <v>695</v>
      </c>
      <c r="I19" s="75" t="s">
        <v>136</v>
      </c>
      <c r="J19" s="75" t="s">
        <v>258</v>
      </c>
      <c r="K19" s="75" t="s">
        <v>696</v>
      </c>
      <c r="L19" s="75" t="s">
        <v>691</v>
      </c>
      <c r="M19" s="75" t="s">
        <v>692</v>
      </c>
      <c r="N19" s="75" t="str">
        <f t="shared" si="0"/>
        <v>D</v>
      </c>
      <c r="O19" s="75" t="str">
        <f t="shared" si="1"/>
        <v>C4_2L_U_WL_WR</v>
      </c>
      <c r="P19" s="88">
        <f>VLOOKUP(A19,'[1]2025 Annual Counts'!$A:$AG,33,FALSE)</f>
        <v>11852.0064</v>
      </c>
      <c r="Q19" s="88">
        <v>0</v>
      </c>
      <c r="R19" s="88">
        <v>16632</v>
      </c>
      <c r="S19" s="88">
        <v>22680</v>
      </c>
      <c r="T19" s="88" t="str" cm="1">
        <f t="array" ref="T19">_xlfn.IFS(P19&lt;Q19,"C",P19&lt;R19,"D",P19&lt;S19,"E",TRUE,"F")</f>
        <v>D</v>
      </c>
      <c r="V19" s="47">
        <f>ROUND(VLOOKUP(A19,'[1]2025 Annual Counts'!A:AG,32,FALSE),0)</f>
        <v>11555</v>
      </c>
      <c r="W19" s="265">
        <f t="shared" si="2"/>
        <v>-297.00640000000021</v>
      </c>
    </row>
    <row r="20" spans="1:23" ht="12.75" customHeight="1" x14ac:dyDescent="0.3">
      <c r="A20" s="262">
        <v>18</v>
      </c>
      <c r="B20" s="263" t="s">
        <v>716</v>
      </c>
      <c r="C20" s="263" t="s">
        <v>717</v>
      </c>
      <c r="D20" s="75" t="s">
        <v>57</v>
      </c>
      <c r="E20" s="75">
        <v>45</v>
      </c>
      <c r="F20" s="264">
        <v>60.4</v>
      </c>
      <c r="G20" s="266">
        <v>0.19840000000000002</v>
      </c>
      <c r="H20" s="75" t="s">
        <v>695</v>
      </c>
      <c r="I20" s="75" t="s">
        <v>157</v>
      </c>
      <c r="J20" s="75" t="s">
        <v>158</v>
      </c>
      <c r="K20" s="75" t="s">
        <v>696</v>
      </c>
      <c r="L20" s="274" t="s">
        <v>697</v>
      </c>
      <c r="M20" s="75" t="s">
        <v>698</v>
      </c>
      <c r="N20" s="75" t="str">
        <f t="shared" si="0"/>
        <v>C</v>
      </c>
      <c r="O20" s="75" t="str">
        <f t="shared" si="1"/>
        <v>C2_2L_U_0L_0R</v>
      </c>
      <c r="P20" s="88">
        <f>VLOOKUP(A20,'[1]2025 Annual Counts'!$A:$AG,33,FALSE)</f>
        <v>2779.5455999999999</v>
      </c>
      <c r="Q20" s="88">
        <v>5904</v>
      </c>
      <c r="R20" s="88">
        <v>10080</v>
      </c>
      <c r="S20" s="88">
        <v>20520</v>
      </c>
      <c r="T20" s="88" t="str" cm="1">
        <f t="array" ref="T20">_xlfn.IFS(P20&lt;Q20,"C",P20&lt;R20,"D",P20&lt;S20,"E",TRUE,"F")</f>
        <v>C</v>
      </c>
      <c r="V20" s="47">
        <f>ROUND(VLOOKUP(A20,'[1]2025 Annual Counts'!A:AG,32,FALSE),0)</f>
        <v>2812</v>
      </c>
      <c r="W20" s="265">
        <f t="shared" si="2"/>
        <v>32.454400000000078</v>
      </c>
    </row>
    <row r="21" spans="1:23" ht="12.75" customHeight="1" x14ac:dyDescent="0.3">
      <c r="A21" s="262">
        <v>19</v>
      </c>
      <c r="B21" s="263" t="s">
        <v>427</v>
      </c>
      <c r="C21" s="263" t="s">
        <v>718</v>
      </c>
      <c r="D21" s="75" t="s">
        <v>57</v>
      </c>
      <c r="E21" s="75">
        <v>40</v>
      </c>
      <c r="F21" s="264">
        <v>49.3</v>
      </c>
      <c r="G21" s="266">
        <v>0.18905817894261184</v>
      </c>
      <c r="H21" s="75" t="s">
        <v>695</v>
      </c>
      <c r="I21" s="75" t="s">
        <v>136</v>
      </c>
      <c r="J21" s="75" t="s">
        <v>138</v>
      </c>
      <c r="K21" s="75" t="s">
        <v>696</v>
      </c>
      <c r="L21" s="75" t="s">
        <v>691</v>
      </c>
      <c r="M21" s="274" t="s">
        <v>692</v>
      </c>
      <c r="N21" s="75" t="str">
        <f t="shared" si="0"/>
        <v>D</v>
      </c>
      <c r="O21" s="75" t="str">
        <f t="shared" si="1"/>
        <v>C3R_2L_U_WL_WR</v>
      </c>
      <c r="P21" s="88">
        <f>VLOOKUP(A21,'[1]2025 Annual Counts'!$A:$AG,33,FALSE)</f>
        <v>4225.2287999999999</v>
      </c>
      <c r="Q21" s="88">
        <v>18522</v>
      </c>
      <c r="R21" s="88">
        <v>21168</v>
      </c>
      <c r="S21" s="88">
        <v>21168.945000000003</v>
      </c>
      <c r="T21" s="88" t="str" cm="1">
        <f t="array" ref="T21">_xlfn.IFS(P21&lt;Q21,"C",P21&lt;R21,"D",P21&lt;S21,"E",TRUE,"F")</f>
        <v>C</v>
      </c>
      <c r="V21" s="47">
        <f>ROUND(VLOOKUP(A21,'[1]2025 Annual Counts'!A:AG,32,FALSE),0)</f>
        <v>3843</v>
      </c>
      <c r="W21" s="265">
        <f t="shared" si="2"/>
        <v>-382.22879999999986</v>
      </c>
    </row>
    <row r="22" spans="1:23" ht="12.75" customHeight="1" x14ac:dyDescent="0.3">
      <c r="A22" s="267">
        <v>20</v>
      </c>
      <c r="B22" s="268" t="s">
        <v>405</v>
      </c>
      <c r="C22" s="268" t="s">
        <v>719</v>
      </c>
      <c r="D22" s="269" t="s">
        <v>57</v>
      </c>
      <c r="E22" s="274">
        <v>35</v>
      </c>
      <c r="F22" s="270">
        <v>52.150000000000006</v>
      </c>
      <c r="G22" s="271">
        <v>9.4650000000000012E-2</v>
      </c>
      <c r="H22" s="269" t="s">
        <v>695</v>
      </c>
      <c r="I22" s="269" t="s">
        <v>136</v>
      </c>
      <c r="J22" s="269" t="s">
        <v>138</v>
      </c>
      <c r="K22" s="269" t="s">
        <v>696</v>
      </c>
      <c r="L22" s="269" t="s">
        <v>691</v>
      </c>
      <c r="M22" s="274" t="s">
        <v>692</v>
      </c>
      <c r="N22" s="269" t="str">
        <f t="shared" si="0"/>
        <v>D</v>
      </c>
      <c r="O22" s="75" t="str">
        <f t="shared" si="1"/>
        <v>C3R_2L_U_WL_WR</v>
      </c>
      <c r="P22" s="272">
        <f>VLOOKUP(A22,'[1]2025 Annual Counts'!$A:$AG,33,FALSE)</f>
        <v>9764.5631999999987</v>
      </c>
      <c r="Q22" s="272">
        <v>18522</v>
      </c>
      <c r="R22" s="272">
        <v>21168</v>
      </c>
      <c r="S22" s="272">
        <v>21168.945000000003</v>
      </c>
      <c r="T22" s="272" t="str" cm="1">
        <f t="array" ref="T22">_xlfn.IFS(P22&lt;Q22,"C",P22&lt;R22,"D",P22&lt;S22,"E",TRUE,"F")</f>
        <v>C</v>
      </c>
      <c r="V22" s="47">
        <f>ROUND(VLOOKUP(A22,'[1]2025 Annual Counts'!A:AG,32,FALSE),0)</f>
        <v>10121</v>
      </c>
      <c r="W22" s="265">
        <f t="shared" si="2"/>
        <v>356.43680000000131</v>
      </c>
    </row>
    <row r="23" spans="1:23" ht="12.75" customHeight="1" x14ac:dyDescent="0.3">
      <c r="A23" s="262">
        <v>21</v>
      </c>
      <c r="B23" s="263" t="s">
        <v>720</v>
      </c>
      <c r="C23" s="263" t="s">
        <v>721</v>
      </c>
      <c r="D23" s="75" t="s">
        <v>57</v>
      </c>
      <c r="E23" s="75">
        <v>35</v>
      </c>
      <c r="F23" s="264">
        <v>52.2</v>
      </c>
      <c r="G23" s="266">
        <v>0.10500000000000001</v>
      </c>
      <c r="H23" s="75" t="s">
        <v>722</v>
      </c>
      <c r="I23" s="75" t="s">
        <v>136</v>
      </c>
      <c r="J23" s="75" t="s">
        <v>258</v>
      </c>
      <c r="K23" s="75" t="s">
        <v>39</v>
      </c>
      <c r="L23" s="75" t="s">
        <v>691</v>
      </c>
      <c r="M23" s="274" t="s">
        <v>692</v>
      </c>
      <c r="N23" s="75" t="str">
        <f t="shared" si="0"/>
        <v>D</v>
      </c>
      <c r="O23" s="75" t="str">
        <f t="shared" si="1"/>
        <v>C4_4L_D_WL_WR</v>
      </c>
      <c r="P23" s="88">
        <f>VLOOKUP(A23,'[1]2025 Annual Counts'!$A:$AG,33,FALSE)</f>
        <v>16106.0352</v>
      </c>
      <c r="Q23" s="88">
        <v>23058</v>
      </c>
      <c r="R23" s="88">
        <v>34114.5</v>
      </c>
      <c r="S23" s="88">
        <v>38556</v>
      </c>
      <c r="T23" s="88" t="str" cm="1">
        <f t="array" ref="T23">_xlfn.IFS(P23&lt;Q23,"C",P23&lt;R23,"D",P23&lt;S23,"E",TRUE,"F")</f>
        <v>C</v>
      </c>
      <c r="V23" s="47">
        <f>ROUND(VLOOKUP(A23,'[1]2025 Annual Counts'!A:AG,32,FALSE),0)</f>
        <v>13329</v>
      </c>
      <c r="W23" s="265">
        <f t="shared" si="2"/>
        <v>-2777.0352000000003</v>
      </c>
    </row>
    <row r="24" spans="1:23" ht="12.75" customHeight="1" x14ac:dyDescent="0.3">
      <c r="A24" s="262">
        <v>22</v>
      </c>
      <c r="B24" s="263" t="s">
        <v>705</v>
      </c>
      <c r="C24" s="263" t="s">
        <v>723</v>
      </c>
      <c r="D24" s="75" t="s">
        <v>57</v>
      </c>
      <c r="E24" s="75">
        <v>40</v>
      </c>
      <c r="F24" s="264">
        <v>46.7</v>
      </c>
      <c r="G24" s="266">
        <v>8.762970858712528E-2</v>
      </c>
      <c r="H24" s="75" t="s">
        <v>695</v>
      </c>
      <c r="I24" s="75" t="s">
        <v>136</v>
      </c>
      <c r="J24" s="75" t="s">
        <v>138</v>
      </c>
      <c r="K24" s="75" t="s">
        <v>696</v>
      </c>
      <c r="L24" s="75" t="s">
        <v>691</v>
      </c>
      <c r="M24" s="75" t="s">
        <v>692</v>
      </c>
      <c r="N24" s="75" t="str">
        <f t="shared" si="0"/>
        <v>D</v>
      </c>
      <c r="O24" s="75" t="str">
        <f t="shared" si="1"/>
        <v>C3R_2L_U_WL_WR</v>
      </c>
      <c r="P24" s="88">
        <f>VLOOKUP(A24,'[1]2025 Annual Counts'!$A:$AG,33,FALSE)</f>
        <v>16509.542399999998</v>
      </c>
      <c r="Q24" s="88">
        <v>18522</v>
      </c>
      <c r="R24" s="88">
        <v>21168</v>
      </c>
      <c r="S24" s="88">
        <v>21168.945000000003</v>
      </c>
      <c r="T24" s="88" t="str" cm="1">
        <f t="array" ref="T24">_xlfn.IFS(P24&lt;Q24,"C",P24&lt;R24,"D",P24&lt;S24,"E",TRUE,"F")</f>
        <v>C</v>
      </c>
      <c r="V24" s="47">
        <f>ROUND(VLOOKUP(A24,'[1]2025 Annual Counts'!A:AG,32,FALSE),0)</f>
        <v>16424</v>
      </c>
      <c r="W24" s="265">
        <f t="shared" si="2"/>
        <v>-85.542399999998452</v>
      </c>
    </row>
    <row r="25" spans="1:23" ht="12.75" customHeight="1" x14ac:dyDescent="0.3">
      <c r="A25" s="262">
        <v>23</v>
      </c>
      <c r="B25" s="263" t="s">
        <v>705</v>
      </c>
      <c r="C25" s="263" t="s">
        <v>724</v>
      </c>
      <c r="D25" s="75" t="s">
        <v>57</v>
      </c>
      <c r="E25" s="274">
        <v>30</v>
      </c>
      <c r="F25" s="264">
        <v>34.85</v>
      </c>
      <c r="G25" s="266">
        <v>0.13124771797293044</v>
      </c>
      <c r="H25" s="75" t="s">
        <v>695</v>
      </c>
      <c r="I25" s="75" t="s">
        <v>136</v>
      </c>
      <c r="J25" s="75" t="s">
        <v>138</v>
      </c>
      <c r="K25" s="75" t="s">
        <v>696</v>
      </c>
      <c r="L25" s="75" t="s">
        <v>691</v>
      </c>
      <c r="M25" s="75" t="s">
        <v>698</v>
      </c>
      <c r="N25" s="75" t="str">
        <f t="shared" si="0"/>
        <v>D</v>
      </c>
      <c r="O25" s="75" t="str">
        <f t="shared" si="1"/>
        <v>C3R_2L_U_WL_0R</v>
      </c>
      <c r="P25" s="88">
        <f>VLOOKUP(A25,'[1]2025 Annual Counts'!$A:$AG,33,FALSE)</f>
        <v>6618.3936000000003</v>
      </c>
      <c r="Q25" s="88">
        <v>17640</v>
      </c>
      <c r="R25" s="88">
        <v>20160</v>
      </c>
      <c r="S25" s="88">
        <v>20160.900000000001</v>
      </c>
      <c r="T25" s="88" t="str" cm="1">
        <f t="array" ref="T25">_xlfn.IFS(P25&lt;Q25,"C",P25&lt;R25,"D",P25&lt;S25,"E",TRUE,"F")</f>
        <v>C</v>
      </c>
      <c r="V25" s="47">
        <f>ROUND(VLOOKUP(A25,'[1]2025 Annual Counts'!A:AG,32,FALSE),0)</f>
        <v>7146</v>
      </c>
      <c r="W25" s="265">
        <f t="shared" si="2"/>
        <v>527.60639999999967</v>
      </c>
    </row>
    <row r="26" spans="1:23" ht="12.75" customHeight="1" x14ac:dyDescent="0.3">
      <c r="A26" s="262">
        <v>24</v>
      </c>
      <c r="B26" s="263" t="s">
        <v>725</v>
      </c>
      <c r="C26" s="263" t="s">
        <v>726</v>
      </c>
      <c r="D26" s="75" t="s">
        <v>57</v>
      </c>
      <c r="E26" s="75">
        <v>40</v>
      </c>
      <c r="F26" s="264">
        <v>50.400000000000006</v>
      </c>
      <c r="G26" s="266">
        <v>0.10289999999999999</v>
      </c>
      <c r="H26" s="75" t="s">
        <v>722</v>
      </c>
      <c r="I26" s="75" t="s">
        <v>136</v>
      </c>
      <c r="J26" s="75" t="s">
        <v>258</v>
      </c>
      <c r="K26" s="75" t="s">
        <v>39</v>
      </c>
      <c r="L26" s="75" t="s">
        <v>691</v>
      </c>
      <c r="M26" s="75" t="s">
        <v>692</v>
      </c>
      <c r="N26" s="75" t="str">
        <f t="shared" si="0"/>
        <v>D</v>
      </c>
      <c r="O26" s="75" t="str">
        <f t="shared" si="1"/>
        <v>C4_4L_D_WL_WR</v>
      </c>
      <c r="P26" s="88">
        <f>VLOOKUP(A26,'[1]2025 Annual Counts'!$A:$AG,33,FALSE)</f>
        <v>18201.235199999999</v>
      </c>
      <c r="Q26" s="88">
        <v>23058</v>
      </c>
      <c r="R26" s="88">
        <v>34114.5</v>
      </c>
      <c r="S26" s="88">
        <v>38556</v>
      </c>
      <c r="T26" s="88" t="str" cm="1">
        <f t="array" ref="T26">_xlfn.IFS(P26&lt;Q26,"C",P26&lt;R26,"D",P26&lt;S26,"E",TRUE,"F")</f>
        <v>C</v>
      </c>
      <c r="V26" s="47">
        <f>ROUND(VLOOKUP(A26,'[1]2025 Annual Counts'!A:AG,32,FALSE),0)</f>
        <v>16779</v>
      </c>
      <c r="W26" s="265">
        <f t="shared" si="2"/>
        <v>-1422.2351999999992</v>
      </c>
    </row>
    <row r="27" spans="1:23" ht="12.75" customHeight="1" x14ac:dyDescent="0.3">
      <c r="A27" s="262">
        <v>26</v>
      </c>
      <c r="B27" s="263" t="s">
        <v>355</v>
      </c>
      <c r="C27" s="263" t="s">
        <v>727</v>
      </c>
      <c r="D27" s="75" t="s">
        <v>57</v>
      </c>
      <c r="E27" s="75">
        <v>35</v>
      </c>
      <c r="F27" s="264">
        <v>40.85</v>
      </c>
      <c r="G27" s="266">
        <v>0.1064483924780103</v>
      </c>
      <c r="H27" s="75" t="s">
        <v>695</v>
      </c>
      <c r="I27" s="75" t="s">
        <v>136</v>
      </c>
      <c r="J27" s="75" t="s">
        <v>258</v>
      </c>
      <c r="K27" s="75" t="s">
        <v>696</v>
      </c>
      <c r="L27" s="75" t="s">
        <v>691</v>
      </c>
      <c r="M27" s="75" t="s">
        <v>692</v>
      </c>
      <c r="N27" s="75" t="str">
        <f t="shared" si="0"/>
        <v>D</v>
      </c>
      <c r="O27" s="75" t="str">
        <f t="shared" si="1"/>
        <v>C4_2L_U_WL_WR</v>
      </c>
      <c r="P27" s="88">
        <f>VLOOKUP(A27,'[1]2025 Annual Counts'!$A:$AG,33,FALSE)</f>
        <v>6623.3855999999996</v>
      </c>
      <c r="Q27" s="88">
        <v>0</v>
      </c>
      <c r="R27" s="88">
        <v>16632</v>
      </c>
      <c r="S27" s="88">
        <v>22680</v>
      </c>
      <c r="T27" s="88" t="str" cm="1">
        <f t="array" ref="T27">_xlfn.IFS(P27&lt;Q27,"C",P27&lt;R27,"D",P27&lt;S27,"E",TRUE,"F")</f>
        <v>D</v>
      </c>
      <c r="V27" s="47">
        <f>ROUND(VLOOKUP(A27,'[1]2025 Annual Counts'!A:AG,32,FALSE),0)</f>
        <v>7392</v>
      </c>
      <c r="W27" s="265">
        <f t="shared" si="2"/>
        <v>768.61440000000039</v>
      </c>
    </row>
    <row r="28" spans="1:23" ht="12.75" customHeight="1" x14ac:dyDescent="0.3">
      <c r="A28" s="262">
        <v>27</v>
      </c>
      <c r="B28" s="263" t="s">
        <v>141</v>
      </c>
      <c r="C28" s="263" t="s">
        <v>728</v>
      </c>
      <c r="D28" s="75" t="s">
        <v>57</v>
      </c>
      <c r="E28" s="75">
        <v>30</v>
      </c>
      <c r="F28" s="264">
        <v>38.15</v>
      </c>
      <c r="G28" s="266">
        <v>7.8989192625556259E-2</v>
      </c>
      <c r="H28" s="75" t="s">
        <v>695</v>
      </c>
      <c r="I28" s="75" t="s">
        <v>136</v>
      </c>
      <c r="J28" s="75" t="s">
        <v>138</v>
      </c>
      <c r="K28" s="75" t="s">
        <v>696</v>
      </c>
      <c r="L28" s="75" t="s">
        <v>697</v>
      </c>
      <c r="M28" s="75" t="s">
        <v>698</v>
      </c>
      <c r="N28" s="75" t="str">
        <f t="shared" si="0"/>
        <v>D</v>
      </c>
      <c r="O28" s="75" t="str">
        <f t="shared" si="1"/>
        <v>C3R_2L_U_0L_0R</v>
      </c>
      <c r="P28" s="88">
        <f>VLOOKUP(A28,'[1]2025 Annual Counts'!$A:$AG,33,FALSE)</f>
        <v>1537.5359999999998</v>
      </c>
      <c r="Q28" s="88">
        <v>14112</v>
      </c>
      <c r="R28" s="88">
        <v>16128</v>
      </c>
      <c r="S28" s="88">
        <v>16128.720000000001</v>
      </c>
      <c r="T28" s="88" t="str" cm="1">
        <f t="array" ref="T28">_xlfn.IFS(P28&lt;Q28,"C",P28&lt;R28,"D",P28&lt;S28,"E",TRUE,"F")</f>
        <v>C</v>
      </c>
      <c r="V28" s="47">
        <f>ROUND(VLOOKUP(A28,'[1]2025 Annual Counts'!A:AG,32,FALSE),0)</f>
        <v>1683</v>
      </c>
      <c r="W28" s="265">
        <f t="shared" si="2"/>
        <v>145.46400000000017</v>
      </c>
    </row>
    <row r="29" spans="1:23" ht="12.75" customHeight="1" x14ac:dyDescent="0.3">
      <c r="A29" s="262">
        <v>28</v>
      </c>
      <c r="B29" s="263" t="s">
        <v>725</v>
      </c>
      <c r="C29" s="263" t="s">
        <v>729</v>
      </c>
      <c r="D29" s="75" t="s">
        <v>57</v>
      </c>
      <c r="E29" s="75">
        <v>40</v>
      </c>
      <c r="F29" s="264">
        <v>45.45</v>
      </c>
      <c r="G29" s="266">
        <v>6.720000000000001E-2</v>
      </c>
      <c r="H29" s="75" t="s">
        <v>722</v>
      </c>
      <c r="I29" s="75" t="s">
        <v>136</v>
      </c>
      <c r="J29" s="75" t="s">
        <v>258</v>
      </c>
      <c r="K29" s="75" t="s">
        <v>39</v>
      </c>
      <c r="L29" s="75" t="s">
        <v>691</v>
      </c>
      <c r="M29" s="75" t="s">
        <v>698</v>
      </c>
      <c r="N29" s="75" t="str">
        <f t="shared" si="0"/>
        <v>D</v>
      </c>
      <c r="O29" s="75" t="str">
        <f t="shared" si="1"/>
        <v>C4_4L_D_WL_0R</v>
      </c>
      <c r="P29" s="88">
        <f>VLOOKUP(A29,'[1]2025 Annual Counts'!$A:$AG,33,FALSE)</f>
        <v>20744.755200000003</v>
      </c>
      <c r="Q29" s="88">
        <v>21960</v>
      </c>
      <c r="R29" s="88">
        <v>32490</v>
      </c>
      <c r="S29" s="88">
        <v>36720</v>
      </c>
      <c r="T29" s="88" t="str" cm="1">
        <f t="array" ref="T29">_xlfn.IFS(P29&lt;Q29,"C",P29&lt;R29,"D",P29&lt;S29,"E",TRUE,"F")</f>
        <v>C</v>
      </c>
      <c r="V29" s="47">
        <f>ROUND(VLOOKUP(A29,'[1]2025 Annual Counts'!A:AG,32,FALSE),0)</f>
        <v>20659</v>
      </c>
      <c r="W29" s="265">
        <f t="shared" si="2"/>
        <v>-85.755200000003242</v>
      </c>
    </row>
    <row r="30" spans="1:23" ht="12.75" customHeight="1" x14ac:dyDescent="0.3">
      <c r="A30" s="262">
        <v>29</v>
      </c>
      <c r="B30" s="263" t="s">
        <v>520</v>
      </c>
      <c r="C30" s="263" t="s">
        <v>730</v>
      </c>
      <c r="D30" s="75" t="s">
        <v>57</v>
      </c>
      <c r="E30" s="75">
        <v>30</v>
      </c>
      <c r="F30" s="264">
        <v>43.85</v>
      </c>
      <c r="G30" s="266">
        <v>9.5299623146318041E-2</v>
      </c>
      <c r="H30" s="75" t="s">
        <v>695</v>
      </c>
      <c r="I30" s="75" t="s">
        <v>136</v>
      </c>
      <c r="J30" s="75" t="s">
        <v>258</v>
      </c>
      <c r="K30" s="75" t="s">
        <v>696</v>
      </c>
      <c r="L30" s="75" t="s">
        <v>691</v>
      </c>
      <c r="M30" s="75" t="s">
        <v>692</v>
      </c>
      <c r="N30" s="75" t="str">
        <f t="shared" si="0"/>
        <v>D</v>
      </c>
      <c r="O30" s="75" t="str">
        <f t="shared" si="1"/>
        <v>C4_2L_U_WL_WR</v>
      </c>
      <c r="P30" s="88">
        <f>VLOOKUP(A30,'[1]2025 Annual Counts'!$A:$AG,33,FALSE)</f>
        <v>7530.9312</v>
      </c>
      <c r="Q30" s="88">
        <v>0</v>
      </c>
      <c r="R30" s="88">
        <v>16632</v>
      </c>
      <c r="S30" s="88">
        <v>22680</v>
      </c>
      <c r="T30" s="88" t="str" cm="1">
        <f t="array" ref="T30">_xlfn.IFS(P30&lt;Q30,"C",P30&lt;R30,"D",P30&lt;S30,"E",TRUE,"F")</f>
        <v>D</v>
      </c>
      <c r="V30" s="47">
        <f>ROUND(VLOOKUP(A30,'[1]2025 Annual Counts'!A:AG,32,FALSE),0)</f>
        <v>6980</v>
      </c>
      <c r="W30" s="265">
        <f t="shared" si="2"/>
        <v>-550.93119999999999</v>
      </c>
    </row>
    <row r="31" spans="1:23" ht="12.75" customHeight="1" x14ac:dyDescent="0.3">
      <c r="A31" s="267">
        <v>30</v>
      </c>
      <c r="B31" s="268" t="s">
        <v>731</v>
      </c>
      <c r="C31" s="268" t="s">
        <v>732</v>
      </c>
      <c r="D31" s="269" t="s">
        <v>57</v>
      </c>
      <c r="E31" s="269">
        <v>35</v>
      </c>
      <c r="F31" s="270">
        <v>42.599999999999994</v>
      </c>
      <c r="G31" s="271">
        <v>0.10264803921568627</v>
      </c>
      <c r="H31" s="269" t="s">
        <v>695</v>
      </c>
      <c r="I31" s="269" t="s">
        <v>136</v>
      </c>
      <c r="J31" s="269" t="s">
        <v>138</v>
      </c>
      <c r="K31" s="269" t="s">
        <v>39</v>
      </c>
      <c r="L31" s="269" t="s">
        <v>691</v>
      </c>
      <c r="M31" s="269" t="s">
        <v>692</v>
      </c>
      <c r="N31" s="269" t="str">
        <f t="shared" si="0"/>
        <v>D</v>
      </c>
      <c r="O31" s="75" t="str">
        <f t="shared" si="1"/>
        <v>C3R_2L_D_WL_WR</v>
      </c>
      <c r="P31" s="272">
        <f>VLOOKUP(A31,'[1]2025 Annual Counts'!$A:$AG,33,FALSE)</f>
        <v>7124.5823999999993</v>
      </c>
      <c r="Q31" s="272">
        <v>19448.100000000002</v>
      </c>
      <c r="R31" s="272">
        <v>22226.400000000001</v>
      </c>
      <c r="S31" s="272">
        <v>22227.392250000004</v>
      </c>
      <c r="T31" s="272" t="str" cm="1">
        <f t="array" ref="T31">_xlfn.IFS(P31&lt;Q31,"C",P31&lt;R31,"D",P31&lt;S31,"E",TRUE,"F")</f>
        <v>C</v>
      </c>
      <c r="V31" s="47">
        <f>ROUND(VLOOKUP(A31,'[1]2025 Annual Counts'!A:AG,32,FALSE),0)</f>
        <v>6441</v>
      </c>
      <c r="W31" s="265">
        <f t="shared" si="2"/>
        <v>-683.58239999999932</v>
      </c>
    </row>
    <row r="32" spans="1:23" ht="12.75" customHeight="1" x14ac:dyDescent="0.3">
      <c r="A32" s="262">
        <v>31</v>
      </c>
      <c r="B32" s="263" t="s">
        <v>354</v>
      </c>
      <c r="C32" s="263" t="s">
        <v>733</v>
      </c>
      <c r="D32" s="75" t="s">
        <v>57</v>
      </c>
      <c r="E32" s="75">
        <v>35</v>
      </c>
      <c r="F32" s="264">
        <v>53.95</v>
      </c>
      <c r="G32" s="266">
        <v>5.5099999999999996E-2</v>
      </c>
      <c r="H32" s="75" t="s">
        <v>722</v>
      </c>
      <c r="I32" s="75" t="s">
        <v>136</v>
      </c>
      <c r="J32" s="75" t="s">
        <v>258</v>
      </c>
      <c r="K32" s="75" t="s">
        <v>39</v>
      </c>
      <c r="L32" s="75" t="s">
        <v>691</v>
      </c>
      <c r="M32" s="274" t="s">
        <v>692</v>
      </c>
      <c r="N32" s="75" t="str">
        <f t="shared" si="0"/>
        <v>D</v>
      </c>
      <c r="O32" s="75" t="str">
        <f t="shared" si="1"/>
        <v>C4_4L_D_WL_WR</v>
      </c>
      <c r="P32" s="88">
        <f>VLOOKUP(A32,'[1]2025 Annual Counts'!$A:$AG,33,FALSE)</f>
        <v>11136.1536</v>
      </c>
      <c r="Q32" s="88">
        <v>23058</v>
      </c>
      <c r="R32" s="88">
        <v>34114.5</v>
      </c>
      <c r="S32" s="88">
        <v>38556</v>
      </c>
      <c r="T32" s="88" t="str" cm="1">
        <f t="array" ref="T32">_xlfn.IFS(P32&lt;Q32,"C",P32&lt;R32,"D",P32&lt;S32,"E",TRUE,"F")</f>
        <v>C</v>
      </c>
      <c r="V32" s="47">
        <f>ROUND(VLOOKUP(A32,'[1]2025 Annual Counts'!A:AG,32,FALSE),0)</f>
        <v>10242</v>
      </c>
      <c r="W32" s="265">
        <f t="shared" si="2"/>
        <v>-894.15359999999964</v>
      </c>
    </row>
    <row r="33" spans="1:23" ht="12.75" customHeight="1" x14ac:dyDescent="0.3">
      <c r="A33" s="262">
        <v>32</v>
      </c>
      <c r="B33" s="263" t="s">
        <v>354</v>
      </c>
      <c r="C33" s="263" t="s">
        <v>708</v>
      </c>
      <c r="D33" s="75" t="s">
        <v>57</v>
      </c>
      <c r="E33" s="75">
        <v>30</v>
      </c>
      <c r="F33" s="264">
        <v>37.450000000000003</v>
      </c>
      <c r="G33" s="266">
        <v>7.3800000000000004E-2</v>
      </c>
      <c r="H33" s="75" t="s">
        <v>695</v>
      </c>
      <c r="I33" s="75" t="s">
        <v>136</v>
      </c>
      <c r="J33" s="75" t="s">
        <v>258</v>
      </c>
      <c r="K33" s="75" t="s">
        <v>696</v>
      </c>
      <c r="L33" s="75" t="s">
        <v>697</v>
      </c>
      <c r="M33" s="75" t="s">
        <v>698</v>
      </c>
      <c r="N33" s="75" t="str">
        <f t="shared" si="0"/>
        <v>D</v>
      </c>
      <c r="O33" s="75" t="str">
        <f t="shared" si="1"/>
        <v>C4_2L_U_0L_0R</v>
      </c>
      <c r="P33" s="88">
        <f>VLOOKUP(A33,'[1]2025 Annual Counts'!$A:$AG,33,FALSE)</f>
        <v>7285.3248000000003</v>
      </c>
      <c r="Q33" s="88">
        <v>0</v>
      </c>
      <c r="R33" s="88">
        <v>12672</v>
      </c>
      <c r="S33" s="88">
        <v>17280</v>
      </c>
      <c r="T33" s="88" t="str" cm="1">
        <f t="array" ref="T33">_xlfn.IFS(P33&lt;Q33,"C",P33&lt;R33,"D",P33&lt;S33,"E",TRUE,"F")</f>
        <v>D</v>
      </c>
      <c r="V33" s="47">
        <f>ROUND(VLOOKUP(A33,'[1]2025 Annual Counts'!A:AG,32,FALSE),0)</f>
        <v>6791</v>
      </c>
      <c r="W33" s="265">
        <f t="shared" si="2"/>
        <v>-494.32480000000032</v>
      </c>
    </row>
    <row r="34" spans="1:23" ht="12.75" customHeight="1" x14ac:dyDescent="0.3">
      <c r="A34" s="262">
        <v>33</v>
      </c>
      <c r="B34" s="263" t="s">
        <v>354</v>
      </c>
      <c r="C34" s="263" t="s">
        <v>734</v>
      </c>
      <c r="D34" s="75" t="s">
        <v>57</v>
      </c>
      <c r="E34" s="75">
        <v>35</v>
      </c>
      <c r="F34" s="264">
        <v>49.099999999999994</v>
      </c>
      <c r="G34" s="266">
        <v>0.12378905775075988</v>
      </c>
      <c r="H34" s="274" t="s">
        <v>722</v>
      </c>
      <c r="I34" s="75" t="s">
        <v>136</v>
      </c>
      <c r="J34" s="75" t="s">
        <v>258</v>
      </c>
      <c r="K34" s="75" t="s">
        <v>39</v>
      </c>
      <c r="L34" s="75" t="s">
        <v>691</v>
      </c>
      <c r="M34" s="274" t="s">
        <v>692</v>
      </c>
      <c r="N34" s="75" t="str">
        <f t="shared" si="0"/>
        <v>D</v>
      </c>
      <c r="O34" s="75" t="str">
        <f t="shared" si="1"/>
        <v>C4_4L_D_WL_WR</v>
      </c>
      <c r="P34" s="88">
        <f>VLOOKUP(A34,'[1]2025 Annual Counts'!$A:$AG,33,FALSE)</f>
        <v>11619.379199999999</v>
      </c>
      <c r="Q34" s="88">
        <v>23058</v>
      </c>
      <c r="R34" s="88">
        <v>34114.5</v>
      </c>
      <c r="S34" s="88">
        <v>38556</v>
      </c>
      <c r="T34" s="88" t="str" cm="1">
        <f t="array" ref="T34">_xlfn.IFS(P34&lt;Q34,"C",P34&lt;R34,"D",P34&lt;S34,"E",TRUE,"F")</f>
        <v>C</v>
      </c>
      <c r="V34" s="47">
        <f>ROUND(VLOOKUP(A34,'[1]2025 Annual Counts'!A:AG,32,FALSE),0)</f>
        <v>11768</v>
      </c>
      <c r="W34" s="265">
        <f t="shared" si="2"/>
        <v>148.6208000000006</v>
      </c>
    </row>
    <row r="35" spans="1:23" ht="12.75" customHeight="1" x14ac:dyDescent="0.3">
      <c r="A35" s="262">
        <v>34</v>
      </c>
      <c r="B35" s="263" t="s">
        <v>354</v>
      </c>
      <c r="C35" s="263" t="s">
        <v>735</v>
      </c>
      <c r="D35" s="75" t="s">
        <v>57</v>
      </c>
      <c r="E35" s="75">
        <v>35</v>
      </c>
      <c r="F35" s="264">
        <v>47.55</v>
      </c>
      <c r="G35" s="266">
        <v>9.6885250737463124E-2</v>
      </c>
      <c r="H35" s="75" t="s">
        <v>722</v>
      </c>
      <c r="I35" s="75" t="s">
        <v>136</v>
      </c>
      <c r="J35" s="75" t="s">
        <v>258</v>
      </c>
      <c r="K35" s="75" t="s">
        <v>39</v>
      </c>
      <c r="L35" s="75" t="s">
        <v>691</v>
      </c>
      <c r="M35" s="75" t="s">
        <v>698</v>
      </c>
      <c r="N35" s="75" t="str">
        <f t="shared" si="0"/>
        <v>D</v>
      </c>
      <c r="O35" s="75" t="str">
        <f t="shared" si="1"/>
        <v>C4_4L_D_WL_0R</v>
      </c>
      <c r="P35" s="88">
        <f>VLOOKUP(A35,'[1]2025 Annual Counts'!$A:$AG,33,FALSE)</f>
        <v>8915.3087999999989</v>
      </c>
      <c r="Q35" s="88">
        <v>21960</v>
      </c>
      <c r="R35" s="88">
        <v>32490</v>
      </c>
      <c r="S35" s="88">
        <v>36720</v>
      </c>
      <c r="T35" s="88" t="str" cm="1">
        <f t="array" ref="T35">_xlfn.IFS(P35&lt;Q35,"C",P35&lt;R35,"D",P35&lt;S35,"E",TRUE,"F")</f>
        <v>C</v>
      </c>
      <c r="V35" s="47">
        <f>ROUND(VLOOKUP(A35,'[1]2025 Annual Counts'!A:AG,32,FALSE),0)</f>
        <v>8973</v>
      </c>
      <c r="W35" s="265">
        <f t="shared" si="2"/>
        <v>57.691200000001118</v>
      </c>
    </row>
    <row r="36" spans="1:23" ht="12.75" customHeight="1" x14ac:dyDescent="0.3">
      <c r="A36" s="267">
        <v>35</v>
      </c>
      <c r="B36" s="268" t="s">
        <v>379</v>
      </c>
      <c r="C36" s="268" t="s">
        <v>736</v>
      </c>
      <c r="D36" s="269" t="s">
        <v>57</v>
      </c>
      <c r="E36" s="269">
        <v>45</v>
      </c>
      <c r="F36" s="270">
        <v>39.85</v>
      </c>
      <c r="G36" s="271">
        <v>0.12120396107222127</v>
      </c>
      <c r="H36" s="269" t="s">
        <v>722</v>
      </c>
      <c r="I36" s="269" t="s">
        <v>136</v>
      </c>
      <c r="J36" s="269" t="s">
        <v>258</v>
      </c>
      <c r="K36" s="269" t="s">
        <v>39</v>
      </c>
      <c r="L36" s="269" t="s">
        <v>691</v>
      </c>
      <c r="M36" s="274" t="s">
        <v>698</v>
      </c>
      <c r="N36" s="269" t="str">
        <f t="shared" si="0"/>
        <v>D</v>
      </c>
      <c r="O36" s="75" t="str">
        <f t="shared" si="1"/>
        <v>C4_4L_D_WL_0R</v>
      </c>
      <c r="P36" s="272">
        <f>VLOOKUP(A36,'[1]2025 Annual Counts'!$A:$AG,33,FALSE)</f>
        <v>19673.462399999997</v>
      </c>
      <c r="Q36" s="272">
        <v>21960</v>
      </c>
      <c r="R36" s="272">
        <v>32490</v>
      </c>
      <c r="S36" s="272">
        <v>36720</v>
      </c>
      <c r="T36" s="272" t="str" cm="1">
        <f t="array" ref="T36">_xlfn.IFS(P36&lt;Q36,"C",P36&lt;R36,"D",P36&lt;S36,"E",TRUE,"F")</f>
        <v>C</v>
      </c>
      <c r="V36" s="47">
        <f>ROUND(VLOOKUP(A36,'[1]2025 Annual Counts'!A:AG,32,FALSE),0)</f>
        <v>19405</v>
      </c>
      <c r="W36" s="265">
        <f t="shared" si="2"/>
        <v>-268.46239999999671</v>
      </c>
    </row>
    <row r="37" spans="1:23" ht="12.75" customHeight="1" x14ac:dyDescent="0.3">
      <c r="A37" s="262">
        <v>36</v>
      </c>
      <c r="B37" s="263" t="s">
        <v>725</v>
      </c>
      <c r="C37" s="263" t="s">
        <v>737</v>
      </c>
      <c r="D37" s="75" t="s">
        <v>57</v>
      </c>
      <c r="E37" s="75">
        <v>30</v>
      </c>
      <c r="F37" s="264">
        <v>44.15</v>
      </c>
      <c r="G37" s="266">
        <v>0.10304310910582445</v>
      </c>
      <c r="H37" s="75" t="s">
        <v>722</v>
      </c>
      <c r="I37" s="75" t="s">
        <v>136</v>
      </c>
      <c r="J37" s="75" t="s">
        <v>258</v>
      </c>
      <c r="K37" s="75" t="s">
        <v>39</v>
      </c>
      <c r="L37" s="75" t="s">
        <v>691</v>
      </c>
      <c r="M37" s="75" t="s">
        <v>692</v>
      </c>
      <c r="N37" s="75" t="str">
        <f t="shared" si="0"/>
        <v>D</v>
      </c>
      <c r="O37" s="75" t="str">
        <f t="shared" si="1"/>
        <v>C4_4L_D_WL_WR</v>
      </c>
      <c r="P37" s="88">
        <f>VLOOKUP(A37,'[1]2025 Annual Counts'!$A:$AG,33,FALSE)</f>
        <v>18053.068800000001</v>
      </c>
      <c r="Q37" s="88">
        <v>23058</v>
      </c>
      <c r="R37" s="88">
        <v>34114.5</v>
      </c>
      <c r="S37" s="88">
        <v>38556</v>
      </c>
      <c r="T37" s="88" t="str" cm="1">
        <f t="array" ref="T37">_xlfn.IFS(P37&lt;Q37,"C",P37&lt;R37,"D",P37&lt;S37,"E",TRUE,"F")</f>
        <v>C</v>
      </c>
      <c r="V37" s="47">
        <f>ROUND(VLOOKUP(A37,'[1]2025 Annual Counts'!A:AG,32,FALSE),0)</f>
        <v>18909</v>
      </c>
      <c r="W37" s="265">
        <f t="shared" si="2"/>
        <v>855.93119999999908</v>
      </c>
    </row>
    <row r="38" spans="1:23" ht="12.75" customHeight="1" x14ac:dyDescent="0.3">
      <c r="A38" s="262">
        <v>37</v>
      </c>
      <c r="B38" s="263" t="s">
        <v>384</v>
      </c>
      <c r="C38" s="263" t="s">
        <v>738</v>
      </c>
      <c r="D38" s="75" t="s">
        <v>57</v>
      </c>
      <c r="E38" s="75">
        <v>25</v>
      </c>
      <c r="F38" s="264">
        <v>39.450000000000003</v>
      </c>
      <c r="G38" s="266">
        <v>0.11526706944121681</v>
      </c>
      <c r="H38" s="75" t="s">
        <v>722</v>
      </c>
      <c r="I38" s="75" t="s">
        <v>136</v>
      </c>
      <c r="J38" s="75" t="s">
        <v>258</v>
      </c>
      <c r="K38" s="75" t="s">
        <v>39</v>
      </c>
      <c r="L38" s="75" t="s">
        <v>691</v>
      </c>
      <c r="M38" s="75" t="s">
        <v>692</v>
      </c>
      <c r="N38" s="75" t="str">
        <f t="shared" si="0"/>
        <v>D</v>
      </c>
      <c r="O38" s="75" t="str">
        <f t="shared" si="1"/>
        <v>C4_4L_D_WL_WR</v>
      </c>
      <c r="P38" s="88">
        <f>VLOOKUP(A38,'[1]2025 Annual Counts'!$A:$AG,33,FALSE)</f>
        <v>5726.8224</v>
      </c>
      <c r="Q38" s="88">
        <v>23058</v>
      </c>
      <c r="R38" s="88">
        <v>34114.5</v>
      </c>
      <c r="S38" s="88">
        <v>38556</v>
      </c>
      <c r="T38" s="88" t="str" cm="1">
        <f t="array" ref="T38">_xlfn.IFS(P38&lt;Q38,"C",P38&lt;R38,"D",P38&lt;S38,"E",TRUE,"F")</f>
        <v>C</v>
      </c>
      <c r="V38" s="47">
        <f>ROUND(VLOOKUP(A38,'[1]2025 Annual Counts'!A:AG,32,FALSE),0)</f>
        <v>5337</v>
      </c>
      <c r="W38" s="265">
        <f t="shared" si="2"/>
        <v>-389.82240000000002</v>
      </c>
    </row>
    <row r="39" spans="1:23" ht="12.75" customHeight="1" x14ac:dyDescent="0.3">
      <c r="A39" s="262">
        <v>38</v>
      </c>
      <c r="B39" s="263" t="s">
        <v>739</v>
      </c>
      <c r="C39" s="263" t="s">
        <v>740</v>
      </c>
      <c r="D39" s="75" t="s">
        <v>57</v>
      </c>
      <c r="E39" s="274">
        <v>35</v>
      </c>
      <c r="F39" s="264">
        <v>42.9</v>
      </c>
      <c r="G39" s="266">
        <v>0.11590359477124183</v>
      </c>
      <c r="H39" s="75" t="s">
        <v>722</v>
      </c>
      <c r="I39" s="75" t="s">
        <v>136</v>
      </c>
      <c r="J39" s="75" t="s">
        <v>258</v>
      </c>
      <c r="K39" s="75" t="s">
        <v>696</v>
      </c>
      <c r="L39" s="75" t="s">
        <v>691</v>
      </c>
      <c r="M39" s="75" t="s">
        <v>698</v>
      </c>
      <c r="N39" s="75" t="str">
        <f t="shared" si="0"/>
        <v>D</v>
      </c>
      <c r="O39" s="75" t="str">
        <f t="shared" si="1"/>
        <v>C4_4L_U_WL_0R</v>
      </c>
      <c r="P39" s="88">
        <f>VLOOKUP(A39,'[1]2025 Annual Counts'!$A:$AG,33,FALSE)</f>
        <v>8211.84</v>
      </c>
      <c r="Q39" s="88">
        <v>20862</v>
      </c>
      <c r="R39" s="88">
        <v>30865.5</v>
      </c>
      <c r="S39" s="88">
        <v>34884</v>
      </c>
      <c r="T39" s="88" t="str" cm="1">
        <f t="array" ref="T39">_xlfn.IFS(P39&lt;Q39,"C",P39&lt;R39,"D",P39&lt;S39,"E",TRUE,"F")</f>
        <v>C</v>
      </c>
      <c r="V39" s="47">
        <f>ROUND(VLOOKUP(A39,'[1]2025 Annual Counts'!A:AG,32,FALSE),0)</f>
        <v>8056</v>
      </c>
      <c r="W39" s="265">
        <f t="shared" si="2"/>
        <v>-155.84000000000015</v>
      </c>
    </row>
    <row r="40" spans="1:23" ht="12.75" customHeight="1" x14ac:dyDescent="0.3">
      <c r="A40" s="262">
        <v>39</v>
      </c>
      <c r="B40" s="263" t="s">
        <v>310</v>
      </c>
      <c r="C40" s="263" t="s">
        <v>741</v>
      </c>
      <c r="D40" s="75" t="s">
        <v>57</v>
      </c>
      <c r="E40" s="75">
        <v>45</v>
      </c>
      <c r="F40" s="264">
        <v>45.349999999999994</v>
      </c>
      <c r="G40" s="266">
        <v>5.4850798962030552E-2</v>
      </c>
      <c r="H40" s="274" t="s">
        <v>722</v>
      </c>
      <c r="I40" s="75" t="s">
        <v>136</v>
      </c>
      <c r="J40" s="75" t="s">
        <v>258</v>
      </c>
      <c r="K40" s="75" t="s">
        <v>39</v>
      </c>
      <c r="L40" s="75" t="s">
        <v>691</v>
      </c>
      <c r="M40" s="75" t="s">
        <v>692</v>
      </c>
      <c r="N40" s="75" t="str">
        <f t="shared" si="0"/>
        <v>D</v>
      </c>
      <c r="O40" s="75" t="str">
        <f t="shared" si="1"/>
        <v>C4_4L_D_WL_WR</v>
      </c>
      <c r="P40" s="88">
        <f>VLOOKUP(A40,'[1]2025 Annual Counts'!$A:$AG,33,FALSE)</f>
        <v>16107.1872</v>
      </c>
      <c r="Q40" s="88">
        <v>23058</v>
      </c>
      <c r="R40" s="88">
        <v>34114.5</v>
      </c>
      <c r="S40" s="88">
        <v>38556</v>
      </c>
      <c r="T40" s="88" t="str" cm="1">
        <f t="array" ref="T40">_xlfn.IFS(P40&lt;Q40,"C",P40&lt;R40,"D",P40&lt;S40,"E",TRUE,"F")</f>
        <v>C</v>
      </c>
      <c r="V40" s="47">
        <f>ROUND(VLOOKUP(A40,'[1]2025 Annual Counts'!A:AG,32,FALSE),0)</f>
        <v>16987</v>
      </c>
      <c r="W40" s="265">
        <f t="shared" si="2"/>
        <v>879.8127999999997</v>
      </c>
    </row>
    <row r="41" spans="1:23" ht="12.75" customHeight="1" x14ac:dyDescent="0.3">
      <c r="A41" s="267">
        <v>40</v>
      </c>
      <c r="B41" s="268" t="s">
        <v>384</v>
      </c>
      <c r="C41" s="268" t="s">
        <v>742</v>
      </c>
      <c r="D41" s="269" t="s">
        <v>57</v>
      </c>
      <c r="E41" s="269">
        <v>35</v>
      </c>
      <c r="F41" s="270">
        <v>42</v>
      </c>
      <c r="G41" s="271">
        <v>5.5449999999999999E-2</v>
      </c>
      <c r="H41" s="269" t="s">
        <v>695</v>
      </c>
      <c r="I41" s="269" t="s">
        <v>136</v>
      </c>
      <c r="J41" s="269" t="s">
        <v>258</v>
      </c>
      <c r="K41" s="269" t="s">
        <v>696</v>
      </c>
      <c r="L41" s="269" t="s">
        <v>691</v>
      </c>
      <c r="M41" s="269" t="s">
        <v>692</v>
      </c>
      <c r="N41" s="269" t="str">
        <f t="shared" si="0"/>
        <v>D</v>
      </c>
      <c r="O41" s="75" t="str">
        <f t="shared" si="1"/>
        <v>C4_2L_U_WL_WR</v>
      </c>
      <c r="P41" s="272">
        <f>VLOOKUP(A41,'[1]2025 Annual Counts'!$A:$AG,33,FALSE)</f>
        <v>6853.0176000000001</v>
      </c>
      <c r="Q41" s="272">
        <v>0</v>
      </c>
      <c r="R41" s="272">
        <v>16632</v>
      </c>
      <c r="S41" s="272">
        <v>22680</v>
      </c>
      <c r="T41" s="272" t="str" cm="1">
        <f t="array" ref="T41">_xlfn.IFS(P41&lt;Q41,"C",P41&lt;R41,"D",P41&lt;S41,"E",TRUE,"F")</f>
        <v>D</v>
      </c>
      <c r="V41" s="47">
        <f>ROUND(VLOOKUP(A41,'[1]2025 Annual Counts'!A:AG,32,FALSE),0)</f>
        <v>6648</v>
      </c>
      <c r="W41" s="265">
        <f t="shared" si="2"/>
        <v>-205.01760000000013</v>
      </c>
    </row>
    <row r="42" spans="1:23" ht="12.75" customHeight="1" x14ac:dyDescent="0.3">
      <c r="A42" s="262">
        <v>42</v>
      </c>
      <c r="B42" s="263" t="s">
        <v>743</v>
      </c>
      <c r="C42" s="263" t="s">
        <v>744</v>
      </c>
      <c r="D42" s="75" t="s">
        <v>57</v>
      </c>
      <c r="E42" s="75">
        <v>45</v>
      </c>
      <c r="F42" s="264">
        <v>44.35</v>
      </c>
      <c r="G42" s="266">
        <v>9.894648115736504E-2</v>
      </c>
      <c r="H42" s="75" t="s">
        <v>695</v>
      </c>
      <c r="I42" s="75" t="s">
        <v>136</v>
      </c>
      <c r="J42" s="75" t="s">
        <v>258</v>
      </c>
      <c r="K42" s="75" t="s">
        <v>696</v>
      </c>
      <c r="L42" s="75" t="s">
        <v>691</v>
      </c>
      <c r="M42" s="75" t="s">
        <v>692</v>
      </c>
      <c r="N42" s="75" t="str">
        <f t="shared" si="0"/>
        <v>D</v>
      </c>
      <c r="O42" s="75" t="str">
        <f t="shared" si="1"/>
        <v>C4_2L_U_WL_WR</v>
      </c>
      <c r="P42" s="88">
        <f>VLOOKUP(A42,'[1]2025 Annual Counts'!$A:$AG,33,FALSE)</f>
        <v>10586.0352</v>
      </c>
      <c r="Q42" s="88">
        <v>0</v>
      </c>
      <c r="R42" s="88">
        <v>16632</v>
      </c>
      <c r="S42" s="88">
        <v>22680</v>
      </c>
      <c r="T42" s="88" t="str" cm="1">
        <f t="array" ref="T42">_xlfn.IFS(P42&lt;Q42,"C",P42&lt;R42,"D",P42&lt;S42,"E",TRUE,"F")</f>
        <v>D</v>
      </c>
      <c r="V42" s="47">
        <f>ROUND(VLOOKUP(A42,'[1]2025 Annual Counts'!A:AG,32,FALSE),0)</f>
        <v>9286</v>
      </c>
      <c r="W42" s="265">
        <f t="shared" si="2"/>
        <v>-1300.0352000000003</v>
      </c>
    </row>
    <row r="43" spans="1:23" ht="12.75" customHeight="1" x14ac:dyDescent="0.3">
      <c r="A43" s="262">
        <v>43</v>
      </c>
      <c r="B43" s="263" t="s">
        <v>745</v>
      </c>
      <c r="C43" s="263" t="s">
        <v>746</v>
      </c>
      <c r="D43" s="75" t="s">
        <v>57</v>
      </c>
      <c r="E43" s="75">
        <v>45</v>
      </c>
      <c r="F43" s="264">
        <v>47.95</v>
      </c>
      <c r="G43" s="266">
        <v>0.12168252591495662</v>
      </c>
      <c r="H43" s="75" t="s">
        <v>695</v>
      </c>
      <c r="I43" s="75" t="s">
        <v>136</v>
      </c>
      <c r="J43" s="75" t="s">
        <v>445</v>
      </c>
      <c r="K43" s="75" t="s">
        <v>696</v>
      </c>
      <c r="L43" s="75" t="s">
        <v>691</v>
      </c>
      <c r="M43" s="75" t="s">
        <v>692</v>
      </c>
      <c r="N43" s="75" t="str">
        <f t="shared" si="0"/>
        <v>D</v>
      </c>
      <c r="O43" s="75" t="str">
        <f t="shared" si="1"/>
        <v>C5_2L_U_WL_WR</v>
      </c>
      <c r="P43" s="88">
        <f>VLOOKUP(A43,'[1]2025 Annual Counts'!$A:$AG,33,FALSE)</f>
        <v>9540.7103999999999</v>
      </c>
      <c r="Q43" s="88">
        <v>0</v>
      </c>
      <c r="R43" s="88">
        <v>13136</v>
      </c>
      <c r="S43" s="88">
        <v>20601</v>
      </c>
      <c r="T43" s="88" t="str" cm="1">
        <f t="array" ref="T43">_xlfn.IFS(P43&lt;Q43,"C",P43&lt;R43,"D",P43&lt;S43,"E",TRUE,"F")</f>
        <v>D</v>
      </c>
      <c r="V43" s="47">
        <f>ROUND(VLOOKUP(A43,'[1]2025 Annual Counts'!A:AG,32,FALSE),0)</f>
        <v>9300</v>
      </c>
      <c r="W43" s="265">
        <f t="shared" si="2"/>
        <v>-240.71039999999994</v>
      </c>
    </row>
    <row r="44" spans="1:23" ht="12.75" customHeight="1" x14ac:dyDescent="0.3">
      <c r="A44" s="262">
        <v>44</v>
      </c>
      <c r="B44" s="263" t="s">
        <v>725</v>
      </c>
      <c r="C44" s="263" t="s">
        <v>742</v>
      </c>
      <c r="D44" s="75" t="s">
        <v>57</v>
      </c>
      <c r="E44" s="75">
        <v>30</v>
      </c>
      <c r="F44" s="264">
        <v>47.45</v>
      </c>
      <c r="G44" s="266">
        <v>5.8374750830564787E-2</v>
      </c>
      <c r="H44" s="75" t="s">
        <v>722</v>
      </c>
      <c r="I44" s="75" t="s">
        <v>136</v>
      </c>
      <c r="J44" s="75" t="s">
        <v>445</v>
      </c>
      <c r="K44" s="75" t="s">
        <v>39</v>
      </c>
      <c r="L44" s="75" t="s">
        <v>691</v>
      </c>
      <c r="M44" s="75" t="s">
        <v>698</v>
      </c>
      <c r="N44" s="75" t="str">
        <f t="shared" si="0"/>
        <v>D</v>
      </c>
      <c r="O44" s="75" t="str">
        <f t="shared" si="1"/>
        <v>C5_4L_D_WL_0R</v>
      </c>
      <c r="P44" s="88">
        <f>VLOOKUP(A44,'[1]2025 Annual Counts'!$A:$AG,33,FALSE)</f>
        <v>15243.571199999998</v>
      </c>
      <c r="Q44" s="88">
        <v>23490</v>
      </c>
      <c r="R44" s="88">
        <v>34470</v>
      </c>
      <c r="S44" s="88">
        <v>38700</v>
      </c>
      <c r="T44" s="88" t="str" cm="1">
        <f t="array" ref="T44">_xlfn.IFS(P44&lt;Q44,"C",P44&lt;R44,"D",P44&lt;S44,"E",TRUE,"F")</f>
        <v>C</v>
      </c>
      <c r="V44" s="47">
        <f>ROUND(VLOOKUP(A44,'[1]2025 Annual Counts'!A:AG,32,FALSE),0)</f>
        <v>15779</v>
      </c>
      <c r="W44" s="265">
        <f t="shared" si="2"/>
        <v>535.4288000000015</v>
      </c>
    </row>
    <row r="45" spans="1:23" ht="12.75" customHeight="1" x14ac:dyDescent="0.3">
      <c r="A45" s="267">
        <v>45</v>
      </c>
      <c r="B45" s="268" t="s">
        <v>703</v>
      </c>
      <c r="C45" s="268" t="s">
        <v>747</v>
      </c>
      <c r="D45" s="269" t="s">
        <v>57</v>
      </c>
      <c r="E45" s="269">
        <v>25</v>
      </c>
      <c r="F45" s="270">
        <v>38.650000000000006</v>
      </c>
      <c r="G45" s="271">
        <v>0.16318501679618713</v>
      </c>
      <c r="H45" s="269" t="s">
        <v>695</v>
      </c>
      <c r="I45" s="269" t="s">
        <v>136</v>
      </c>
      <c r="J45" s="269" t="s">
        <v>258</v>
      </c>
      <c r="K45" s="269" t="s">
        <v>696</v>
      </c>
      <c r="L45" s="269" t="s">
        <v>691</v>
      </c>
      <c r="M45" s="269" t="s">
        <v>692</v>
      </c>
      <c r="N45" s="269" t="str">
        <f t="shared" si="0"/>
        <v>D</v>
      </c>
      <c r="O45" s="75" t="str">
        <f t="shared" si="1"/>
        <v>C4_2L_U_WL_WR</v>
      </c>
      <c r="P45" s="272">
        <f>VLOOKUP(A45,'[1]2025 Annual Counts'!$A:$AG,33,FALSE)</f>
        <v>6440.6784000000007</v>
      </c>
      <c r="Q45" s="272">
        <v>0</v>
      </c>
      <c r="R45" s="272">
        <v>16632</v>
      </c>
      <c r="S45" s="272">
        <v>22680</v>
      </c>
      <c r="T45" s="272" t="str" cm="1">
        <f t="array" ref="T45">_xlfn.IFS(P45&lt;Q45,"C",P45&lt;R45,"D",P45&lt;S45,"E",TRUE,"F")</f>
        <v>D</v>
      </c>
      <c r="V45" s="47">
        <f>ROUND(VLOOKUP(A45,'[1]2025 Annual Counts'!A:AG,32,FALSE),0)</f>
        <v>5601</v>
      </c>
      <c r="W45" s="265">
        <f t="shared" si="2"/>
        <v>-839.67840000000069</v>
      </c>
    </row>
    <row r="46" spans="1:23" ht="12.75" customHeight="1" x14ac:dyDescent="0.3">
      <c r="A46" s="262">
        <v>47</v>
      </c>
      <c r="B46" s="263" t="s">
        <v>748</v>
      </c>
      <c r="C46" s="263" t="s">
        <v>749</v>
      </c>
      <c r="D46" s="75" t="s">
        <v>57</v>
      </c>
      <c r="E46" s="75">
        <v>55</v>
      </c>
      <c r="F46" s="264">
        <v>49.650000000000006</v>
      </c>
      <c r="G46" s="266">
        <v>0.1792</v>
      </c>
      <c r="H46" s="75" t="s">
        <v>695</v>
      </c>
      <c r="I46" s="75" t="s">
        <v>136</v>
      </c>
      <c r="J46" s="75" t="s">
        <v>258</v>
      </c>
      <c r="K46" s="75" t="s">
        <v>696</v>
      </c>
      <c r="L46" s="75" t="s">
        <v>697</v>
      </c>
      <c r="M46" s="75" t="s">
        <v>698</v>
      </c>
      <c r="N46" s="75" t="str">
        <f t="shared" si="0"/>
        <v>D</v>
      </c>
      <c r="O46" s="75" t="str">
        <f t="shared" si="1"/>
        <v>C4_2L_U_0L_0R</v>
      </c>
      <c r="P46" s="88">
        <f>VLOOKUP(A46,'[1]2025 Annual Counts'!$A:$AG,33,FALSE)</f>
        <v>2499.6864</v>
      </c>
      <c r="Q46" s="88">
        <v>0</v>
      </c>
      <c r="R46" s="88">
        <v>12672</v>
      </c>
      <c r="S46" s="88">
        <v>17280</v>
      </c>
      <c r="T46" s="88" t="str" cm="1">
        <f t="array" ref="T46">_xlfn.IFS(P46&lt;Q46,"C",P46&lt;R46,"D",P46&lt;S46,"E",TRUE,"F")</f>
        <v>D</v>
      </c>
      <c r="V46" s="47">
        <f>ROUND(VLOOKUP(A46,'[1]2025 Annual Counts'!A:AG,32,FALSE),0)</f>
        <v>1816</v>
      </c>
      <c r="W46" s="265">
        <f t="shared" si="2"/>
        <v>-683.68640000000005</v>
      </c>
    </row>
    <row r="47" spans="1:23" ht="12.75" customHeight="1" x14ac:dyDescent="0.3">
      <c r="A47" s="275">
        <v>48</v>
      </c>
      <c r="B47" s="263" t="s">
        <v>750</v>
      </c>
      <c r="C47" s="263" t="s">
        <v>751</v>
      </c>
      <c r="D47" s="75" t="s">
        <v>57</v>
      </c>
      <c r="E47" s="75">
        <v>40</v>
      </c>
      <c r="F47" s="264">
        <v>49.35</v>
      </c>
      <c r="G47" s="276">
        <v>0.1103</v>
      </c>
      <c r="H47" s="75" t="s">
        <v>695</v>
      </c>
      <c r="I47" s="75" t="s">
        <v>136</v>
      </c>
      <c r="J47" s="75" t="s">
        <v>138</v>
      </c>
      <c r="K47" s="75" t="s">
        <v>39</v>
      </c>
      <c r="L47" s="75" t="s">
        <v>691</v>
      </c>
      <c r="M47" s="75" t="s">
        <v>698</v>
      </c>
      <c r="N47" s="75" t="str">
        <f>IF(I47="URBAN","D","C")</f>
        <v>D</v>
      </c>
      <c r="O47" s="75" t="str">
        <f>CONCATENATE(J47,"_",H47,"_",K47,"_",L47,"_",M47)</f>
        <v>C3R_2L_D_WL_0R</v>
      </c>
      <c r="P47" s="88">
        <f>VLOOKUP(A47,'[1]2025 Annual Counts'!$A:$AG,33,FALSE)</f>
        <v>11038.3104</v>
      </c>
      <c r="Q47" s="88">
        <v>18522</v>
      </c>
      <c r="R47" s="88">
        <v>21168</v>
      </c>
      <c r="S47" s="88">
        <v>21168.945000000003</v>
      </c>
      <c r="T47" s="88" t="str" cm="1">
        <f t="array" ref="T47">_xlfn.IFS(P47&lt;Q47,"C",P47&lt;R47,"D",P47&lt;S47,"E",TRUE,"F")</f>
        <v>C</v>
      </c>
      <c r="V47" s="47" t="e">
        <f>ROUND(VLOOKUP(A47,'[1]2025 Annual Counts'!A:AG,32,FALSE),0)</f>
        <v>#VALUE!</v>
      </c>
      <c r="W47" s="265" t="e">
        <f>V47-P47</f>
        <v>#VALUE!</v>
      </c>
    </row>
    <row r="48" spans="1:23" ht="12.75" customHeight="1" x14ac:dyDescent="0.3">
      <c r="A48" s="275">
        <v>49</v>
      </c>
      <c r="B48" s="263" t="s">
        <v>750</v>
      </c>
      <c r="C48" s="263" t="s">
        <v>752</v>
      </c>
      <c r="D48" s="75" t="s">
        <v>57</v>
      </c>
      <c r="E48" s="75">
        <v>40</v>
      </c>
      <c r="F48" s="264" t="e">
        <v>#DIV/0!</v>
      </c>
      <c r="G48" s="276" t="e">
        <v>#DIV/0!</v>
      </c>
      <c r="H48" s="75" t="s">
        <v>695</v>
      </c>
      <c r="I48" s="75" t="s">
        <v>136</v>
      </c>
      <c r="J48" s="75" t="s">
        <v>138</v>
      </c>
      <c r="K48" s="75" t="s">
        <v>39</v>
      </c>
      <c r="L48" s="75" t="s">
        <v>691</v>
      </c>
      <c r="M48" s="75" t="s">
        <v>692</v>
      </c>
      <c r="N48" s="75" t="str">
        <f>IF(I48="URBAN","D","C")</f>
        <v>D</v>
      </c>
      <c r="O48" s="75" t="str">
        <f>CONCATENATE(J48,"_",H48,"_",K48,"_",L48,"_",M48)</f>
        <v>C3R_2L_D_WL_WR</v>
      </c>
      <c r="P48" s="88" t="str">
        <f>VLOOKUP(A48,'[1]2025 Annual Counts'!$A:$AG,33,FALSE)</f>
        <v>N/A</v>
      </c>
      <c r="Q48" s="88">
        <v>19448.100000000002</v>
      </c>
      <c r="R48" s="88">
        <v>22226.400000000001</v>
      </c>
      <c r="S48" s="88">
        <v>22227.392250000004</v>
      </c>
      <c r="T48" s="88" t="str" cm="1">
        <f t="array" ref="T48">_xlfn.IFS(P48&lt;Q48,"C",P48&lt;R48,"D",P48&lt;S48,"E",TRUE,"F")</f>
        <v>F</v>
      </c>
      <c r="V48" s="47" t="e">
        <f>ROUND(VLOOKUP(A48,'[1]2025 Annual Counts'!A:AG,32,FALSE),0)</f>
        <v>#VALUE!</v>
      </c>
      <c r="W48" s="265" t="e">
        <f>V48-P48</f>
        <v>#VALUE!</v>
      </c>
    </row>
    <row r="49" spans="1:23" ht="12.75" customHeight="1" x14ac:dyDescent="0.3">
      <c r="A49" s="275">
        <v>50</v>
      </c>
      <c r="B49" s="263" t="s">
        <v>753</v>
      </c>
      <c r="C49" s="263" t="s">
        <v>754</v>
      </c>
      <c r="D49" s="75" t="s">
        <v>57</v>
      </c>
      <c r="E49" s="75">
        <v>40</v>
      </c>
      <c r="F49" s="264">
        <v>47.3</v>
      </c>
      <c r="G49" s="276">
        <v>0.18479816264579008</v>
      </c>
      <c r="H49" s="75" t="s">
        <v>695</v>
      </c>
      <c r="I49" s="75" t="s">
        <v>136</v>
      </c>
      <c r="J49" s="75" t="s">
        <v>138</v>
      </c>
      <c r="K49" s="75" t="s">
        <v>696</v>
      </c>
      <c r="L49" s="75" t="s">
        <v>691</v>
      </c>
      <c r="M49" s="75" t="s">
        <v>698</v>
      </c>
      <c r="N49" s="75" t="str">
        <f>IF(I49="URBAN","D","C")</f>
        <v>D</v>
      </c>
      <c r="O49" s="75" t="str">
        <f>CONCATENATE(J49,"_",H49,"_",K49,"_",L49,"_",M49)</f>
        <v>C3R_2L_U_WL_0R</v>
      </c>
      <c r="P49" s="88">
        <f>VLOOKUP(A49,'[1]2025 Annual Counts'!$A:$AG,33,FALSE)</f>
        <v>10171.497599999999</v>
      </c>
      <c r="Q49" s="88">
        <v>17640</v>
      </c>
      <c r="R49" s="88">
        <v>20160</v>
      </c>
      <c r="S49" s="88">
        <v>20160.900000000001</v>
      </c>
      <c r="T49" s="88" t="str" cm="1">
        <f t="array" ref="T49">_xlfn.IFS(P49&lt;Q49,"C",P49&lt;R49,"D",P49&lt;S49,"E",TRUE,"F")</f>
        <v>C</v>
      </c>
      <c r="V49" s="47" t="e">
        <f>ROUND(VLOOKUP(A49,'[1]2025 Annual Counts'!A:AG,32,FALSE),0)</f>
        <v>#VALUE!</v>
      </c>
      <c r="W49" s="265" t="e">
        <f>V49-P49</f>
        <v>#VALUE!</v>
      </c>
    </row>
    <row r="50" spans="1:23" ht="12.75" customHeight="1" x14ac:dyDescent="0.3">
      <c r="A50" s="275">
        <v>51</v>
      </c>
      <c r="B50" s="263" t="s">
        <v>753</v>
      </c>
      <c r="C50" s="263" t="s">
        <v>755</v>
      </c>
      <c r="D50" s="75" t="s">
        <v>57</v>
      </c>
      <c r="E50" s="75">
        <v>35</v>
      </c>
      <c r="F50" s="264">
        <v>53.05</v>
      </c>
      <c r="G50" s="276">
        <v>0.11914007973765658</v>
      </c>
      <c r="H50" s="75" t="s">
        <v>695</v>
      </c>
      <c r="I50" s="75" t="s">
        <v>157</v>
      </c>
      <c r="J50" s="75" t="s">
        <v>158</v>
      </c>
      <c r="K50" s="75" t="s">
        <v>696</v>
      </c>
      <c r="L50" s="75" t="s">
        <v>691</v>
      </c>
      <c r="M50" s="75" t="s">
        <v>692</v>
      </c>
      <c r="N50" s="75" t="str">
        <f>IF(I50="URBAN","D","C")</f>
        <v>C</v>
      </c>
      <c r="O50" s="75" t="str">
        <f>CONCATENATE(J50,"_",H50,"_",K50,"_",L50,"_",M50)</f>
        <v>C2_2L_U_WL_WR</v>
      </c>
      <c r="P50" s="88">
        <f>VLOOKUP(A50,'[1]2025 Annual Counts'!$A:$AG,33,FALSE)</f>
        <v>12601.8048</v>
      </c>
      <c r="Q50" s="88">
        <v>7380</v>
      </c>
      <c r="R50" s="88">
        <v>12600</v>
      </c>
      <c r="S50" s="88">
        <v>25650</v>
      </c>
      <c r="T50" s="88" t="str" cm="1">
        <f t="array" ref="T50">_xlfn.IFS(P50&lt;Q50,"C",P50&lt;R50,"D",P50&lt;S50,"E",TRUE,"F")</f>
        <v>E</v>
      </c>
      <c r="V50" s="47" t="e">
        <f>ROUND(VLOOKUP(A50,'[1]2025 Annual Counts'!A:AG,32,FALSE),0)</f>
        <v>#VALUE!</v>
      </c>
      <c r="W50" s="265" t="e">
        <f>V50-P50</f>
        <v>#VALUE!</v>
      </c>
    </row>
    <row r="51" spans="1:23" ht="12.9" customHeight="1" x14ac:dyDescent="0.3">
      <c r="A51" s="262">
        <v>201</v>
      </c>
      <c r="B51" s="263" t="s">
        <v>748</v>
      </c>
      <c r="C51" s="263" t="s">
        <v>756</v>
      </c>
      <c r="D51" s="75" t="s">
        <v>57</v>
      </c>
      <c r="E51" s="75">
        <v>40</v>
      </c>
      <c r="F51" s="264">
        <v>48</v>
      </c>
      <c r="G51" s="266">
        <v>8.2227226363279712E-2</v>
      </c>
      <c r="H51" s="75" t="s">
        <v>695</v>
      </c>
      <c r="I51" s="75" t="s">
        <v>136</v>
      </c>
      <c r="J51" s="75" t="s">
        <v>258</v>
      </c>
      <c r="K51" s="75" t="s">
        <v>696</v>
      </c>
      <c r="L51" s="75" t="s">
        <v>691</v>
      </c>
      <c r="M51" s="75" t="s">
        <v>692</v>
      </c>
      <c r="N51" s="75" t="str">
        <f t="shared" ref="N51:N118" si="3">IF(I51="URBAN","D","C")</f>
        <v>D</v>
      </c>
      <c r="O51" s="75" t="str">
        <f t="shared" ref="O51:O118" si="4">CONCATENATE(J51,"_",H51,"_",K51,"_",L51,"_",M51)</f>
        <v>C4_2L_U_WL_WR</v>
      </c>
      <c r="P51" s="88">
        <f>VLOOKUP(A51,'[1]2025 Annual Counts'!$A:$AG,33,FALSE)</f>
        <v>9624.9791999999998</v>
      </c>
      <c r="Q51" s="88">
        <v>0</v>
      </c>
      <c r="R51" s="88">
        <v>16632</v>
      </c>
      <c r="S51" s="88">
        <v>22680</v>
      </c>
      <c r="T51" s="88" t="str" cm="1">
        <f t="array" ref="T51">_xlfn.IFS(P51&lt;Q51,"C",P51&lt;R51,"D",P51&lt;S51,"E",TRUE,"F")</f>
        <v>D</v>
      </c>
      <c r="V51" s="47">
        <f>ROUND(VLOOKUP(A51,'[1]2025 Annual Counts'!A:AG,32,FALSE),0)</f>
        <v>9759</v>
      </c>
      <c r="W51" s="265">
        <f t="shared" ref="W51:W118" si="5">V51-P51</f>
        <v>134.02080000000024</v>
      </c>
    </row>
    <row r="52" spans="1:23" ht="12.75" customHeight="1" x14ac:dyDescent="0.3">
      <c r="A52" s="262">
        <v>202</v>
      </c>
      <c r="B52" s="263" t="s">
        <v>743</v>
      </c>
      <c r="C52" s="263" t="s">
        <v>757</v>
      </c>
      <c r="D52" s="75" t="s">
        <v>57</v>
      </c>
      <c r="E52" s="75">
        <v>45</v>
      </c>
      <c r="F52" s="264">
        <v>54.150000000000006</v>
      </c>
      <c r="G52" s="266">
        <v>7.0349999999999996E-2</v>
      </c>
      <c r="H52" s="75" t="s">
        <v>695</v>
      </c>
      <c r="I52" s="75" t="s">
        <v>136</v>
      </c>
      <c r="J52" s="75" t="s">
        <v>138</v>
      </c>
      <c r="K52" s="75" t="s">
        <v>696</v>
      </c>
      <c r="L52" s="75" t="s">
        <v>691</v>
      </c>
      <c r="M52" s="75" t="s">
        <v>698</v>
      </c>
      <c r="N52" s="75" t="str">
        <f t="shared" si="3"/>
        <v>D</v>
      </c>
      <c r="O52" s="75" t="str">
        <f t="shared" si="4"/>
        <v>C3R_2L_U_WL_0R</v>
      </c>
      <c r="P52" s="88">
        <f>VLOOKUP(A52,'[1]2025 Annual Counts'!$A:$AG,33,FALSE)</f>
        <v>10363.392</v>
      </c>
      <c r="Q52" s="88">
        <v>17640</v>
      </c>
      <c r="R52" s="88">
        <v>20160</v>
      </c>
      <c r="S52" s="88">
        <v>20160.900000000001</v>
      </c>
      <c r="T52" s="88" t="str" cm="1">
        <f t="array" ref="T52">_xlfn.IFS(P52&lt;Q52,"C",P52&lt;R52,"D",P52&lt;S52,"E",TRUE,"F")</f>
        <v>C</v>
      </c>
      <c r="V52" s="47">
        <f>ROUND(VLOOKUP(A52,'[1]2025 Annual Counts'!A:AG,32,FALSE),0)</f>
        <v>10109</v>
      </c>
      <c r="W52" s="265">
        <f t="shared" si="5"/>
        <v>-254.39199999999983</v>
      </c>
    </row>
    <row r="53" spans="1:23" ht="12.75" customHeight="1" x14ac:dyDescent="0.3">
      <c r="A53" s="267">
        <v>203</v>
      </c>
      <c r="B53" s="268" t="s">
        <v>703</v>
      </c>
      <c r="C53" s="268" t="s">
        <v>758</v>
      </c>
      <c r="D53" s="269" t="s">
        <v>57</v>
      </c>
      <c r="E53" s="269">
        <v>35</v>
      </c>
      <c r="F53" s="270">
        <v>50</v>
      </c>
      <c r="G53" s="271">
        <v>0.11832394639735871</v>
      </c>
      <c r="H53" s="269" t="s">
        <v>695</v>
      </c>
      <c r="I53" s="269" t="s">
        <v>136</v>
      </c>
      <c r="J53" s="269" t="s">
        <v>138</v>
      </c>
      <c r="K53" s="269" t="s">
        <v>696</v>
      </c>
      <c r="L53" s="269" t="s">
        <v>691</v>
      </c>
      <c r="M53" s="269" t="s">
        <v>692</v>
      </c>
      <c r="N53" s="269" t="str">
        <f t="shared" si="3"/>
        <v>D</v>
      </c>
      <c r="O53" s="75" t="str">
        <f t="shared" si="4"/>
        <v>C3R_2L_U_WL_WR</v>
      </c>
      <c r="P53" s="272">
        <f>VLOOKUP(A53,'[1]2025 Annual Counts'!$A:$AG,33,FALSE)</f>
        <v>5456.2559999999994</v>
      </c>
      <c r="Q53" s="272">
        <v>18522</v>
      </c>
      <c r="R53" s="272">
        <v>21168</v>
      </c>
      <c r="S53" s="272">
        <v>21168.945000000003</v>
      </c>
      <c r="T53" s="272" t="str" cm="1">
        <f t="array" ref="T53">_xlfn.IFS(P53&lt;Q53,"C",P53&lt;R53,"D",P53&lt;S53,"E",TRUE,"F")</f>
        <v>C</v>
      </c>
      <c r="V53" s="47">
        <f>ROUND(VLOOKUP(A53,'[1]2025 Annual Counts'!A:AG,32,FALSE),0)</f>
        <v>5439</v>
      </c>
      <c r="W53" s="265">
        <f t="shared" si="5"/>
        <v>-17.255999999999403</v>
      </c>
    </row>
    <row r="54" spans="1:23" ht="12.75" customHeight="1" x14ac:dyDescent="0.3">
      <c r="A54" s="262">
        <v>204</v>
      </c>
      <c r="B54" s="263" t="s">
        <v>745</v>
      </c>
      <c r="C54" s="263" t="s">
        <v>759</v>
      </c>
      <c r="D54" s="75" t="s">
        <v>57</v>
      </c>
      <c r="E54" s="75">
        <v>35</v>
      </c>
      <c r="F54" s="264">
        <v>53.2</v>
      </c>
      <c r="G54" s="266">
        <v>0.17743814003997149</v>
      </c>
      <c r="H54" s="75" t="s">
        <v>695</v>
      </c>
      <c r="I54" s="75" t="s">
        <v>136</v>
      </c>
      <c r="J54" s="75" t="s">
        <v>307</v>
      </c>
      <c r="K54" s="75" t="s">
        <v>696</v>
      </c>
      <c r="L54" s="75" t="s">
        <v>691</v>
      </c>
      <c r="M54" s="75" t="s">
        <v>698</v>
      </c>
      <c r="N54" s="75" t="str">
        <f t="shared" si="3"/>
        <v>D</v>
      </c>
      <c r="O54" s="75" t="str">
        <f t="shared" si="4"/>
        <v>C2T_2L_U_WL_0R</v>
      </c>
      <c r="P54" s="88">
        <f>VLOOKUP(A54,'[1]2025 Annual Counts'!$A:$AG,33,FALSE)</f>
        <v>8523.3407999999999</v>
      </c>
      <c r="Q54" s="88">
        <v>12420</v>
      </c>
      <c r="R54" s="88">
        <v>16200</v>
      </c>
      <c r="S54" s="88">
        <v>16200.9</v>
      </c>
      <c r="T54" s="88" t="str" cm="1">
        <f t="array" ref="T54">_xlfn.IFS(P54&lt;Q54,"C",P54&lt;R54,"D",P54&lt;S54,"E",TRUE,"F")</f>
        <v>C</v>
      </c>
      <c r="V54" s="47">
        <f>ROUND(VLOOKUP(A54,'[1]2025 Annual Counts'!A:AG,32,FALSE),0)</f>
        <v>7975</v>
      </c>
      <c r="W54" s="265">
        <f t="shared" si="5"/>
        <v>-548.34079999999994</v>
      </c>
    </row>
    <row r="55" spans="1:23" ht="12.75" customHeight="1" x14ac:dyDescent="0.3">
      <c r="A55" s="262">
        <v>205</v>
      </c>
      <c r="B55" s="263" t="s">
        <v>725</v>
      </c>
      <c r="C55" s="263" t="s">
        <v>760</v>
      </c>
      <c r="D55" s="75" t="s">
        <v>57</v>
      </c>
      <c r="E55" s="75">
        <v>35</v>
      </c>
      <c r="F55" s="264">
        <v>45.5</v>
      </c>
      <c r="G55" s="266">
        <v>4.6449999999999998E-2</v>
      </c>
      <c r="H55" s="75" t="s">
        <v>695</v>
      </c>
      <c r="I55" s="75" t="s">
        <v>136</v>
      </c>
      <c r="J55" s="75" t="s">
        <v>258</v>
      </c>
      <c r="K55" s="75" t="s">
        <v>696</v>
      </c>
      <c r="L55" s="75" t="s">
        <v>691</v>
      </c>
      <c r="M55" s="75" t="s">
        <v>692</v>
      </c>
      <c r="N55" s="75" t="str">
        <f t="shared" si="3"/>
        <v>D</v>
      </c>
      <c r="O55" s="75" t="str">
        <f t="shared" si="4"/>
        <v>C4_2L_U_WL_WR</v>
      </c>
      <c r="P55" s="88">
        <f>VLOOKUP(A55,'[1]2025 Annual Counts'!$A:$AG,33,FALSE)</f>
        <v>11929.881599999999</v>
      </c>
      <c r="Q55" s="88">
        <v>0</v>
      </c>
      <c r="R55" s="88">
        <v>16632</v>
      </c>
      <c r="S55" s="88">
        <v>22680</v>
      </c>
      <c r="T55" s="88" t="str" cm="1">
        <f t="array" ref="T55">_xlfn.IFS(P55&lt;Q55,"C",P55&lt;R55,"D",P55&lt;S55,"E",TRUE,"F")</f>
        <v>D</v>
      </c>
      <c r="V55" s="47">
        <f>ROUND(VLOOKUP(A55,'[1]2025 Annual Counts'!A:AG,32,FALSE),0)</f>
        <v>10785</v>
      </c>
      <c r="W55" s="265">
        <f t="shared" si="5"/>
        <v>-1144.8815999999988</v>
      </c>
    </row>
    <row r="56" spans="1:23" ht="12.75" customHeight="1" x14ac:dyDescent="0.3">
      <c r="A56" s="275">
        <v>206</v>
      </c>
      <c r="B56" s="263" t="s">
        <v>339</v>
      </c>
      <c r="C56" s="263" t="s">
        <v>761</v>
      </c>
      <c r="D56" s="274" t="s">
        <v>57</v>
      </c>
      <c r="E56" s="274">
        <v>40</v>
      </c>
      <c r="F56" s="277">
        <v>25.450000000000003</v>
      </c>
      <c r="G56" s="278">
        <v>0.12984999999999999</v>
      </c>
      <c r="H56" s="274" t="s">
        <v>722</v>
      </c>
      <c r="I56" s="274" t="e">
        <v>#N/A</v>
      </c>
      <c r="J56" s="274" t="s">
        <v>762</v>
      </c>
      <c r="K56" s="274" t="s">
        <v>39</v>
      </c>
      <c r="L56" s="274" t="s">
        <v>691</v>
      </c>
      <c r="M56" s="274" t="e">
        <v>#N/A</v>
      </c>
      <c r="N56" s="274" t="e">
        <f t="shared" si="3"/>
        <v>#N/A</v>
      </c>
      <c r="O56" s="274" t="e">
        <f t="shared" si="4"/>
        <v>#N/A</v>
      </c>
      <c r="P56" s="279">
        <f>VLOOKUP(A56,'[1]2025 Annual Counts'!$A:$AG,33,FALSE)</f>
        <v>7357.4111999999996</v>
      </c>
      <c r="Q56" s="279" t="e">
        <v>#N/A</v>
      </c>
      <c r="R56" s="279" t="e">
        <v>#N/A</v>
      </c>
      <c r="S56" s="279" t="e">
        <v>#N/A</v>
      </c>
      <c r="T56" s="279" t="e" cm="1">
        <f t="array" ref="T56">_xlfn.IFS(P56&lt;Q56,"C",P56&lt;R56,"D",P56&lt;S56,"E",TRUE,"F")</f>
        <v>#N/A</v>
      </c>
      <c r="V56" s="47">
        <f>ROUND(VLOOKUP(A56,'[1]2025 Annual Counts'!A:AG,32,FALSE),0)</f>
        <v>9428</v>
      </c>
      <c r="W56" s="265">
        <f t="shared" si="5"/>
        <v>2070.5888000000004</v>
      </c>
    </row>
    <row r="57" spans="1:23" ht="12.75" customHeight="1" x14ac:dyDescent="0.3">
      <c r="A57" s="262">
        <v>207</v>
      </c>
      <c r="B57" s="263" t="s">
        <v>310</v>
      </c>
      <c r="C57" s="263" t="s">
        <v>763</v>
      </c>
      <c r="D57" s="75" t="s">
        <v>57</v>
      </c>
      <c r="E57" s="75">
        <v>35</v>
      </c>
      <c r="F57" s="264">
        <v>44.2</v>
      </c>
      <c r="G57" s="266">
        <v>0.11158138891450706</v>
      </c>
      <c r="H57" s="75" t="s">
        <v>722</v>
      </c>
      <c r="I57" s="75" t="s">
        <v>136</v>
      </c>
      <c r="J57" s="75" t="s">
        <v>258</v>
      </c>
      <c r="K57" s="75" t="s">
        <v>39</v>
      </c>
      <c r="L57" s="75" t="s">
        <v>691</v>
      </c>
      <c r="M57" s="75" t="s">
        <v>692</v>
      </c>
      <c r="N57" s="75" t="str">
        <f t="shared" si="3"/>
        <v>D</v>
      </c>
      <c r="O57" s="75" t="str">
        <f t="shared" si="4"/>
        <v>C4_4L_D_WL_WR</v>
      </c>
      <c r="P57" s="88">
        <f>VLOOKUP(A57,'[1]2025 Annual Counts'!$A:$AG,33,FALSE)</f>
        <v>20416.559999999998</v>
      </c>
      <c r="Q57" s="88">
        <v>23058</v>
      </c>
      <c r="R57" s="88">
        <v>34114.5</v>
      </c>
      <c r="S57" s="88">
        <v>38556</v>
      </c>
      <c r="T57" s="88" t="str" cm="1">
        <f t="array" ref="T57">_xlfn.IFS(P57&lt;Q57,"C",P57&lt;R57,"D",P57&lt;S57,"E",TRUE,"F")</f>
        <v>C</v>
      </c>
      <c r="V57" s="47">
        <f>ROUND(VLOOKUP(A57,'[1]2025 Annual Counts'!A:AG,32,FALSE),0)</f>
        <v>19949</v>
      </c>
      <c r="W57" s="265">
        <f t="shared" si="5"/>
        <v>-467.55999999999767</v>
      </c>
    </row>
    <row r="58" spans="1:23" ht="12.75" customHeight="1" x14ac:dyDescent="0.3">
      <c r="A58" s="267">
        <v>208</v>
      </c>
      <c r="B58" s="268" t="s">
        <v>764</v>
      </c>
      <c r="C58" s="268" t="s">
        <v>765</v>
      </c>
      <c r="D58" s="269" t="s">
        <v>57</v>
      </c>
      <c r="E58" s="269">
        <v>40</v>
      </c>
      <c r="F58" s="270">
        <v>49.2</v>
      </c>
      <c r="G58" s="271">
        <v>0.17159999999999997</v>
      </c>
      <c r="H58" s="269" t="s">
        <v>695</v>
      </c>
      <c r="I58" s="269" t="s">
        <v>136</v>
      </c>
      <c r="J58" s="269" t="s">
        <v>307</v>
      </c>
      <c r="K58" s="269" t="s">
        <v>696</v>
      </c>
      <c r="L58" s="269" t="s">
        <v>691</v>
      </c>
      <c r="M58" s="269" t="s">
        <v>692</v>
      </c>
      <c r="N58" s="269" t="str">
        <f t="shared" si="3"/>
        <v>D</v>
      </c>
      <c r="O58" s="75" t="str">
        <f t="shared" si="4"/>
        <v>C2T_2L_U_WL_WR</v>
      </c>
      <c r="P58" s="272">
        <f>VLOOKUP(A58,'[1]2025 Annual Counts'!$A:$AG,33,FALSE)</f>
        <v>7245.667199999999</v>
      </c>
      <c r="Q58" s="272">
        <v>13041</v>
      </c>
      <c r="R58" s="272">
        <v>17010</v>
      </c>
      <c r="S58" s="272">
        <v>17011</v>
      </c>
      <c r="T58" s="272" t="str" cm="1">
        <f t="array" ref="T58">_xlfn.IFS(P58&lt;Q58,"C",P58&lt;R58,"D",P58&lt;S58,"E",TRUE,"F")</f>
        <v>C</v>
      </c>
      <c r="V58" s="47">
        <f>ROUND(VLOOKUP(A58,'[1]2025 Annual Counts'!A:AG,32,FALSE),0)</f>
        <v>6195</v>
      </c>
      <c r="W58" s="265">
        <f t="shared" si="5"/>
        <v>-1050.667199999999</v>
      </c>
    </row>
    <row r="59" spans="1:23" ht="12.75" customHeight="1" x14ac:dyDescent="0.3">
      <c r="A59" s="262">
        <v>209</v>
      </c>
      <c r="B59" s="263" t="s">
        <v>169</v>
      </c>
      <c r="C59" s="263" t="s">
        <v>766</v>
      </c>
      <c r="D59" s="75" t="s">
        <v>57</v>
      </c>
      <c r="E59" s="274">
        <v>45</v>
      </c>
      <c r="F59" s="264">
        <v>49.6</v>
      </c>
      <c r="G59" s="266">
        <v>6.3048632121017051E-2</v>
      </c>
      <c r="H59" s="75" t="s">
        <v>695</v>
      </c>
      <c r="I59" s="75" t="e">
        <v>#N/A</v>
      </c>
      <c r="J59" s="75" t="s">
        <v>138</v>
      </c>
      <c r="K59" s="75" t="s">
        <v>696</v>
      </c>
      <c r="L59" s="75" t="s">
        <v>691</v>
      </c>
      <c r="M59" s="75" t="s">
        <v>692</v>
      </c>
      <c r="N59" s="75" t="e">
        <f t="shared" si="3"/>
        <v>#N/A</v>
      </c>
      <c r="O59" s="75" t="str">
        <f t="shared" si="4"/>
        <v>C3R_2L_U_WL_WR</v>
      </c>
      <c r="P59" s="88">
        <f>VLOOKUP(A59,'[1]2025 Annual Counts'!$A:$AG,33,FALSE)</f>
        <v>12679.68</v>
      </c>
      <c r="Q59" s="88">
        <v>18522</v>
      </c>
      <c r="R59" s="88">
        <v>21168</v>
      </c>
      <c r="S59" s="88">
        <v>21168.945000000003</v>
      </c>
      <c r="T59" s="88" t="str" cm="1">
        <f t="array" ref="T59">_xlfn.IFS(P59&lt;Q59,"C",P59&lt;R59,"D",P59&lt;S59,"E",TRUE,"F")</f>
        <v>C</v>
      </c>
      <c r="V59" s="47">
        <f>ROUND(VLOOKUP(A59,'[1]2025 Annual Counts'!A:AG,32,FALSE),0)</f>
        <v>13346</v>
      </c>
      <c r="W59" s="265">
        <f t="shared" si="5"/>
        <v>666.31999999999971</v>
      </c>
    </row>
    <row r="60" spans="1:23" ht="12.75" customHeight="1" x14ac:dyDescent="0.3">
      <c r="A60" s="262">
        <v>210</v>
      </c>
      <c r="B60" s="263" t="s">
        <v>743</v>
      </c>
      <c r="C60" s="263" t="s">
        <v>767</v>
      </c>
      <c r="D60" s="75" t="s">
        <v>57</v>
      </c>
      <c r="E60" s="75">
        <v>45</v>
      </c>
      <c r="F60" s="264">
        <v>49.15</v>
      </c>
      <c r="G60" s="266">
        <v>0.14833315180920995</v>
      </c>
      <c r="H60" s="75" t="s">
        <v>695</v>
      </c>
      <c r="I60" s="75" t="s">
        <v>136</v>
      </c>
      <c r="J60" s="75" t="s">
        <v>138</v>
      </c>
      <c r="K60" s="75" t="s">
        <v>696</v>
      </c>
      <c r="L60" s="75" t="s">
        <v>691</v>
      </c>
      <c r="M60" s="75" t="s">
        <v>692</v>
      </c>
      <c r="N60" s="75" t="str">
        <f t="shared" si="3"/>
        <v>D</v>
      </c>
      <c r="O60" s="75" t="str">
        <f t="shared" si="4"/>
        <v>C3R_2L_U_WL_WR</v>
      </c>
      <c r="P60" s="88">
        <f>VLOOKUP(A60,'[1]2025 Annual Counts'!$A:$AG,33,FALSE)</f>
        <v>7536.9216000000006</v>
      </c>
      <c r="Q60" s="88">
        <v>18522</v>
      </c>
      <c r="R60" s="88">
        <v>21168</v>
      </c>
      <c r="S60" s="88">
        <v>21168.945000000003</v>
      </c>
      <c r="T60" s="88" t="str" cm="1">
        <f t="array" ref="T60">_xlfn.IFS(P60&lt;Q60,"C",P60&lt;R60,"D",P60&lt;S60,"E",TRUE,"F")</f>
        <v>C</v>
      </c>
      <c r="V60" s="47">
        <f>ROUND(VLOOKUP(A60,'[1]2025 Annual Counts'!A:AG,32,FALSE),0)</f>
        <v>7687</v>
      </c>
      <c r="W60" s="265">
        <f t="shared" si="5"/>
        <v>150.07839999999942</v>
      </c>
    </row>
    <row r="61" spans="1:23" ht="12.75" customHeight="1" x14ac:dyDescent="0.3">
      <c r="A61" s="262">
        <v>212</v>
      </c>
      <c r="B61" s="263" t="s">
        <v>167</v>
      </c>
      <c r="C61" s="263" t="s">
        <v>768</v>
      </c>
      <c r="D61" s="75" t="s">
        <v>57</v>
      </c>
      <c r="E61" s="75">
        <v>35</v>
      </c>
      <c r="F61" s="264">
        <v>48.8</v>
      </c>
      <c r="G61" s="266">
        <v>9.5549999999999996E-2</v>
      </c>
      <c r="H61" s="75" t="s">
        <v>695</v>
      </c>
      <c r="I61" s="75" t="s">
        <v>136</v>
      </c>
      <c r="J61" s="75" t="s">
        <v>138</v>
      </c>
      <c r="K61" s="75" t="s">
        <v>696</v>
      </c>
      <c r="L61" s="75" t="s">
        <v>691</v>
      </c>
      <c r="M61" s="75" t="s">
        <v>692</v>
      </c>
      <c r="N61" s="75" t="str">
        <f t="shared" si="3"/>
        <v>D</v>
      </c>
      <c r="O61" s="75" t="str">
        <f t="shared" si="4"/>
        <v>C3R_2L_U_WL_WR</v>
      </c>
      <c r="P61" s="88">
        <f>VLOOKUP(A61,'[1]2025 Annual Counts'!$A:$AG,33,FALSE)</f>
        <v>5221.6320000000005</v>
      </c>
      <c r="Q61" s="88">
        <v>18522</v>
      </c>
      <c r="R61" s="88">
        <v>21168</v>
      </c>
      <c r="S61" s="88">
        <v>21168.945000000003</v>
      </c>
      <c r="T61" s="88" t="str" cm="1">
        <f t="array" ref="T61">_xlfn.IFS(P61&lt;Q61,"C",P61&lt;R61,"D",P61&lt;S61,"E",TRUE,"F")</f>
        <v>C</v>
      </c>
      <c r="V61" s="47">
        <f>ROUND(VLOOKUP(A61,'[1]2025 Annual Counts'!A:AG,32,FALSE),0)</f>
        <v>4297</v>
      </c>
      <c r="W61" s="265">
        <f t="shared" si="5"/>
        <v>-924.63200000000052</v>
      </c>
    </row>
    <row r="62" spans="1:23" ht="12.75" customHeight="1" x14ac:dyDescent="0.3">
      <c r="A62" s="267">
        <v>213</v>
      </c>
      <c r="B62" s="268" t="s">
        <v>703</v>
      </c>
      <c r="C62" s="268" t="s">
        <v>769</v>
      </c>
      <c r="D62" s="269" t="s">
        <v>57</v>
      </c>
      <c r="E62" s="269">
        <v>40</v>
      </c>
      <c r="F62" s="270">
        <v>48.9</v>
      </c>
      <c r="G62" s="271">
        <v>9.2399585688078281E-2</v>
      </c>
      <c r="H62" s="269" t="s">
        <v>695</v>
      </c>
      <c r="I62" s="269" t="s">
        <v>136</v>
      </c>
      <c r="J62" s="75" t="s">
        <v>138</v>
      </c>
      <c r="K62" s="269" t="s">
        <v>696</v>
      </c>
      <c r="L62" s="269" t="s">
        <v>691</v>
      </c>
      <c r="M62" s="269" t="s">
        <v>692</v>
      </c>
      <c r="N62" s="269" t="str">
        <f t="shared" si="3"/>
        <v>D</v>
      </c>
      <c r="O62" s="75" t="str">
        <f t="shared" si="4"/>
        <v>C3R_2L_U_WL_WR</v>
      </c>
      <c r="P62" s="272">
        <f>VLOOKUP(A62,'[1]2025 Annual Counts'!$A:$AG,33,FALSE)</f>
        <v>7761.5616</v>
      </c>
      <c r="Q62" s="272">
        <v>18522</v>
      </c>
      <c r="R62" s="272">
        <v>21168</v>
      </c>
      <c r="S62" s="272">
        <v>21168.945000000003</v>
      </c>
      <c r="T62" s="272" t="str" cm="1">
        <f t="array" ref="T62">_xlfn.IFS(P62&lt;Q62,"C",P62&lt;R62,"D",P62&lt;S62,"E",TRUE,"F")</f>
        <v>C</v>
      </c>
      <c r="V62" s="47">
        <f>ROUND(VLOOKUP(A62,'[1]2025 Annual Counts'!A:AG,32,FALSE),0)</f>
        <v>7343</v>
      </c>
      <c r="W62" s="265">
        <f t="shared" si="5"/>
        <v>-418.5616</v>
      </c>
    </row>
    <row r="63" spans="1:23" ht="12.75" customHeight="1" x14ac:dyDescent="0.3">
      <c r="A63" s="262">
        <v>214</v>
      </c>
      <c r="B63" s="263" t="s">
        <v>351</v>
      </c>
      <c r="C63" s="263" t="s">
        <v>770</v>
      </c>
      <c r="D63" s="75" t="s">
        <v>57</v>
      </c>
      <c r="E63" s="75">
        <v>30</v>
      </c>
      <c r="F63" s="264" t="e">
        <v>#DIV/0!</v>
      </c>
      <c r="G63" s="266" t="e">
        <v>#DIV/0!</v>
      </c>
      <c r="H63" s="75" t="s">
        <v>695</v>
      </c>
      <c r="I63" s="75" t="s">
        <v>136</v>
      </c>
      <c r="J63" s="75" t="s">
        <v>138</v>
      </c>
      <c r="K63" s="75" t="s">
        <v>696</v>
      </c>
      <c r="L63" s="274" t="s">
        <v>697</v>
      </c>
      <c r="M63" s="274" t="s">
        <v>698</v>
      </c>
      <c r="N63" s="75" t="str">
        <f t="shared" si="3"/>
        <v>D</v>
      </c>
      <c r="O63" s="75" t="str">
        <f t="shared" si="4"/>
        <v>C3R_2L_U_0L_0R</v>
      </c>
      <c r="P63" s="88" t="str">
        <f>VLOOKUP(A63,'[1]2025 Annual Counts'!$A:$AG,33,FALSE)</f>
        <v>N/A</v>
      </c>
      <c r="Q63" s="88">
        <v>14112</v>
      </c>
      <c r="R63" s="88">
        <v>16128</v>
      </c>
      <c r="S63" s="88">
        <v>16128.720000000001</v>
      </c>
      <c r="T63" s="88" t="str" cm="1">
        <f t="array" ref="T63">_xlfn.IFS(P63&lt;Q63,"C",P63&lt;R63,"D",P63&lt;S63,"E",TRUE,"F")</f>
        <v>F</v>
      </c>
      <c r="V63" s="47" t="e">
        <f>ROUND(VLOOKUP(A63,'[1]2025 Annual Counts'!A:AG,32,FALSE),0)</f>
        <v>#VALUE!</v>
      </c>
      <c r="W63" s="265" t="e">
        <f t="shared" si="5"/>
        <v>#VALUE!</v>
      </c>
    </row>
    <row r="64" spans="1:23" ht="12.75" customHeight="1" x14ac:dyDescent="0.3">
      <c r="A64" s="262">
        <v>216</v>
      </c>
      <c r="B64" s="263" t="s">
        <v>528</v>
      </c>
      <c r="C64" s="263" t="s">
        <v>771</v>
      </c>
      <c r="D64" s="75" t="s">
        <v>57</v>
      </c>
      <c r="E64" s="75">
        <v>30</v>
      </c>
      <c r="F64" s="264">
        <v>28.85</v>
      </c>
      <c r="G64" s="266">
        <v>0.19274819064430715</v>
      </c>
      <c r="H64" s="75" t="s">
        <v>695</v>
      </c>
      <c r="I64" s="274" t="s">
        <v>136</v>
      </c>
      <c r="J64" s="75" t="s">
        <v>307</v>
      </c>
      <c r="K64" s="75" t="s">
        <v>696</v>
      </c>
      <c r="L64" s="274" t="s">
        <v>697</v>
      </c>
      <c r="M64" s="274" t="s">
        <v>698</v>
      </c>
      <c r="N64" s="75" t="str">
        <f t="shared" si="3"/>
        <v>D</v>
      </c>
      <c r="O64" s="75" t="str">
        <f t="shared" si="4"/>
        <v>C2T_2L_U_0L_0R</v>
      </c>
      <c r="P64" s="88">
        <f>VLOOKUP(A64,'[1]2025 Annual Counts'!$A:$AG,33,FALSE)</f>
        <v>2087.3568</v>
      </c>
      <c r="Q64" s="88">
        <v>9936</v>
      </c>
      <c r="R64" s="88">
        <v>12960</v>
      </c>
      <c r="S64" s="88">
        <v>12960.720000000001</v>
      </c>
      <c r="T64" s="88" t="str" cm="1">
        <f t="array" ref="T64">_xlfn.IFS(P64&lt;Q64,"C",P64&lt;R64,"D",P64&lt;S64,"E",TRUE,"F")</f>
        <v>C</v>
      </c>
      <c r="V64" s="47">
        <f>ROUND(VLOOKUP(A64,'[1]2025 Annual Counts'!A:AG,32,FALSE),0)</f>
        <v>2313</v>
      </c>
      <c r="W64" s="265">
        <f t="shared" si="5"/>
        <v>225.64319999999998</v>
      </c>
    </row>
    <row r="65" spans="1:23" ht="12.75" customHeight="1" x14ac:dyDescent="0.3">
      <c r="A65" s="262">
        <v>217</v>
      </c>
      <c r="B65" s="263" t="s">
        <v>772</v>
      </c>
      <c r="C65" s="263" t="s">
        <v>773</v>
      </c>
      <c r="D65" s="75" t="s">
        <v>57</v>
      </c>
      <c r="E65" s="75">
        <v>30</v>
      </c>
      <c r="F65" s="264">
        <v>41.5</v>
      </c>
      <c r="G65" s="266">
        <v>0.13685</v>
      </c>
      <c r="H65" s="75" t="s">
        <v>695</v>
      </c>
      <c r="I65" s="75" t="s">
        <v>136</v>
      </c>
      <c r="J65" s="75" t="s">
        <v>158</v>
      </c>
      <c r="K65" s="75" t="s">
        <v>696</v>
      </c>
      <c r="L65" s="75" t="s">
        <v>697</v>
      </c>
      <c r="M65" s="274" t="s">
        <v>698</v>
      </c>
      <c r="N65" s="75" t="str">
        <f t="shared" si="3"/>
        <v>D</v>
      </c>
      <c r="O65" s="75" t="str">
        <f t="shared" si="4"/>
        <v>C2_2L_U_0L_0R</v>
      </c>
      <c r="P65" s="88">
        <f>VLOOKUP(A65,'[1]2025 Annual Counts'!$A:$AG,33,FALSE)</f>
        <v>2028.4415999999999</v>
      </c>
      <c r="Q65" s="88">
        <v>5904</v>
      </c>
      <c r="R65" s="88">
        <v>10080</v>
      </c>
      <c r="S65" s="88">
        <v>20520</v>
      </c>
      <c r="T65" s="88" t="str" cm="1">
        <f t="array" ref="T65">_xlfn.IFS(P65&lt;Q65,"C",P65&lt;R65,"D",P65&lt;S65,"E",TRUE,"F")</f>
        <v>C</v>
      </c>
      <c r="V65" s="47">
        <f>ROUND(VLOOKUP(A65,'[1]2025 Annual Counts'!A:AG,32,FALSE),0)</f>
        <v>1569</v>
      </c>
      <c r="W65" s="265">
        <f t="shared" si="5"/>
        <v>-459.44159999999988</v>
      </c>
    </row>
    <row r="66" spans="1:23" ht="12.75" customHeight="1" x14ac:dyDescent="0.3">
      <c r="A66" s="267">
        <v>218</v>
      </c>
      <c r="B66" s="268" t="s">
        <v>774</v>
      </c>
      <c r="C66" s="268" t="s">
        <v>775</v>
      </c>
      <c r="D66" s="269" t="s">
        <v>57</v>
      </c>
      <c r="E66" s="269">
        <v>35</v>
      </c>
      <c r="F66" s="270">
        <v>48.65</v>
      </c>
      <c r="G66" s="271">
        <v>0.13164999999999999</v>
      </c>
      <c r="H66" s="269" t="s">
        <v>695</v>
      </c>
      <c r="I66" s="269" t="s">
        <v>157</v>
      </c>
      <c r="J66" s="269" t="s">
        <v>307</v>
      </c>
      <c r="K66" s="269" t="s">
        <v>696</v>
      </c>
      <c r="L66" s="269" t="s">
        <v>691</v>
      </c>
      <c r="M66" s="269" t="s">
        <v>698</v>
      </c>
      <c r="N66" s="269" t="str">
        <f t="shared" si="3"/>
        <v>C</v>
      </c>
      <c r="O66" s="75" t="str">
        <f t="shared" si="4"/>
        <v>C2T_2L_U_WL_0R</v>
      </c>
      <c r="P66" s="272">
        <f>VLOOKUP(A66,'[1]2025 Annual Counts'!$A:$AG,33,FALSE)</f>
        <v>7728.4607999999998</v>
      </c>
      <c r="Q66" s="272">
        <v>12420</v>
      </c>
      <c r="R66" s="272">
        <v>16200</v>
      </c>
      <c r="S66" s="272">
        <v>16200.9</v>
      </c>
      <c r="T66" s="272" t="str" cm="1">
        <f t="array" ref="T66">_xlfn.IFS(P66&lt;Q66,"C",P66&lt;R66,"D",P66&lt;S66,"E",TRUE,"F")</f>
        <v>C</v>
      </c>
      <c r="V66" s="47">
        <f>ROUND(VLOOKUP(A66,'[1]2025 Annual Counts'!A:AG,32,FALSE),0)</f>
        <v>7001</v>
      </c>
      <c r="W66" s="265">
        <f t="shared" si="5"/>
        <v>-727.46079999999984</v>
      </c>
    </row>
    <row r="67" spans="1:23" ht="12.75" customHeight="1" x14ac:dyDescent="0.3">
      <c r="A67" s="262">
        <v>219</v>
      </c>
      <c r="B67" s="263" t="s">
        <v>530</v>
      </c>
      <c r="C67" s="263" t="s">
        <v>776</v>
      </c>
      <c r="D67" s="75" t="s">
        <v>57</v>
      </c>
      <c r="E67" s="75">
        <v>40</v>
      </c>
      <c r="F67" s="264">
        <v>35.700000000000003</v>
      </c>
      <c r="G67" s="266">
        <v>0.25283364779874218</v>
      </c>
      <c r="H67" s="75" t="s">
        <v>695</v>
      </c>
      <c r="I67" s="75" t="s">
        <v>136</v>
      </c>
      <c r="J67" s="75" t="s">
        <v>307</v>
      </c>
      <c r="K67" s="75" t="s">
        <v>696</v>
      </c>
      <c r="L67" s="75" t="s">
        <v>691</v>
      </c>
      <c r="M67" s="75" t="s">
        <v>692</v>
      </c>
      <c r="N67" s="75" t="str">
        <f t="shared" si="3"/>
        <v>D</v>
      </c>
      <c r="O67" s="75" t="str">
        <f t="shared" si="4"/>
        <v>C2T_2L_U_WL_WR</v>
      </c>
      <c r="P67" s="88">
        <f>VLOOKUP(A67,'[1]2025 Annual Counts'!$A:$AG,33,FALSE)</f>
        <v>1670.0831999999998</v>
      </c>
      <c r="Q67" s="88">
        <v>13041</v>
      </c>
      <c r="R67" s="88">
        <v>17010</v>
      </c>
      <c r="S67" s="88">
        <v>17011</v>
      </c>
      <c r="T67" s="273" t="str" cm="1">
        <f t="array" ref="T67">_xlfn.IFS(P67&lt;Q67,"C",P67&lt;R67,"D",P67&lt;S67,"E",TRUE,"F")</f>
        <v>C</v>
      </c>
      <c r="V67" s="47">
        <f>ROUND(VLOOKUP(A67,'[1]2025 Annual Counts'!A:AG,32,FALSE),0)</f>
        <v>1440</v>
      </c>
      <c r="W67" s="265">
        <f t="shared" si="5"/>
        <v>-230.08319999999981</v>
      </c>
    </row>
    <row r="68" spans="1:23" ht="12.75" customHeight="1" x14ac:dyDescent="0.3">
      <c r="A68" s="262">
        <v>221</v>
      </c>
      <c r="B68" s="263" t="s">
        <v>168</v>
      </c>
      <c r="C68" s="263" t="s">
        <v>777</v>
      </c>
      <c r="D68" s="75" t="s">
        <v>57</v>
      </c>
      <c r="E68" s="75">
        <v>40</v>
      </c>
      <c r="F68" s="264" t="e">
        <v>#DIV/0!</v>
      </c>
      <c r="G68" s="266" t="e">
        <v>#DIV/0!</v>
      </c>
      <c r="H68" s="75" t="s">
        <v>695</v>
      </c>
      <c r="I68" s="75" t="s">
        <v>136</v>
      </c>
      <c r="J68" s="75" t="s">
        <v>138</v>
      </c>
      <c r="K68" s="75" t="s">
        <v>696</v>
      </c>
      <c r="L68" s="75" t="s">
        <v>691</v>
      </c>
      <c r="M68" s="75" t="s">
        <v>692</v>
      </c>
      <c r="N68" s="75" t="str">
        <f t="shared" si="3"/>
        <v>D</v>
      </c>
      <c r="O68" s="75" t="str">
        <f t="shared" si="4"/>
        <v>C3R_2L_U_WL_WR</v>
      </c>
      <c r="P68" s="88" t="str">
        <f>VLOOKUP(A68,'[1]2025 Annual Counts'!$A:$AG,33,FALSE)</f>
        <v>N/A</v>
      </c>
      <c r="Q68" s="88">
        <v>18522</v>
      </c>
      <c r="R68" s="88">
        <v>21168</v>
      </c>
      <c r="S68" s="88">
        <v>21168.945000000003</v>
      </c>
      <c r="T68" s="88" t="str" cm="1">
        <f t="array" ref="T68">_xlfn.IFS(P68&lt;Q68,"C",P68&lt;R68,"D",P68&lt;S68,"E",TRUE,"F")</f>
        <v>F</v>
      </c>
      <c r="V68" s="47" t="e">
        <f>ROUND(VLOOKUP(A68,'[1]2025 Annual Counts'!A:AG,32,FALSE),0)</f>
        <v>#VALUE!</v>
      </c>
      <c r="W68" s="265" t="e">
        <f t="shared" si="5"/>
        <v>#VALUE!</v>
      </c>
    </row>
    <row r="69" spans="1:23" ht="12.75" customHeight="1" x14ac:dyDescent="0.3">
      <c r="A69" s="262">
        <v>222</v>
      </c>
      <c r="B69" s="263" t="s">
        <v>778</v>
      </c>
      <c r="C69" s="263" t="s">
        <v>779</v>
      </c>
      <c r="D69" s="75" t="s">
        <v>57</v>
      </c>
      <c r="E69" s="75">
        <v>45</v>
      </c>
      <c r="F69" s="264">
        <v>50.15</v>
      </c>
      <c r="G69" s="266">
        <v>9.5649999999999999E-2</v>
      </c>
      <c r="H69" s="75" t="s">
        <v>695</v>
      </c>
      <c r="I69" s="75" t="s">
        <v>136</v>
      </c>
      <c r="J69" s="75" t="s">
        <v>158</v>
      </c>
      <c r="K69" s="75" t="s">
        <v>696</v>
      </c>
      <c r="L69" s="75" t="s">
        <v>691</v>
      </c>
      <c r="M69" s="75" t="s">
        <v>698</v>
      </c>
      <c r="N69" s="75" t="str">
        <f t="shared" si="3"/>
        <v>D</v>
      </c>
      <c r="O69" s="75" t="str">
        <f t="shared" si="4"/>
        <v>C2_2L_U_WL_0R</v>
      </c>
      <c r="P69" s="88">
        <f>VLOOKUP(A69,'[1]2025 Annual Counts'!$A:$AG,33,FALSE)</f>
        <v>2463.1008000000002</v>
      </c>
      <c r="Q69" s="88">
        <v>7380</v>
      </c>
      <c r="R69" s="88">
        <v>12600</v>
      </c>
      <c r="S69" s="88">
        <v>25650</v>
      </c>
      <c r="T69" s="88" t="str" cm="1">
        <f t="array" ref="T69">_xlfn.IFS(P69&lt;Q69,"C",P69&lt;R69,"D",P69&lt;S69,"E",TRUE,"F")</f>
        <v>C</v>
      </c>
      <c r="V69" s="47">
        <f>ROUND(VLOOKUP(A69,'[1]2025 Annual Counts'!A:AG,32,FALSE),0)</f>
        <v>2251</v>
      </c>
      <c r="W69" s="265">
        <f t="shared" si="5"/>
        <v>-212.10080000000016</v>
      </c>
    </row>
    <row r="70" spans="1:23" ht="12.75" customHeight="1" x14ac:dyDescent="0.3">
      <c r="A70" s="267">
        <v>223</v>
      </c>
      <c r="B70" s="268" t="s">
        <v>780</v>
      </c>
      <c r="C70" s="268" t="s">
        <v>781</v>
      </c>
      <c r="D70" s="269" t="s">
        <v>57</v>
      </c>
      <c r="E70" s="269">
        <v>40</v>
      </c>
      <c r="F70" s="270">
        <v>45.55</v>
      </c>
      <c r="G70" s="271">
        <v>5.9459133252029894E-2</v>
      </c>
      <c r="H70" s="269" t="s">
        <v>695</v>
      </c>
      <c r="I70" s="269" t="s">
        <v>136</v>
      </c>
      <c r="J70" s="269" t="s">
        <v>138</v>
      </c>
      <c r="K70" s="269" t="s">
        <v>696</v>
      </c>
      <c r="L70" s="269" t="s">
        <v>691</v>
      </c>
      <c r="M70" s="269" t="s">
        <v>692</v>
      </c>
      <c r="N70" s="269" t="str">
        <f t="shared" si="3"/>
        <v>D</v>
      </c>
      <c r="O70" s="75" t="str">
        <f t="shared" si="4"/>
        <v>C3R_2L_U_WL_WR</v>
      </c>
      <c r="P70" s="272">
        <f>VLOOKUP(A70,'[1]2025 Annual Counts'!$A:$AG,33,FALSE)</f>
        <v>11638.175999999999</v>
      </c>
      <c r="Q70" s="272">
        <v>18522</v>
      </c>
      <c r="R70" s="272">
        <v>21168</v>
      </c>
      <c r="S70" s="272">
        <v>21168.945000000003</v>
      </c>
      <c r="T70" s="272" t="str" cm="1">
        <f t="array" ref="T70">_xlfn.IFS(P70&lt;Q70,"C",P70&lt;R70,"D",P70&lt;S70,"E",TRUE,"F")</f>
        <v>C</v>
      </c>
      <c r="V70" s="47">
        <f>ROUND(VLOOKUP(A70,'[1]2025 Annual Counts'!A:AG,32,FALSE),0)</f>
        <v>11433</v>
      </c>
      <c r="W70" s="265">
        <f t="shared" si="5"/>
        <v>-205.17599999999948</v>
      </c>
    </row>
    <row r="71" spans="1:23" ht="12.75" customHeight="1" x14ac:dyDescent="0.3">
      <c r="A71" s="262">
        <v>224</v>
      </c>
      <c r="B71" s="263" t="s">
        <v>340</v>
      </c>
      <c r="C71" s="263" t="s">
        <v>782</v>
      </c>
      <c r="D71" s="75" t="s">
        <v>57</v>
      </c>
      <c r="E71" s="75">
        <v>35</v>
      </c>
      <c r="F71" s="264">
        <v>41.6</v>
      </c>
      <c r="G71" s="266">
        <v>0.12225</v>
      </c>
      <c r="H71" s="75" t="s">
        <v>695</v>
      </c>
      <c r="I71" s="75" t="s">
        <v>136</v>
      </c>
      <c r="J71" s="75" t="s">
        <v>138</v>
      </c>
      <c r="K71" s="75" t="s">
        <v>696</v>
      </c>
      <c r="L71" s="75" t="s">
        <v>697</v>
      </c>
      <c r="M71" s="75" t="s">
        <v>698</v>
      </c>
      <c r="N71" s="75" t="str">
        <f t="shared" si="3"/>
        <v>D</v>
      </c>
      <c r="O71" s="75" t="str">
        <f t="shared" si="4"/>
        <v>C3R_2L_U_0L_0R</v>
      </c>
      <c r="P71" s="88">
        <f>VLOOKUP(A71,'[1]2025 Annual Counts'!$A:$AG,33,FALSE)</f>
        <v>6383.6928000000007</v>
      </c>
      <c r="Q71" s="88">
        <v>14112</v>
      </c>
      <c r="R71" s="88">
        <v>16128</v>
      </c>
      <c r="S71" s="88">
        <v>16128.720000000001</v>
      </c>
      <c r="T71" s="88" t="str" cm="1">
        <f t="array" ref="T71">_xlfn.IFS(P71&lt;Q71,"C",P71&lt;R71,"D",P71&lt;S71,"E",TRUE,"F")</f>
        <v>C</v>
      </c>
      <c r="V71" s="47">
        <f>ROUND(VLOOKUP(A71,'[1]2025 Annual Counts'!A:AG,32,FALSE),0)</f>
        <v>4457</v>
      </c>
      <c r="W71" s="265">
        <f t="shared" si="5"/>
        <v>-1926.6928000000007</v>
      </c>
    </row>
    <row r="72" spans="1:23" ht="12.75" customHeight="1" x14ac:dyDescent="0.3">
      <c r="A72" s="262">
        <v>225</v>
      </c>
      <c r="B72" s="263" t="s">
        <v>379</v>
      </c>
      <c r="C72" s="263" t="s">
        <v>783</v>
      </c>
      <c r="D72" s="75" t="s">
        <v>57</v>
      </c>
      <c r="E72" s="274">
        <v>45</v>
      </c>
      <c r="F72" s="264">
        <v>55.75</v>
      </c>
      <c r="G72" s="266">
        <v>0.14579999999999999</v>
      </c>
      <c r="H72" s="274" t="s">
        <v>722</v>
      </c>
      <c r="I72" s="75" t="s">
        <v>136</v>
      </c>
      <c r="J72" s="75" t="s">
        <v>138</v>
      </c>
      <c r="K72" s="75" t="s">
        <v>39</v>
      </c>
      <c r="L72" s="75" t="s">
        <v>691</v>
      </c>
      <c r="M72" s="75" t="s">
        <v>692</v>
      </c>
      <c r="N72" s="75" t="str">
        <f t="shared" si="3"/>
        <v>D</v>
      </c>
      <c r="O72" s="75" t="str">
        <f t="shared" si="4"/>
        <v>C3R_4L_D_WL_WR</v>
      </c>
      <c r="P72" s="88" t="str">
        <f>VLOOKUP(A72,'[1]2025 Annual Counts'!$A:$AG,33,FALSE)</f>
        <v>N/A</v>
      </c>
      <c r="Q72" s="88">
        <v>32413.5</v>
      </c>
      <c r="R72" s="88">
        <v>35248.5</v>
      </c>
      <c r="S72" s="88">
        <v>35249.445</v>
      </c>
      <c r="T72" s="88" t="str" cm="1">
        <f t="array" ref="T72">_xlfn.IFS(P72&lt;Q72,"C",P72&lt;R72,"D",P72&lt;S72,"E",TRUE,"F")</f>
        <v>F</v>
      </c>
      <c r="V72" s="47">
        <f>ROUND(VLOOKUP(A72,'[1]2025 Annual Counts'!A:AG,32,FALSE),0)</f>
        <v>11478</v>
      </c>
      <c r="W72" s="265" t="e">
        <f t="shared" si="5"/>
        <v>#VALUE!</v>
      </c>
    </row>
    <row r="73" spans="1:23" ht="12.75" customHeight="1" x14ac:dyDescent="0.3">
      <c r="A73" s="262">
        <v>226</v>
      </c>
      <c r="B73" s="263" t="s">
        <v>784</v>
      </c>
      <c r="C73" s="263" t="s">
        <v>785</v>
      </c>
      <c r="D73" s="75" t="s">
        <v>57</v>
      </c>
      <c r="E73" s="75">
        <v>40</v>
      </c>
      <c r="F73" s="264">
        <v>56.099999999999994</v>
      </c>
      <c r="G73" s="266">
        <v>0.1265</v>
      </c>
      <c r="H73" s="75" t="s">
        <v>695</v>
      </c>
      <c r="I73" s="75" t="s">
        <v>136</v>
      </c>
      <c r="J73" s="75" t="s">
        <v>138</v>
      </c>
      <c r="K73" s="75" t="s">
        <v>696</v>
      </c>
      <c r="L73" s="75" t="s">
        <v>691</v>
      </c>
      <c r="M73" s="75" t="s">
        <v>692</v>
      </c>
      <c r="N73" s="75" t="str">
        <f t="shared" si="3"/>
        <v>D</v>
      </c>
      <c r="O73" s="75" t="str">
        <f t="shared" si="4"/>
        <v>C3R_2L_U_WL_WR</v>
      </c>
      <c r="P73" s="88">
        <f>VLOOKUP(A73,'[1]2025 Annual Counts'!$A:$AG,33,FALSE)</f>
        <v>8250.5472000000009</v>
      </c>
      <c r="Q73" s="88">
        <v>18522</v>
      </c>
      <c r="R73" s="88">
        <v>21168</v>
      </c>
      <c r="S73" s="88">
        <v>21168.945000000003</v>
      </c>
      <c r="T73" s="88" t="str" cm="1">
        <f t="array" ref="T73">_xlfn.IFS(P73&lt;Q73,"C",P73&lt;R73,"D",P73&lt;S73,"E",TRUE,"F")</f>
        <v>C</v>
      </c>
      <c r="V73" s="47">
        <f>ROUND(VLOOKUP(A73,'[1]2025 Annual Counts'!A:AG,32,FALSE),0)</f>
        <v>6780</v>
      </c>
      <c r="W73" s="265">
        <f t="shared" si="5"/>
        <v>-1470.5472000000009</v>
      </c>
    </row>
    <row r="74" spans="1:23" ht="12.75" customHeight="1" x14ac:dyDescent="0.3">
      <c r="A74" s="262">
        <v>227</v>
      </c>
      <c r="B74" s="263" t="s">
        <v>745</v>
      </c>
      <c r="C74" s="263" t="s">
        <v>786</v>
      </c>
      <c r="D74" s="75" t="s">
        <v>57</v>
      </c>
      <c r="E74" s="274">
        <v>35</v>
      </c>
      <c r="F74" s="264">
        <v>51.400000000000006</v>
      </c>
      <c r="G74" s="266">
        <v>0.19045000000000001</v>
      </c>
      <c r="H74" s="75" t="s">
        <v>695</v>
      </c>
      <c r="I74" s="75" t="s">
        <v>136</v>
      </c>
      <c r="J74" s="75" t="s">
        <v>138</v>
      </c>
      <c r="K74" s="75" t="s">
        <v>696</v>
      </c>
      <c r="L74" s="75" t="s">
        <v>697</v>
      </c>
      <c r="M74" s="75" t="s">
        <v>698</v>
      </c>
      <c r="N74" s="75" t="str">
        <f t="shared" si="3"/>
        <v>D</v>
      </c>
      <c r="O74" s="75" t="str">
        <f t="shared" si="4"/>
        <v>C3R_2L_U_0L_0R</v>
      </c>
      <c r="P74" s="88">
        <f>VLOOKUP(A74,'[1]2025 Annual Counts'!$A:$AG,33,FALSE)</f>
        <v>2939.7024000000001</v>
      </c>
      <c r="Q74" s="88">
        <v>14112</v>
      </c>
      <c r="R74" s="88">
        <v>16128</v>
      </c>
      <c r="S74" s="88">
        <v>16128.720000000001</v>
      </c>
      <c r="T74" s="88" t="str" cm="1">
        <f t="array" ref="T74">_xlfn.IFS(P74&lt;Q74,"C",P74&lt;R74,"D",P74&lt;S74,"E",TRUE,"F")</f>
        <v>C</v>
      </c>
      <c r="V74" s="47">
        <f>ROUND(VLOOKUP(A74,'[1]2025 Annual Counts'!A:AG,32,FALSE),0)</f>
        <v>3327</v>
      </c>
      <c r="W74" s="265">
        <f t="shared" si="5"/>
        <v>387.29759999999987</v>
      </c>
    </row>
    <row r="75" spans="1:23" ht="12.75" customHeight="1" x14ac:dyDescent="0.3">
      <c r="A75" s="262">
        <v>232</v>
      </c>
      <c r="B75" s="263" t="s">
        <v>787</v>
      </c>
      <c r="C75" s="263" t="s">
        <v>788</v>
      </c>
      <c r="D75" s="75" t="s">
        <v>57</v>
      </c>
      <c r="E75" s="274">
        <v>40</v>
      </c>
      <c r="F75" s="264">
        <v>48.849999999999994</v>
      </c>
      <c r="G75" s="266">
        <v>0.13626141052534518</v>
      </c>
      <c r="H75" s="75" t="s">
        <v>695</v>
      </c>
      <c r="I75" s="75" t="s">
        <v>157</v>
      </c>
      <c r="J75" s="75" t="s">
        <v>307</v>
      </c>
      <c r="K75" s="75" t="s">
        <v>696</v>
      </c>
      <c r="L75" s="75" t="s">
        <v>697</v>
      </c>
      <c r="M75" s="75" t="s">
        <v>698</v>
      </c>
      <c r="N75" s="75" t="str">
        <f t="shared" si="3"/>
        <v>C</v>
      </c>
      <c r="O75" s="75" t="str">
        <f t="shared" si="4"/>
        <v>C2T_2L_U_0L_0R</v>
      </c>
      <c r="P75" s="88">
        <f>VLOOKUP(A75,'[1]2025 Annual Counts'!$A:$AG,33,FALSE)</f>
        <v>4663.1808000000001</v>
      </c>
      <c r="Q75" s="88">
        <v>9936</v>
      </c>
      <c r="R75" s="88">
        <v>12960</v>
      </c>
      <c r="S75" s="88">
        <v>12960.720000000001</v>
      </c>
      <c r="T75" s="88" t="str" cm="1">
        <f t="array" ref="T75">_xlfn.IFS(P75&lt;Q75,"C",P75&lt;R75,"D",P75&lt;S75,"E",TRUE,"F")</f>
        <v>C</v>
      </c>
      <c r="V75" s="47">
        <f>ROUND(VLOOKUP(A75,'[1]2025 Annual Counts'!A:AG,32,FALSE),0)</f>
        <v>3936</v>
      </c>
      <c r="W75" s="265">
        <f t="shared" si="5"/>
        <v>-727.18080000000009</v>
      </c>
    </row>
    <row r="76" spans="1:23" ht="12.75" customHeight="1" x14ac:dyDescent="0.3">
      <c r="A76" s="267">
        <v>233</v>
      </c>
      <c r="B76" s="268" t="s">
        <v>379</v>
      </c>
      <c r="C76" s="268" t="s">
        <v>789</v>
      </c>
      <c r="D76" s="269" t="s">
        <v>57</v>
      </c>
      <c r="E76" s="274">
        <v>45</v>
      </c>
      <c r="F76" s="270">
        <v>48.2</v>
      </c>
      <c r="G76" s="271">
        <v>0.16220000000000001</v>
      </c>
      <c r="H76" s="269" t="s">
        <v>695</v>
      </c>
      <c r="I76" s="280" t="s">
        <v>433</v>
      </c>
      <c r="J76" s="269" t="s">
        <v>307</v>
      </c>
      <c r="K76" s="269" t="s">
        <v>696</v>
      </c>
      <c r="L76" s="269" t="s">
        <v>691</v>
      </c>
      <c r="M76" s="269" t="s">
        <v>698</v>
      </c>
      <c r="N76" s="269" t="str">
        <f t="shared" si="3"/>
        <v>C</v>
      </c>
      <c r="O76" s="75" t="str">
        <f t="shared" si="4"/>
        <v>C2T_2L_U_WL_0R</v>
      </c>
      <c r="P76" s="272">
        <f>VLOOKUP(A76,'[1]2025 Annual Counts'!$A:$AG,33,FALSE)</f>
        <v>7168.8</v>
      </c>
      <c r="Q76" s="272">
        <v>12420</v>
      </c>
      <c r="R76" s="272">
        <v>16200</v>
      </c>
      <c r="S76" s="272">
        <v>16200.9</v>
      </c>
      <c r="T76" s="272" t="str" cm="1">
        <f t="array" ref="T76">_xlfn.IFS(P76&lt;Q76,"C",P76&lt;R76,"D",P76&lt;S76,"E",TRUE,"F")</f>
        <v>C</v>
      </c>
      <c r="V76" s="47">
        <f>ROUND(VLOOKUP(A76,'[1]2025 Annual Counts'!A:AG,32,FALSE),0)</f>
        <v>7654</v>
      </c>
      <c r="W76" s="265">
        <f t="shared" si="5"/>
        <v>485.19999999999982</v>
      </c>
    </row>
    <row r="77" spans="1:23" ht="12.75" customHeight="1" x14ac:dyDescent="0.3">
      <c r="A77" s="262">
        <v>234</v>
      </c>
      <c r="B77" s="263" t="s">
        <v>790</v>
      </c>
      <c r="C77" s="263" t="s">
        <v>791</v>
      </c>
      <c r="D77" s="75" t="s">
        <v>57</v>
      </c>
      <c r="E77" s="274">
        <v>55</v>
      </c>
      <c r="F77" s="264">
        <v>62.7</v>
      </c>
      <c r="G77" s="266">
        <v>0.17591709915323683</v>
      </c>
      <c r="H77" s="75" t="s">
        <v>695</v>
      </c>
      <c r="I77" s="280" t="s">
        <v>433</v>
      </c>
      <c r="J77" s="75" t="s">
        <v>307</v>
      </c>
      <c r="K77" s="75" t="s">
        <v>696</v>
      </c>
      <c r="L77" s="75" t="s">
        <v>691</v>
      </c>
      <c r="M77" s="75" t="s">
        <v>698</v>
      </c>
      <c r="N77" s="75" t="str">
        <f t="shared" si="3"/>
        <v>C</v>
      </c>
      <c r="O77" s="75" t="str">
        <f t="shared" si="4"/>
        <v>C2T_2L_U_WL_0R</v>
      </c>
      <c r="P77" s="88">
        <f>VLOOKUP(A77,'[1]2025 Annual Counts'!$A:$AG,33,FALSE)</f>
        <v>6645.7248</v>
      </c>
      <c r="Q77" s="88">
        <v>12420</v>
      </c>
      <c r="R77" s="88">
        <v>16200</v>
      </c>
      <c r="S77" s="88">
        <v>16200.9</v>
      </c>
      <c r="T77" s="88" t="str" cm="1">
        <f t="array" ref="T77">_xlfn.IFS(P77&lt;Q77,"C",P77&lt;R77,"D",P77&lt;S77,"E",TRUE,"F")</f>
        <v>C</v>
      </c>
      <c r="V77" s="47">
        <f>ROUND(VLOOKUP(A77,'[1]2025 Annual Counts'!A:AG,32,FALSE),0)</f>
        <v>6404</v>
      </c>
      <c r="W77" s="265">
        <f t="shared" si="5"/>
        <v>-241.72479999999996</v>
      </c>
    </row>
    <row r="78" spans="1:23" ht="12.75" customHeight="1" x14ac:dyDescent="0.3">
      <c r="A78" s="262">
        <v>235</v>
      </c>
      <c r="B78" s="263" t="s">
        <v>792</v>
      </c>
      <c r="C78" s="263" t="s">
        <v>793</v>
      </c>
      <c r="D78" s="75" t="s">
        <v>57</v>
      </c>
      <c r="E78" s="75">
        <v>45</v>
      </c>
      <c r="F78" s="264">
        <v>48.650000000000006</v>
      </c>
      <c r="G78" s="266">
        <v>0.1144</v>
      </c>
      <c r="H78" s="75" t="s">
        <v>695</v>
      </c>
      <c r="I78" s="280" t="s">
        <v>433</v>
      </c>
      <c r="J78" s="75" t="s">
        <v>307</v>
      </c>
      <c r="K78" s="75" t="s">
        <v>696</v>
      </c>
      <c r="L78" s="75" t="s">
        <v>697</v>
      </c>
      <c r="M78" s="75" t="s">
        <v>698</v>
      </c>
      <c r="N78" s="75" t="str">
        <f t="shared" si="3"/>
        <v>C</v>
      </c>
      <c r="O78" s="75" t="str">
        <f t="shared" si="4"/>
        <v>C2T_2L_U_0L_0R</v>
      </c>
      <c r="P78" s="88">
        <f>VLOOKUP(A78,'[1]2025 Annual Counts'!$A:$AG,33,FALSE)</f>
        <v>9833.616</v>
      </c>
      <c r="Q78" s="88">
        <v>9936</v>
      </c>
      <c r="R78" s="88">
        <v>12960</v>
      </c>
      <c r="S78" s="88">
        <v>12960.720000000001</v>
      </c>
      <c r="T78" s="88" t="str" cm="1">
        <f t="array" ref="T78">_xlfn.IFS(P78&lt;Q78,"C",P78&lt;R78,"D",P78&lt;S78,"E",TRUE,"F")</f>
        <v>C</v>
      </c>
      <c r="V78" s="47">
        <f>ROUND(VLOOKUP(A78,'[1]2025 Annual Counts'!A:AG,32,FALSE),0)</f>
        <v>8168</v>
      </c>
      <c r="W78" s="265">
        <f t="shared" si="5"/>
        <v>-1665.616</v>
      </c>
    </row>
    <row r="79" spans="1:23" ht="12.75" customHeight="1" x14ac:dyDescent="0.3">
      <c r="A79" s="262">
        <v>236</v>
      </c>
      <c r="B79" s="263" t="s">
        <v>267</v>
      </c>
      <c r="C79" s="263" t="s">
        <v>794</v>
      </c>
      <c r="D79" s="75" t="s">
        <v>57</v>
      </c>
      <c r="E79" s="274">
        <v>55</v>
      </c>
      <c r="F79" s="264">
        <v>52.349999999999994</v>
      </c>
      <c r="G79" s="266">
        <v>0.14297334384858043</v>
      </c>
      <c r="H79" s="75" t="s">
        <v>695</v>
      </c>
      <c r="I79" s="280" t="s">
        <v>433</v>
      </c>
      <c r="J79" s="75" t="s">
        <v>307</v>
      </c>
      <c r="K79" s="75" t="s">
        <v>696</v>
      </c>
      <c r="L79" s="75" t="s">
        <v>697</v>
      </c>
      <c r="M79" s="75" t="s">
        <v>698</v>
      </c>
      <c r="N79" s="75" t="str">
        <f t="shared" si="3"/>
        <v>C</v>
      </c>
      <c r="O79" s="75" t="str">
        <f t="shared" si="4"/>
        <v>C2T_2L_U_0L_0R</v>
      </c>
      <c r="P79" s="88">
        <f>VLOOKUP(A79,'[1]2025 Annual Counts'!$A:$AG,33,FALSE)</f>
        <v>2667.7824000000001</v>
      </c>
      <c r="Q79" s="88">
        <v>9936</v>
      </c>
      <c r="R79" s="88">
        <v>12960</v>
      </c>
      <c r="S79" s="88">
        <v>12960.720000000001</v>
      </c>
      <c r="T79" s="88" t="str" cm="1">
        <f t="array" ref="T79">_xlfn.IFS(P79&lt;Q79,"C",P79&lt;R79,"D",P79&lt;S79,"E",TRUE,"F")</f>
        <v>C</v>
      </c>
      <c r="V79" s="47">
        <f>ROUND(VLOOKUP(A79,'[1]2025 Annual Counts'!A:AG,32,FALSE),0)</f>
        <v>3006</v>
      </c>
      <c r="W79" s="265">
        <f t="shared" si="5"/>
        <v>338.21759999999995</v>
      </c>
    </row>
    <row r="80" spans="1:23" ht="12.75" customHeight="1" x14ac:dyDescent="0.3">
      <c r="A80" s="262">
        <v>237</v>
      </c>
      <c r="B80" s="263" t="s">
        <v>790</v>
      </c>
      <c r="C80" s="263" t="s">
        <v>795</v>
      </c>
      <c r="D80" s="75" t="s">
        <v>57</v>
      </c>
      <c r="E80" s="274">
        <v>55</v>
      </c>
      <c r="F80" s="264">
        <v>52.4</v>
      </c>
      <c r="G80" s="266">
        <v>0.22650000000000001</v>
      </c>
      <c r="H80" s="75" t="s">
        <v>695</v>
      </c>
      <c r="I80" s="280" t="s">
        <v>433</v>
      </c>
      <c r="J80" s="75" t="s">
        <v>307</v>
      </c>
      <c r="K80" s="75" t="s">
        <v>696</v>
      </c>
      <c r="L80" s="75" t="s">
        <v>697</v>
      </c>
      <c r="M80" s="75" t="s">
        <v>698</v>
      </c>
      <c r="N80" s="75" t="str">
        <f t="shared" si="3"/>
        <v>C</v>
      </c>
      <c r="O80" s="75" t="str">
        <f t="shared" si="4"/>
        <v>C2T_2L_U_0L_0R</v>
      </c>
      <c r="P80" s="88">
        <f>VLOOKUP(A80,'[1]2025 Annual Counts'!$A:$AG,33,FALSE)</f>
        <v>6757.4591999999993</v>
      </c>
      <c r="Q80" s="88">
        <v>9936</v>
      </c>
      <c r="R80" s="88">
        <v>12960</v>
      </c>
      <c r="S80" s="88">
        <v>12960.720000000001</v>
      </c>
      <c r="T80" s="88" t="str" cm="1">
        <f t="array" ref="T80">_xlfn.IFS(P80&lt;Q80,"C",P80&lt;R80,"D",P80&lt;S80,"E",TRUE,"F")</f>
        <v>C</v>
      </c>
      <c r="V80" s="47">
        <f>ROUND(VLOOKUP(A80,'[1]2025 Annual Counts'!A:AG,32,FALSE),0)</f>
        <v>4960</v>
      </c>
      <c r="W80" s="265">
        <f t="shared" si="5"/>
        <v>-1797.4591999999993</v>
      </c>
    </row>
    <row r="81" spans="1:23" ht="12.75" customHeight="1" x14ac:dyDescent="0.3">
      <c r="A81" s="267">
        <v>238</v>
      </c>
      <c r="B81" s="268" t="s">
        <v>703</v>
      </c>
      <c r="C81" s="268" t="s">
        <v>796</v>
      </c>
      <c r="D81" s="269" t="s">
        <v>57</v>
      </c>
      <c r="E81" s="269">
        <v>40</v>
      </c>
      <c r="F81" s="270">
        <v>52.650000000000006</v>
      </c>
      <c r="G81" s="271">
        <v>0.17531638445748732</v>
      </c>
      <c r="H81" s="269" t="s">
        <v>695</v>
      </c>
      <c r="I81" s="280" t="s">
        <v>433</v>
      </c>
      <c r="J81" s="269" t="s">
        <v>158</v>
      </c>
      <c r="K81" s="269" t="s">
        <v>696</v>
      </c>
      <c r="L81" s="75" t="s">
        <v>697</v>
      </c>
      <c r="M81" s="75" t="s">
        <v>692</v>
      </c>
      <c r="N81" s="269" t="str">
        <f t="shared" si="3"/>
        <v>C</v>
      </c>
      <c r="O81" s="75" t="str">
        <f t="shared" si="4"/>
        <v>C2_2L_U_0L_WR</v>
      </c>
      <c r="P81" s="272">
        <f>VLOOKUP(A81,'[1]2025 Annual Counts'!$A:$AG,33,FALSE)</f>
        <v>8534.4480000000003</v>
      </c>
      <c r="Q81" s="272">
        <v>6199.2</v>
      </c>
      <c r="R81" s="272">
        <v>10584</v>
      </c>
      <c r="S81" s="272">
        <v>21546</v>
      </c>
      <c r="T81" s="272" t="str" cm="1">
        <f t="array" ref="T81">_xlfn.IFS(P81&lt;Q81,"C",P81&lt;R81,"D",P81&lt;S81,"E",TRUE,"F")</f>
        <v>D</v>
      </c>
      <c r="V81" s="47">
        <f>ROUND(VLOOKUP(A81,'[1]2025 Annual Counts'!A:AG,32,FALSE),0)</f>
        <v>8433</v>
      </c>
      <c r="W81" s="265">
        <f t="shared" si="5"/>
        <v>-101.44800000000032</v>
      </c>
    </row>
    <row r="82" spans="1:23" ht="12.75" customHeight="1" x14ac:dyDescent="0.3">
      <c r="A82" s="262">
        <v>239</v>
      </c>
      <c r="B82" s="263" t="s">
        <v>440</v>
      </c>
      <c r="C82" s="263" t="s">
        <v>797</v>
      </c>
      <c r="D82" s="75" t="s">
        <v>57</v>
      </c>
      <c r="E82" s="75">
        <v>40</v>
      </c>
      <c r="F82" s="264">
        <v>48.3</v>
      </c>
      <c r="G82" s="266">
        <v>0.11575954906869151</v>
      </c>
      <c r="H82" s="75" t="s">
        <v>695</v>
      </c>
      <c r="I82" s="280" t="s">
        <v>433</v>
      </c>
      <c r="J82" s="75" t="s">
        <v>307</v>
      </c>
      <c r="K82" s="75" t="s">
        <v>696</v>
      </c>
      <c r="L82" s="274" t="s">
        <v>697</v>
      </c>
      <c r="M82" s="274" t="s">
        <v>692</v>
      </c>
      <c r="N82" s="75" t="str">
        <f t="shared" si="3"/>
        <v>C</v>
      </c>
      <c r="O82" s="75" t="str">
        <f t="shared" si="4"/>
        <v>C2T_2L_U_0L_WR</v>
      </c>
      <c r="P82" s="88">
        <f>VLOOKUP(A82,'[1]2025 Annual Counts'!$A:$AG,33,FALSE)</f>
        <v>3572.5344</v>
      </c>
      <c r="Q82" s="88">
        <v>10432.800000000001</v>
      </c>
      <c r="R82" s="88">
        <v>13608</v>
      </c>
      <c r="S82" s="88">
        <v>13608.756000000001</v>
      </c>
      <c r="T82" s="88" t="str" cm="1">
        <f t="array" ref="T82">_xlfn.IFS(P82&lt;Q82,"C",P82&lt;R82,"D",P82&lt;S82,"E",TRUE,"F")</f>
        <v>C</v>
      </c>
      <c r="V82" s="47">
        <f>ROUND(VLOOKUP(A82,'[1]2025 Annual Counts'!A:AG,32,FALSE),0)</f>
        <v>3345</v>
      </c>
      <c r="W82" s="265">
        <f t="shared" si="5"/>
        <v>-227.53440000000001</v>
      </c>
    </row>
    <row r="83" spans="1:23" ht="12.75" customHeight="1" x14ac:dyDescent="0.3">
      <c r="A83" s="262">
        <v>240</v>
      </c>
      <c r="B83" s="263" t="s">
        <v>687</v>
      </c>
      <c r="C83" s="263" t="s">
        <v>798</v>
      </c>
      <c r="D83" s="75" t="s">
        <v>332</v>
      </c>
      <c r="E83" s="75">
        <v>55</v>
      </c>
      <c r="F83" s="264">
        <v>67.300000000000011</v>
      </c>
      <c r="G83" s="266">
        <v>0.20245045632333769</v>
      </c>
      <c r="H83" s="75" t="s">
        <v>722</v>
      </c>
      <c r="I83" s="274" t="s">
        <v>136</v>
      </c>
      <c r="J83" s="75" t="s">
        <v>258</v>
      </c>
      <c r="K83" s="75" t="s">
        <v>39</v>
      </c>
      <c r="L83" s="75" t="s">
        <v>691</v>
      </c>
      <c r="M83" s="75" t="s">
        <v>692</v>
      </c>
      <c r="N83" s="75" t="str">
        <f t="shared" si="3"/>
        <v>D</v>
      </c>
      <c r="O83" s="75" t="str">
        <f t="shared" si="4"/>
        <v>C4_4L_D_WL_WR</v>
      </c>
      <c r="P83" s="88">
        <f>VLOOKUP(A83,'[1]2025 Annual Counts'!$A:$AG,33,FALSE)</f>
        <v>22244.185499999996</v>
      </c>
      <c r="Q83" s="88">
        <v>25620</v>
      </c>
      <c r="R83" s="88">
        <v>37905</v>
      </c>
      <c r="S83" s="88">
        <v>42840</v>
      </c>
      <c r="T83" s="88" t="str" cm="1">
        <f t="array" ref="T83">_xlfn.IFS(P83&lt;Q83,"C",P83&lt;R83,"D",P83&lt;S83,"E",TRUE,"F")</f>
        <v>C</v>
      </c>
      <c r="V83" s="47">
        <f>ROUND(VLOOKUP(A83,'[1]2025 Annual Counts'!A:AG,32,FALSE),0)</f>
        <v>25919</v>
      </c>
      <c r="W83" s="265">
        <f t="shared" si="5"/>
        <v>3674.814500000004</v>
      </c>
    </row>
    <row r="84" spans="1:23" ht="12.75" customHeight="1" x14ac:dyDescent="0.3">
      <c r="A84" s="262">
        <v>241</v>
      </c>
      <c r="B84" s="263" t="s">
        <v>799</v>
      </c>
      <c r="C84" s="263" t="s">
        <v>800</v>
      </c>
      <c r="D84" s="75" t="s">
        <v>57</v>
      </c>
      <c r="E84" s="75">
        <v>55</v>
      </c>
      <c r="F84" s="264">
        <v>55.05</v>
      </c>
      <c r="G84" s="266">
        <v>0.24234271844660193</v>
      </c>
      <c r="H84" s="75" t="s">
        <v>695</v>
      </c>
      <c r="I84" s="75" t="s">
        <v>157</v>
      </c>
      <c r="J84" s="75" t="s">
        <v>158</v>
      </c>
      <c r="K84" s="75" t="s">
        <v>696</v>
      </c>
      <c r="L84" s="75" t="s">
        <v>697</v>
      </c>
      <c r="M84" s="75" t="s">
        <v>698</v>
      </c>
      <c r="N84" s="75" t="str">
        <f t="shared" si="3"/>
        <v>C</v>
      </c>
      <c r="O84" s="75" t="str">
        <f t="shared" si="4"/>
        <v>C2_2L_U_0L_0R</v>
      </c>
      <c r="P84" s="88">
        <f>VLOOKUP(A84,'[1]2025 Annual Counts'!$A:$AG,33,FALSE)</f>
        <v>3140.4288000000001</v>
      </c>
      <c r="Q84" s="88">
        <v>5904</v>
      </c>
      <c r="R84" s="88">
        <v>10080</v>
      </c>
      <c r="S84" s="88">
        <v>20520</v>
      </c>
      <c r="T84" s="88" t="str" cm="1">
        <f t="array" ref="T84">_xlfn.IFS(P84&lt;Q84,"C",P84&lt;R84,"D",P84&lt;S84,"E",TRUE,"F")</f>
        <v>C</v>
      </c>
      <c r="V84" s="47">
        <f>ROUND(VLOOKUP(A84,'[1]2025 Annual Counts'!A:AG,32,FALSE),0)</f>
        <v>2549</v>
      </c>
      <c r="W84" s="265">
        <f t="shared" si="5"/>
        <v>-591.42880000000014</v>
      </c>
    </row>
    <row r="85" spans="1:23" ht="12.75" customHeight="1" x14ac:dyDescent="0.3">
      <c r="A85" s="262">
        <v>242</v>
      </c>
      <c r="B85" s="263" t="s">
        <v>703</v>
      </c>
      <c r="C85" s="263" t="s">
        <v>801</v>
      </c>
      <c r="D85" s="75" t="s">
        <v>57</v>
      </c>
      <c r="E85" s="75">
        <v>35</v>
      </c>
      <c r="F85" s="264">
        <v>48.45</v>
      </c>
      <c r="G85" s="266">
        <v>0.16296642481861395</v>
      </c>
      <c r="H85" s="75" t="s">
        <v>695</v>
      </c>
      <c r="I85" s="75" t="s">
        <v>157</v>
      </c>
      <c r="J85" s="75" t="s">
        <v>158</v>
      </c>
      <c r="K85" s="75" t="s">
        <v>696</v>
      </c>
      <c r="L85" s="75" t="s">
        <v>697</v>
      </c>
      <c r="M85" s="75" t="s">
        <v>698</v>
      </c>
      <c r="N85" s="75" t="str">
        <f t="shared" si="3"/>
        <v>C</v>
      </c>
      <c r="O85" s="75" t="str">
        <f t="shared" si="4"/>
        <v>C2_2L_U_0L_0R</v>
      </c>
      <c r="P85" s="88">
        <f>VLOOKUP(A85,'[1]2025 Annual Counts'!$A:$AG,33,FALSE)</f>
        <v>8104.8863999999994</v>
      </c>
      <c r="Q85" s="88">
        <v>5904</v>
      </c>
      <c r="R85" s="88">
        <v>10080</v>
      </c>
      <c r="S85" s="88">
        <v>20520</v>
      </c>
      <c r="T85" s="88" t="str" cm="1">
        <f t="array" ref="T85">_xlfn.IFS(P85&lt;Q85,"C",P85&lt;R85,"D",P85&lt;S85,"E",TRUE,"F")</f>
        <v>D</v>
      </c>
      <c r="V85" s="47">
        <f>ROUND(VLOOKUP(A85,'[1]2025 Annual Counts'!A:AG,32,FALSE),0)</f>
        <v>7154</v>
      </c>
      <c r="W85" s="265">
        <f t="shared" si="5"/>
        <v>-950.88639999999941</v>
      </c>
    </row>
    <row r="86" spans="1:23" ht="12.75" customHeight="1" x14ac:dyDescent="0.3">
      <c r="A86" s="267">
        <v>243</v>
      </c>
      <c r="B86" s="268" t="s">
        <v>745</v>
      </c>
      <c r="C86" s="268" t="s">
        <v>802</v>
      </c>
      <c r="D86" s="269" t="s">
        <v>57</v>
      </c>
      <c r="E86" s="274">
        <v>45</v>
      </c>
      <c r="F86" s="270">
        <v>56.05</v>
      </c>
      <c r="G86" s="271">
        <v>9.98E-2</v>
      </c>
      <c r="H86" s="269" t="s">
        <v>695</v>
      </c>
      <c r="I86" s="269" t="s">
        <v>157</v>
      </c>
      <c r="J86" s="269" t="s">
        <v>158</v>
      </c>
      <c r="K86" s="269" t="s">
        <v>696</v>
      </c>
      <c r="L86" s="269" t="s">
        <v>697</v>
      </c>
      <c r="M86" s="269" t="s">
        <v>698</v>
      </c>
      <c r="N86" s="269" t="str">
        <f t="shared" si="3"/>
        <v>C</v>
      </c>
      <c r="O86" s="75" t="str">
        <f t="shared" si="4"/>
        <v>C2_2L_U_0L_0R</v>
      </c>
      <c r="P86" s="272">
        <f>VLOOKUP(A86,'[1]2025 Annual Counts'!$A:$AG,33,FALSE)</f>
        <v>2448.1247999999996</v>
      </c>
      <c r="Q86" s="272">
        <v>5904</v>
      </c>
      <c r="R86" s="272">
        <v>10080</v>
      </c>
      <c r="S86" s="272">
        <v>20520</v>
      </c>
      <c r="T86" s="272" t="str" cm="1">
        <f t="array" ref="T86">_xlfn.IFS(P86&lt;Q86,"C",P86&lt;R86,"D",P86&lt;S86,"E",TRUE,"F")</f>
        <v>C</v>
      </c>
      <c r="V86" s="47">
        <f>ROUND(VLOOKUP(A86,'[1]2025 Annual Counts'!A:AG,32,FALSE),0)</f>
        <v>1802</v>
      </c>
      <c r="W86" s="265">
        <f t="shared" si="5"/>
        <v>-646.1247999999996</v>
      </c>
    </row>
    <row r="87" spans="1:23" ht="12.75" customHeight="1" x14ac:dyDescent="0.3">
      <c r="A87" s="262">
        <v>245</v>
      </c>
      <c r="B87" s="263" t="s">
        <v>745</v>
      </c>
      <c r="C87" s="263" t="s">
        <v>779</v>
      </c>
      <c r="D87" s="75" t="s">
        <v>57</v>
      </c>
      <c r="E87" s="75">
        <v>55</v>
      </c>
      <c r="F87" s="264">
        <v>51.45</v>
      </c>
      <c r="G87" s="266">
        <v>0.19585</v>
      </c>
      <c r="H87" s="75" t="s">
        <v>695</v>
      </c>
      <c r="I87" s="75" t="s">
        <v>157</v>
      </c>
      <c r="J87" s="75" t="s">
        <v>158</v>
      </c>
      <c r="K87" s="75" t="s">
        <v>696</v>
      </c>
      <c r="L87" s="75" t="s">
        <v>691</v>
      </c>
      <c r="M87" s="75" t="s">
        <v>692</v>
      </c>
      <c r="N87" s="75" t="str">
        <f t="shared" si="3"/>
        <v>C</v>
      </c>
      <c r="O87" s="75" t="str">
        <f t="shared" si="4"/>
        <v>C2_2L_U_WL_WR</v>
      </c>
      <c r="P87" s="88">
        <f>VLOOKUP(A87,'[1]2025 Annual Counts'!$A:$AG,33,FALSE)</f>
        <v>4837.2096000000001</v>
      </c>
      <c r="Q87" s="88">
        <v>7380</v>
      </c>
      <c r="R87" s="88">
        <v>12600</v>
      </c>
      <c r="S87" s="88">
        <v>25650</v>
      </c>
      <c r="T87" s="88" t="str" cm="1">
        <f t="array" ref="T87">_xlfn.IFS(P87&lt;Q87,"C",P87&lt;R87,"D",P87&lt;S87,"E",TRUE,"F")</f>
        <v>C</v>
      </c>
      <c r="V87" s="47">
        <f>ROUND(VLOOKUP(A87,'[1]2025 Annual Counts'!A:AG,32,FALSE),0)</f>
        <v>3816</v>
      </c>
      <c r="W87" s="265">
        <f t="shared" si="5"/>
        <v>-1021.2096000000001</v>
      </c>
    </row>
    <row r="88" spans="1:23" ht="12.75" customHeight="1" x14ac:dyDescent="0.3">
      <c r="A88" s="262">
        <v>246</v>
      </c>
      <c r="B88" s="263" t="s">
        <v>154</v>
      </c>
      <c r="C88" s="263" t="s">
        <v>803</v>
      </c>
      <c r="D88" s="75" t="s">
        <v>57</v>
      </c>
      <c r="E88" s="75">
        <v>40</v>
      </c>
      <c r="F88" s="264">
        <v>50.85</v>
      </c>
      <c r="G88" s="266">
        <v>0.28035129937014047</v>
      </c>
      <c r="H88" s="75" t="s">
        <v>695</v>
      </c>
      <c r="I88" s="75" t="s">
        <v>157</v>
      </c>
      <c r="J88" s="75" t="s">
        <v>158</v>
      </c>
      <c r="K88" s="75" t="s">
        <v>696</v>
      </c>
      <c r="L88" s="75" t="s">
        <v>697</v>
      </c>
      <c r="M88" s="75" t="s">
        <v>698</v>
      </c>
      <c r="N88" s="75" t="str">
        <f t="shared" si="3"/>
        <v>C</v>
      </c>
      <c r="O88" s="75" t="str">
        <f t="shared" si="4"/>
        <v>C2_2L_U_0L_0R</v>
      </c>
      <c r="P88" s="88">
        <f>VLOOKUP(A88,'[1]2025 Annual Counts'!$A:$AG,33,FALSE)</f>
        <v>2227.4303999999997</v>
      </c>
      <c r="Q88" s="88">
        <v>5904</v>
      </c>
      <c r="R88" s="88">
        <v>10080</v>
      </c>
      <c r="S88" s="88">
        <v>20520</v>
      </c>
      <c r="T88" s="88" t="str" cm="1">
        <f t="array" ref="T88">_xlfn.IFS(P88&lt;Q88,"C",P88&lt;R88,"D",P88&lt;S88,"E",TRUE,"F")</f>
        <v>C</v>
      </c>
      <c r="V88" s="47">
        <f>ROUND(VLOOKUP(A88,'[1]2025 Annual Counts'!A:AG,32,FALSE),0)</f>
        <v>2244</v>
      </c>
      <c r="W88" s="265">
        <f t="shared" si="5"/>
        <v>16.569600000000264</v>
      </c>
    </row>
    <row r="89" spans="1:23" ht="12.75" customHeight="1" x14ac:dyDescent="0.3">
      <c r="A89" s="262">
        <v>247</v>
      </c>
      <c r="B89" s="263" t="s">
        <v>171</v>
      </c>
      <c r="C89" s="263" t="s">
        <v>804</v>
      </c>
      <c r="D89" s="75" t="s">
        <v>57</v>
      </c>
      <c r="E89" s="75">
        <v>40</v>
      </c>
      <c r="F89" s="264">
        <v>45.400000000000006</v>
      </c>
      <c r="G89" s="266">
        <v>0.18154999999999999</v>
      </c>
      <c r="H89" s="75" t="s">
        <v>695</v>
      </c>
      <c r="I89" s="75" t="s">
        <v>157</v>
      </c>
      <c r="J89" s="75" t="s">
        <v>158</v>
      </c>
      <c r="K89" s="75" t="s">
        <v>696</v>
      </c>
      <c r="L89" s="274" t="s">
        <v>697</v>
      </c>
      <c r="M89" s="75" t="s">
        <v>698</v>
      </c>
      <c r="N89" s="75" t="str">
        <f t="shared" si="3"/>
        <v>C</v>
      </c>
      <c r="O89" s="75" t="str">
        <f t="shared" si="4"/>
        <v>C2_2L_U_0L_0R</v>
      </c>
      <c r="P89" s="88">
        <f>VLOOKUP(A89,'[1]2025 Annual Counts'!$A:$AG,33,FALSE)</f>
        <v>2260.3968</v>
      </c>
      <c r="Q89" s="88">
        <v>5904</v>
      </c>
      <c r="R89" s="88">
        <v>10080</v>
      </c>
      <c r="S89" s="88">
        <v>20520</v>
      </c>
      <c r="T89" s="88" t="str" cm="1">
        <f t="array" ref="T89">_xlfn.IFS(P89&lt;Q89,"C",P89&lt;R89,"D",P89&lt;S89,"E",TRUE,"F")</f>
        <v>C</v>
      </c>
      <c r="V89" s="47">
        <f>ROUND(VLOOKUP(A89,'[1]2025 Annual Counts'!A:AG,32,FALSE),0)</f>
        <v>2310</v>
      </c>
      <c r="W89" s="265">
        <f t="shared" si="5"/>
        <v>49.603200000000015</v>
      </c>
    </row>
    <row r="90" spans="1:23" ht="12.75" customHeight="1" x14ac:dyDescent="0.3">
      <c r="A90" s="267">
        <v>248</v>
      </c>
      <c r="B90" s="268" t="s">
        <v>204</v>
      </c>
      <c r="C90" s="268" t="s">
        <v>805</v>
      </c>
      <c r="D90" s="269" t="s">
        <v>57</v>
      </c>
      <c r="E90" s="274">
        <v>55</v>
      </c>
      <c r="F90" s="270">
        <v>63.25</v>
      </c>
      <c r="G90" s="271">
        <v>0.24892636588201106</v>
      </c>
      <c r="H90" s="269" t="s">
        <v>695</v>
      </c>
      <c r="I90" s="269" t="s">
        <v>157</v>
      </c>
      <c r="J90" s="269" t="s">
        <v>158</v>
      </c>
      <c r="K90" s="269" t="s">
        <v>696</v>
      </c>
      <c r="L90" s="274" t="s">
        <v>697</v>
      </c>
      <c r="M90" s="269" t="s">
        <v>698</v>
      </c>
      <c r="N90" s="269" t="str">
        <f t="shared" si="3"/>
        <v>C</v>
      </c>
      <c r="O90" s="75" t="str">
        <f t="shared" si="4"/>
        <v>C2_2L_U_0L_0R</v>
      </c>
      <c r="P90" s="272">
        <f>VLOOKUP(A90,'[1]2025 Annual Counts'!$A:$AG,33,FALSE)</f>
        <v>4641.4272000000001</v>
      </c>
      <c r="Q90" s="272">
        <v>5904</v>
      </c>
      <c r="R90" s="272">
        <v>10080</v>
      </c>
      <c r="S90" s="272">
        <v>20520</v>
      </c>
      <c r="T90" s="272" t="str" cm="1">
        <f t="array" ref="T90">_xlfn.IFS(P90&lt;Q90,"C",P90&lt;R90,"D",P90&lt;S90,"E",TRUE,"F")</f>
        <v>C</v>
      </c>
      <c r="V90" s="47">
        <f>ROUND(VLOOKUP(A90,'[1]2025 Annual Counts'!A:AG,32,FALSE),0)</f>
        <v>4942</v>
      </c>
      <c r="W90" s="265">
        <f t="shared" si="5"/>
        <v>300.57279999999992</v>
      </c>
    </row>
    <row r="91" spans="1:23" ht="12.75" customHeight="1" x14ac:dyDescent="0.3">
      <c r="A91" s="262">
        <v>249</v>
      </c>
      <c r="B91" s="263" t="s">
        <v>774</v>
      </c>
      <c r="C91" s="263" t="s">
        <v>806</v>
      </c>
      <c r="D91" s="75" t="s">
        <v>57</v>
      </c>
      <c r="E91" s="75">
        <v>55</v>
      </c>
      <c r="F91" s="264">
        <v>61.8</v>
      </c>
      <c r="G91" s="266">
        <v>0.21953450479233227</v>
      </c>
      <c r="H91" s="75" t="s">
        <v>695</v>
      </c>
      <c r="I91" s="75" t="s">
        <v>136</v>
      </c>
      <c r="J91" s="75" t="s">
        <v>307</v>
      </c>
      <c r="K91" s="75" t="s">
        <v>696</v>
      </c>
      <c r="L91" s="75" t="s">
        <v>691</v>
      </c>
      <c r="M91" s="75" t="s">
        <v>698</v>
      </c>
      <c r="N91" s="75" t="str">
        <f t="shared" si="3"/>
        <v>D</v>
      </c>
      <c r="O91" s="75" t="str">
        <f t="shared" si="4"/>
        <v>C2T_2L_U_WL_0R</v>
      </c>
      <c r="P91" s="88">
        <f>VLOOKUP(A91,'[1]2025 Annual Counts'!$A:$AG,33,FALSE)</f>
        <v>4942.0223999999998</v>
      </c>
      <c r="Q91" s="88">
        <v>12420</v>
      </c>
      <c r="R91" s="88">
        <v>16200</v>
      </c>
      <c r="S91" s="88">
        <v>16200.9</v>
      </c>
      <c r="T91" s="88" t="str" cm="1">
        <f t="array" ref="T91">_xlfn.IFS(P91&lt;Q91,"C",P91&lt;R91,"D",P91&lt;S91,"E",TRUE,"F")</f>
        <v>C</v>
      </c>
      <c r="V91" s="47">
        <f>ROUND(VLOOKUP(A91,'[1]2025 Annual Counts'!A:AG,32,FALSE),0)</f>
        <v>4791</v>
      </c>
      <c r="W91" s="265">
        <f t="shared" si="5"/>
        <v>-151.02239999999983</v>
      </c>
    </row>
    <row r="92" spans="1:23" ht="12.75" customHeight="1" x14ac:dyDescent="0.3">
      <c r="A92" s="262">
        <v>251</v>
      </c>
      <c r="B92" s="263" t="s">
        <v>807</v>
      </c>
      <c r="C92" s="263" t="s">
        <v>808</v>
      </c>
      <c r="D92" s="75" t="s">
        <v>57</v>
      </c>
      <c r="E92" s="274">
        <v>45</v>
      </c>
      <c r="F92" s="264">
        <v>48.2</v>
      </c>
      <c r="G92" s="266">
        <v>0.17269999999999999</v>
      </c>
      <c r="H92" s="75" t="s">
        <v>695</v>
      </c>
      <c r="I92" s="280" t="s">
        <v>157</v>
      </c>
      <c r="J92" s="75" t="s">
        <v>307</v>
      </c>
      <c r="K92" s="75" t="s">
        <v>696</v>
      </c>
      <c r="L92" s="75" t="s">
        <v>691</v>
      </c>
      <c r="M92" s="75" t="s">
        <v>698</v>
      </c>
      <c r="N92" s="75" t="str">
        <f t="shared" si="3"/>
        <v>C</v>
      </c>
      <c r="O92" s="75" t="str">
        <f t="shared" si="4"/>
        <v>C2T_2L_U_WL_0R</v>
      </c>
      <c r="P92" s="88">
        <f>VLOOKUP(A92,'[1]2025 Annual Counts'!$A:$AG,33,FALSE)</f>
        <v>1016.4864</v>
      </c>
      <c r="Q92" s="88">
        <v>12420</v>
      </c>
      <c r="R92" s="88">
        <v>16200</v>
      </c>
      <c r="S92" s="88">
        <v>16200.9</v>
      </c>
      <c r="T92" s="273" t="str" cm="1">
        <f t="array" ref="T92">_xlfn.IFS(P92&lt;Q92,"C",P92&lt;R92,"D",P92&lt;S92,"E",TRUE,"F")</f>
        <v>C</v>
      </c>
      <c r="V92" s="47">
        <f>ROUND(VLOOKUP(A92,'[1]2025 Annual Counts'!A:AG,32,FALSE),0)</f>
        <v>836</v>
      </c>
      <c r="W92" s="265">
        <f t="shared" si="5"/>
        <v>-180.4864</v>
      </c>
    </row>
    <row r="93" spans="1:23" ht="12.75" customHeight="1" x14ac:dyDescent="0.3">
      <c r="A93" s="262">
        <v>252</v>
      </c>
      <c r="B93" s="263" t="s">
        <v>703</v>
      </c>
      <c r="C93" s="263" t="s">
        <v>809</v>
      </c>
      <c r="D93" s="75" t="s">
        <v>57</v>
      </c>
      <c r="E93" s="75">
        <v>40</v>
      </c>
      <c r="F93" s="264">
        <v>35.35</v>
      </c>
      <c r="G93" s="266">
        <v>0.10175000000000001</v>
      </c>
      <c r="H93" s="75" t="s">
        <v>695</v>
      </c>
      <c r="I93" s="75" t="s">
        <v>136</v>
      </c>
      <c r="J93" s="75" t="s">
        <v>138</v>
      </c>
      <c r="K93" s="75" t="s">
        <v>696</v>
      </c>
      <c r="L93" s="75" t="s">
        <v>697</v>
      </c>
      <c r="M93" s="75" t="s">
        <v>698</v>
      </c>
      <c r="N93" s="75" t="str">
        <f t="shared" si="3"/>
        <v>D</v>
      </c>
      <c r="O93" s="75" t="str">
        <f t="shared" si="4"/>
        <v>C3R_2L_U_0L_0R</v>
      </c>
      <c r="P93" s="88">
        <f>VLOOKUP(A93,'[1]2025 Annual Counts'!$A:$AG,33,FALSE)</f>
        <v>12992.64</v>
      </c>
      <c r="Q93" s="88">
        <v>14112</v>
      </c>
      <c r="R93" s="88">
        <v>16128</v>
      </c>
      <c r="S93" s="88">
        <v>16128.720000000001</v>
      </c>
      <c r="T93" s="88" t="str" cm="1">
        <f t="array" ref="T93">_xlfn.IFS(P93&lt;Q93,"C",P93&lt;R93,"D",P93&lt;S93,"E",TRUE,"F")</f>
        <v>C</v>
      </c>
      <c r="V93" s="47">
        <f>ROUND(VLOOKUP(A93,'[1]2025 Annual Counts'!A:AG,32,FALSE),0)</f>
        <v>11217</v>
      </c>
      <c r="W93" s="265">
        <f t="shared" si="5"/>
        <v>-1775.6399999999994</v>
      </c>
    </row>
    <row r="94" spans="1:23" ht="12.75" customHeight="1" x14ac:dyDescent="0.3">
      <c r="A94" s="267">
        <v>253</v>
      </c>
      <c r="B94" s="268" t="s">
        <v>810</v>
      </c>
      <c r="C94" s="268" t="s">
        <v>811</v>
      </c>
      <c r="D94" s="269" t="s">
        <v>57</v>
      </c>
      <c r="E94" s="269">
        <v>40</v>
      </c>
      <c r="F94" s="270">
        <v>43.45</v>
      </c>
      <c r="G94" s="271">
        <v>0.1654158345940494</v>
      </c>
      <c r="H94" s="269" t="s">
        <v>695</v>
      </c>
      <c r="I94" s="269" t="s">
        <v>136</v>
      </c>
      <c r="J94" s="269" t="s">
        <v>138</v>
      </c>
      <c r="K94" s="269" t="s">
        <v>696</v>
      </c>
      <c r="L94" s="269" t="s">
        <v>691</v>
      </c>
      <c r="M94" s="274" t="s">
        <v>698</v>
      </c>
      <c r="N94" s="269" t="str">
        <f t="shared" si="3"/>
        <v>D</v>
      </c>
      <c r="O94" s="75" t="str">
        <f t="shared" si="4"/>
        <v>C3R_2L_U_WL_0R</v>
      </c>
      <c r="P94" s="272">
        <f>VLOOKUP(A94,'[1]2025 Annual Counts'!$A:$AG,33,FALSE)</f>
        <v>7498.8863999999994</v>
      </c>
      <c r="Q94" s="272">
        <v>17640</v>
      </c>
      <c r="R94" s="272">
        <v>20160</v>
      </c>
      <c r="S94" s="272">
        <v>20160.900000000001</v>
      </c>
      <c r="T94" s="272" t="str" cm="1">
        <f t="array" ref="T94">_xlfn.IFS(P94&lt;Q94,"C",P94&lt;R94,"D",P94&lt;S94,"E",TRUE,"F")</f>
        <v>C</v>
      </c>
      <c r="V94" s="47">
        <f>ROUND(VLOOKUP(A94,'[1]2025 Annual Counts'!A:AG,32,FALSE),0)</f>
        <v>6623</v>
      </c>
      <c r="W94" s="265">
        <f t="shared" si="5"/>
        <v>-875.88639999999941</v>
      </c>
    </row>
    <row r="95" spans="1:23" ht="12.75" customHeight="1" x14ac:dyDescent="0.3">
      <c r="A95" s="262">
        <v>255</v>
      </c>
      <c r="B95" s="263" t="s">
        <v>810</v>
      </c>
      <c r="C95" s="263" t="s">
        <v>812</v>
      </c>
      <c r="D95" s="75" t="s">
        <v>57</v>
      </c>
      <c r="E95" s="75">
        <v>40</v>
      </c>
      <c r="F95" s="264">
        <v>50.5</v>
      </c>
      <c r="G95" s="266">
        <v>0.23865769426592504</v>
      </c>
      <c r="H95" s="75" t="s">
        <v>695</v>
      </c>
      <c r="I95" s="280" t="s">
        <v>157</v>
      </c>
      <c r="J95" s="75" t="s">
        <v>138</v>
      </c>
      <c r="K95" s="75" t="s">
        <v>696</v>
      </c>
      <c r="L95" s="75" t="s">
        <v>691</v>
      </c>
      <c r="M95" s="75" t="s">
        <v>698</v>
      </c>
      <c r="N95" s="75" t="str">
        <f t="shared" si="3"/>
        <v>C</v>
      </c>
      <c r="O95" s="75" t="str">
        <f t="shared" si="4"/>
        <v>C3R_2L_U_WL_0R</v>
      </c>
      <c r="P95" s="88">
        <f>VLOOKUP(A95,'[1]2025 Annual Counts'!$A:$AG,33,FALSE)</f>
        <v>9677.3856000000014</v>
      </c>
      <c r="Q95" s="88">
        <v>17640</v>
      </c>
      <c r="R95" s="88">
        <v>20160</v>
      </c>
      <c r="S95" s="88">
        <v>20160.900000000001</v>
      </c>
      <c r="T95" s="88" t="str" cm="1">
        <f t="array" ref="T95">_xlfn.IFS(P95&lt;Q95,"C",P95&lt;R95,"D",P95&lt;S95,"E",TRUE,"F")</f>
        <v>C</v>
      </c>
      <c r="V95" s="47">
        <f>ROUND(VLOOKUP(A95,'[1]2025 Annual Counts'!A:AG,32,FALSE),0)</f>
        <v>8230</v>
      </c>
      <c r="W95" s="265">
        <f t="shared" si="5"/>
        <v>-1447.3856000000014</v>
      </c>
    </row>
    <row r="96" spans="1:23" ht="12.75" customHeight="1" x14ac:dyDescent="0.3">
      <c r="A96" s="262">
        <v>256</v>
      </c>
      <c r="B96" s="263" t="s">
        <v>813</v>
      </c>
      <c r="C96" s="263" t="s">
        <v>814</v>
      </c>
      <c r="D96" s="75" t="s">
        <v>57</v>
      </c>
      <c r="E96" s="75">
        <v>45</v>
      </c>
      <c r="F96" s="264">
        <v>51</v>
      </c>
      <c r="G96" s="266">
        <v>0.20182483861206335</v>
      </c>
      <c r="H96" s="75" t="s">
        <v>695</v>
      </c>
      <c r="I96" s="75" t="s">
        <v>157</v>
      </c>
      <c r="J96" s="75" t="s">
        <v>158</v>
      </c>
      <c r="K96" s="75" t="s">
        <v>696</v>
      </c>
      <c r="L96" s="75" t="s">
        <v>691</v>
      </c>
      <c r="M96" s="75" t="s">
        <v>698</v>
      </c>
      <c r="N96" s="75" t="str">
        <f t="shared" si="3"/>
        <v>C</v>
      </c>
      <c r="O96" s="75" t="str">
        <f t="shared" si="4"/>
        <v>C2_2L_U_WL_0R</v>
      </c>
      <c r="P96" s="88">
        <f>VLOOKUP(A96,'[1]2025 Annual Counts'!$A:$AG,33,FALSE)</f>
        <v>6812.4096</v>
      </c>
      <c r="Q96" s="88">
        <v>7380</v>
      </c>
      <c r="R96" s="88">
        <v>12600</v>
      </c>
      <c r="S96" s="88">
        <v>25650</v>
      </c>
      <c r="T96" s="88" t="str" cm="1">
        <f t="array" ref="T96">_xlfn.IFS(P96&lt;Q96,"C",P96&lt;R96,"D",P96&lt;S96,"E",TRUE,"F")</f>
        <v>C</v>
      </c>
      <c r="V96" s="47">
        <f>ROUND(VLOOKUP(A96,'[1]2025 Annual Counts'!A:AG,32,FALSE),0)</f>
        <v>5806</v>
      </c>
      <c r="W96" s="265">
        <f t="shared" si="5"/>
        <v>-1006.4096</v>
      </c>
    </row>
    <row r="97" spans="1:23" ht="12.75" customHeight="1" x14ac:dyDescent="0.3">
      <c r="A97" s="262">
        <v>257</v>
      </c>
      <c r="B97" s="263" t="s">
        <v>703</v>
      </c>
      <c r="C97" s="263" t="s">
        <v>815</v>
      </c>
      <c r="D97" s="75" t="s">
        <v>57</v>
      </c>
      <c r="E97" s="75">
        <v>50</v>
      </c>
      <c r="F97" s="264">
        <v>48.05</v>
      </c>
      <c r="G97" s="266">
        <v>9.5299999999999996E-2</v>
      </c>
      <c r="H97" s="75" t="s">
        <v>695</v>
      </c>
      <c r="I97" s="75" t="s">
        <v>136</v>
      </c>
      <c r="J97" s="75" t="s">
        <v>307</v>
      </c>
      <c r="K97" s="75" t="s">
        <v>696</v>
      </c>
      <c r="L97" s="274" t="s">
        <v>697</v>
      </c>
      <c r="M97" s="75" t="s">
        <v>698</v>
      </c>
      <c r="N97" s="75" t="str">
        <f t="shared" si="3"/>
        <v>D</v>
      </c>
      <c r="O97" s="75" t="str">
        <f t="shared" si="4"/>
        <v>C2T_2L_U_0L_0R</v>
      </c>
      <c r="P97" s="88">
        <f>VLOOKUP(A97,'[1]2025 Annual Counts'!$A:$AG,33,FALSE)</f>
        <v>9040.5503999999983</v>
      </c>
      <c r="Q97" s="88">
        <v>9936</v>
      </c>
      <c r="R97" s="88">
        <v>12960</v>
      </c>
      <c r="S97" s="88">
        <v>12960.720000000001</v>
      </c>
      <c r="T97" s="88" t="str" cm="1">
        <f t="array" ref="T97">_xlfn.IFS(P97&lt;Q97,"C",P97&lt;R97,"D",P97&lt;S97,"E",TRUE,"F")</f>
        <v>C</v>
      </c>
      <c r="V97" s="47">
        <f>ROUND(VLOOKUP(A97,'[1]2025 Annual Counts'!A:AG,32,FALSE),0)</f>
        <v>8418</v>
      </c>
      <c r="W97" s="265">
        <f t="shared" si="5"/>
        <v>-622.55039999999826</v>
      </c>
    </row>
    <row r="98" spans="1:23" ht="12.75" customHeight="1" x14ac:dyDescent="0.3">
      <c r="A98" s="267">
        <v>258</v>
      </c>
      <c r="B98" s="268" t="s">
        <v>363</v>
      </c>
      <c r="C98" s="268" t="s">
        <v>816</v>
      </c>
      <c r="D98" s="269" t="s">
        <v>57</v>
      </c>
      <c r="E98" s="269">
        <v>55</v>
      </c>
      <c r="F98" s="270">
        <v>48.650000000000006</v>
      </c>
      <c r="G98" s="271">
        <v>0.24432108498129343</v>
      </c>
      <c r="H98" s="269" t="s">
        <v>695</v>
      </c>
      <c r="I98" s="269" t="s">
        <v>157</v>
      </c>
      <c r="J98" s="269" t="s">
        <v>158</v>
      </c>
      <c r="K98" s="269" t="s">
        <v>696</v>
      </c>
      <c r="L98" s="269" t="s">
        <v>697</v>
      </c>
      <c r="M98" s="269" t="s">
        <v>698</v>
      </c>
      <c r="N98" s="269" t="str">
        <f t="shared" si="3"/>
        <v>C</v>
      </c>
      <c r="O98" s="75" t="str">
        <f t="shared" si="4"/>
        <v>C2_2L_U_0L_0R</v>
      </c>
      <c r="P98" s="272">
        <f>VLOOKUP(A98,'[1]2025 Annual Counts'!$A:$AG,33,FALSE)</f>
        <v>7622.0255999999999</v>
      </c>
      <c r="Q98" s="272">
        <v>5904</v>
      </c>
      <c r="R98" s="272">
        <v>10080</v>
      </c>
      <c r="S98" s="272">
        <v>20520</v>
      </c>
      <c r="T98" s="272" t="str" cm="1">
        <f t="array" ref="T98">_xlfn.IFS(P98&lt;Q98,"C",P98&lt;R98,"D",P98&lt;S98,"E",TRUE,"F")</f>
        <v>D</v>
      </c>
      <c r="V98" s="47">
        <f>ROUND(VLOOKUP(A98,'[1]2025 Annual Counts'!A:AG,32,FALSE),0)</f>
        <v>5352</v>
      </c>
      <c r="W98" s="265">
        <f t="shared" si="5"/>
        <v>-2270.0255999999999</v>
      </c>
    </row>
    <row r="99" spans="1:23" ht="12.75" customHeight="1" x14ac:dyDescent="0.3">
      <c r="A99" s="262">
        <v>259</v>
      </c>
      <c r="B99" s="263" t="s">
        <v>810</v>
      </c>
      <c r="C99" s="263" t="s">
        <v>817</v>
      </c>
      <c r="D99" s="75" t="s">
        <v>57</v>
      </c>
      <c r="E99" s="75">
        <v>55</v>
      </c>
      <c r="F99" s="264">
        <v>48.55</v>
      </c>
      <c r="G99" s="266">
        <v>0.22331231294450413</v>
      </c>
      <c r="H99" s="75" t="s">
        <v>695</v>
      </c>
      <c r="I99" s="75" t="s">
        <v>157</v>
      </c>
      <c r="J99" s="75" t="s">
        <v>158</v>
      </c>
      <c r="K99" s="75" t="s">
        <v>696</v>
      </c>
      <c r="L99" s="75" t="s">
        <v>691</v>
      </c>
      <c r="M99" s="75" t="s">
        <v>698</v>
      </c>
      <c r="N99" s="75" t="str">
        <f t="shared" si="3"/>
        <v>C</v>
      </c>
      <c r="O99" s="75" t="str">
        <f t="shared" si="4"/>
        <v>C2_2L_U_WL_0R</v>
      </c>
      <c r="P99" s="88">
        <f>VLOOKUP(A99,'[1]2025 Annual Counts'!$A:$AG,33,FALSE)</f>
        <v>4677.0240000000003</v>
      </c>
      <c r="Q99" s="88">
        <v>7380</v>
      </c>
      <c r="R99" s="88">
        <v>12600</v>
      </c>
      <c r="S99" s="88">
        <v>25650</v>
      </c>
      <c r="T99" s="88" t="str" cm="1">
        <f t="array" ref="T99">_xlfn.IFS(P99&lt;Q99,"C",P99&lt;R99,"D",P99&lt;S99,"E",TRUE,"F")</f>
        <v>C</v>
      </c>
      <c r="V99" s="47">
        <f>ROUND(VLOOKUP(A99,'[1]2025 Annual Counts'!A:AG,32,FALSE),0)</f>
        <v>5172</v>
      </c>
      <c r="W99" s="265">
        <f t="shared" si="5"/>
        <v>494.97599999999966</v>
      </c>
    </row>
    <row r="100" spans="1:23" ht="12.75" customHeight="1" x14ac:dyDescent="0.3">
      <c r="A100" s="262">
        <v>260</v>
      </c>
      <c r="B100" s="263" t="s">
        <v>774</v>
      </c>
      <c r="C100" s="263" t="s">
        <v>818</v>
      </c>
      <c r="D100" s="75" t="s">
        <v>57</v>
      </c>
      <c r="E100" s="75">
        <v>45</v>
      </c>
      <c r="F100" s="264">
        <v>49.7</v>
      </c>
      <c r="G100" s="266">
        <v>0.22430282123440354</v>
      </c>
      <c r="H100" s="75" t="s">
        <v>695</v>
      </c>
      <c r="I100" s="75" t="s">
        <v>136</v>
      </c>
      <c r="J100" s="75" t="s">
        <v>149</v>
      </c>
      <c r="K100" s="75" t="s">
        <v>696</v>
      </c>
      <c r="L100" s="75" t="s">
        <v>691</v>
      </c>
      <c r="M100" s="75" t="s">
        <v>698</v>
      </c>
      <c r="N100" s="75" t="str">
        <f t="shared" si="3"/>
        <v>D</v>
      </c>
      <c r="O100" s="75" t="str">
        <f t="shared" si="4"/>
        <v>C3C_2L_U_WL_0R</v>
      </c>
      <c r="P100" s="88">
        <f>VLOOKUP(A100,'[1]2025 Annual Counts'!$A:$AG,33,FALSE)</f>
        <v>9859.3248000000003</v>
      </c>
      <c r="Q100" s="88">
        <v>13770</v>
      </c>
      <c r="R100" s="88">
        <v>19530</v>
      </c>
      <c r="S100" s="88">
        <v>19530.900000000001</v>
      </c>
      <c r="T100" s="88" t="str" cm="1">
        <f t="array" ref="T100">_xlfn.IFS(P100&lt;Q100,"C",P100&lt;R100,"D",P100&lt;S100,"E",TRUE,"F")</f>
        <v>C</v>
      </c>
      <c r="V100" s="47">
        <f>ROUND(VLOOKUP(A100,'[1]2025 Annual Counts'!A:AG,32,FALSE),0)</f>
        <v>10477</v>
      </c>
      <c r="W100" s="265">
        <f t="shared" si="5"/>
        <v>617.67519999999968</v>
      </c>
    </row>
    <row r="101" spans="1:23" ht="12.9" customHeight="1" x14ac:dyDescent="0.3">
      <c r="A101" s="262">
        <v>261</v>
      </c>
      <c r="B101" s="263" t="s">
        <v>819</v>
      </c>
      <c r="C101" s="263" t="s">
        <v>820</v>
      </c>
      <c r="D101" s="75" t="s">
        <v>57</v>
      </c>
      <c r="E101" s="75">
        <v>45</v>
      </c>
      <c r="F101" s="264">
        <v>53.35</v>
      </c>
      <c r="G101" s="266">
        <v>0.15330213639233847</v>
      </c>
      <c r="H101" s="75" t="s">
        <v>695</v>
      </c>
      <c r="I101" s="75" t="s">
        <v>157</v>
      </c>
      <c r="J101" s="75" t="s">
        <v>158</v>
      </c>
      <c r="K101" s="75" t="s">
        <v>696</v>
      </c>
      <c r="L101" s="274" t="s">
        <v>697</v>
      </c>
      <c r="M101" s="75" t="s">
        <v>698</v>
      </c>
      <c r="N101" s="75" t="str">
        <f t="shared" si="3"/>
        <v>C</v>
      </c>
      <c r="O101" s="75" t="str">
        <f t="shared" si="4"/>
        <v>C2_2L_U_0L_0R</v>
      </c>
      <c r="P101" s="88">
        <f>VLOOKUP(A101,'[1]2025 Annual Counts'!$A:$AG,33,FALSE)</f>
        <v>9834.652799999998</v>
      </c>
      <c r="Q101" s="88">
        <v>5904</v>
      </c>
      <c r="R101" s="88">
        <v>10080</v>
      </c>
      <c r="S101" s="88">
        <v>20520</v>
      </c>
      <c r="T101" s="88" t="str" cm="1">
        <f t="array" ref="T101">_xlfn.IFS(P101&lt;Q101,"C",P101&lt;R101,"D",P101&lt;S101,"E",TRUE,"F")</f>
        <v>D</v>
      </c>
      <c r="V101" s="47">
        <f>ROUND(VLOOKUP(A101,'[1]2025 Annual Counts'!A:AG,32,FALSE),0)</f>
        <v>8783</v>
      </c>
      <c r="W101" s="265">
        <f t="shared" si="5"/>
        <v>-1051.652799999998</v>
      </c>
    </row>
    <row r="102" spans="1:23" ht="12.75" customHeight="1" x14ac:dyDescent="0.3">
      <c r="A102" s="262">
        <v>262</v>
      </c>
      <c r="B102" s="263" t="s">
        <v>810</v>
      </c>
      <c r="C102" s="263" t="s">
        <v>821</v>
      </c>
      <c r="D102" s="75" t="s">
        <v>57</v>
      </c>
      <c r="E102" s="75">
        <v>45</v>
      </c>
      <c r="F102" s="264">
        <v>47</v>
      </c>
      <c r="G102" s="266">
        <v>0.12074568630914748</v>
      </c>
      <c r="H102" s="75" t="s">
        <v>695</v>
      </c>
      <c r="I102" s="75" t="s">
        <v>136</v>
      </c>
      <c r="J102" s="75" t="s">
        <v>138</v>
      </c>
      <c r="K102" s="75" t="s">
        <v>696</v>
      </c>
      <c r="L102" s="75" t="s">
        <v>691</v>
      </c>
      <c r="M102" s="75" t="s">
        <v>692</v>
      </c>
      <c r="N102" s="75" t="str">
        <f t="shared" si="3"/>
        <v>D</v>
      </c>
      <c r="O102" s="75" t="str">
        <f t="shared" si="4"/>
        <v>C3R_2L_U_WL_WR</v>
      </c>
      <c r="P102" s="88">
        <f>VLOOKUP(A102,'[1]2025 Annual Counts'!$A:$AG,33,FALSE)</f>
        <v>10396.243200000001</v>
      </c>
      <c r="Q102" s="88">
        <v>18522</v>
      </c>
      <c r="R102" s="88">
        <v>21168</v>
      </c>
      <c r="S102" s="88">
        <v>21168.945000000003</v>
      </c>
      <c r="T102" s="88" t="str" cm="1">
        <f t="array" ref="T102">_xlfn.IFS(P102&lt;Q102,"C",P102&lt;R102,"D",P102&lt;S102,"E",TRUE,"F")</f>
        <v>C</v>
      </c>
      <c r="V102" s="47">
        <f>ROUND(VLOOKUP(A102,'[1]2025 Annual Counts'!A:AG,32,FALSE),0)</f>
        <v>10194</v>
      </c>
      <c r="W102" s="265">
        <f t="shared" si="5"/>
        <v>-202.2432000000008</v>
      </c>
    </row>
    <row r="103" spans="1:23" ht="12.75" customHeight="1" x14ac:dyDescent="0.3">
      <c r="A103" s="267">
        <v>263</v>
      </c>
      <c r="B103" s="268" t="s">
        <v>810</v>
      </c>
      <c r="C103" s="268" t="s">
        <v>822</v>
      </c>
      <c r="D103" s="269" t="s">
        <v>57</v>
      </c>
      <c r="E103" s="269">
        <v>45</v>
      </c>
      <c r="F103" s="270">
        <v>49.849999999999994</v>
      </c>
      <c r="G103" s="271">
        <v>0.17879242424242425</v>
      </c>
      <c r="H103" s="269" t="s">
        <v>695</v>
      </c>
      <c r="I103" s="269" t="s">
        <v>136</v>
      </c>
      <c r="J103" s="269" t="s">
        <v>138</v>
      </c>
      <c r="K103" s="269" t="s">
        <v>696</v>
      </c>
      <c r="L103" s="269" t="s">
        <v>691</v>
      </c>
      <c r="M103" s="269" t="s">
        <v>698</v>
      </c>
      <c r="N103" s="269" t="str">
        <f t="shared" si="3"/>
        <v>D</v>
      </c>
      <c r="O103" s="75" t="str">
        <f t="shared" si="4"/>
        <v>C3R_2L_U_WL_0R</v>
      </c>
      <c r="P103" s="272">
        <f>VLOOKUP(A103,'[1]2025 Annual Counts'!$A:$AG,33,FALSE)</f>
        <v>8546.1983999999993</v>
      </c>
      <c r="Q103" s="272">
        <v>17640</v>
      </c>
      <c r="R103" s="272">
        <v>20160</v>
      </c>
      <c r="S103" s="272">
        <v>20160.900000000001</v>
      </c>
      <c r="T103" s="272" t="str" cm="1">
        <f t="array" ref="T103">_xlfn.IFS(P103&lt;Q103,"C",P103&lt;R103,"D",P103&lt;S103,"E",TRUE,"F")</f>
        <v>C</v>
      </c>
      <c r="V103" s="47">
        <f>ROUND(VLOOKUP(A103,'[1]2025 Annual Counts'!A:AG,32,FALSE),0)</f>
        <v>8705</v>
      </c>
      <c r="W103" s="265">
        <f t="shared" si="5"/>
        <v>158.80160000000069</v>
      </c>
    </row>
    <row r="104" spans="1:23" ht="12.75" customHeight="1" x14ac:dyDescent="0.3">
      <c r="A104" s="262">
        <v>264</v>
      </c>
      <c r="B104" s="263" t="s">
        <v>810</v>
      </c>
      <c r="C104" s="263" t="s">
        <v>823</v>
      </c>
      <c r="D104" s="75" t="s">
        <v>57</v>
      </c>
      <c r="E104" s="75">
        <v>40</v>
      </c>
      <c r="F104" s="264">
        <v>48.8</v>
      </c>
      <c r="G104" s="266">
        <v>0.13658191937182074</v>
      </c>
      <c r="H104" s="75" t="s">
        <v>695</v>
      </c>
      <c r="I104" s="75" t="s">
        <v>136</v>
      </c>
      <c r="J104" s="75" t="s">
        <v>138</v>
      </c>
      <c r="K104" s="75" t="s">
        <v>696</v>
      </c>
      <c r="L104" s="75" t="s">
        <v>691</v>
      </c>
      <c r="M104" s="75" t="s">
        <v>692</v>
      </c>
      <c r="N104" s="75" t="str">
        <f t="shared" si="3"/>
        <v>D</v>
      </c>
      <c r="O104" s="75" t="str">
        <f t="shared" si="4"/>
        <v>C3R_2L_U_WL_WR</v>
      </c>
      <c r="P104" s="88">
        <f>VLOOKUP(A104,'[1]2025 Annual Counts'!$A:$AG,33,FALSE)</f>
        <v>10741.3344</v>
      </c>
      <c r="Q104" s="88">
        <v>18522</v>
      </c>
      <c r="R104" s="88">
        <v>21168</v>
      </c>
      <c r="S104" s="88">
        <v>21168.945000000003</v>
      </c>
      <c r="T104" s="88" t="str" cm="1">
        <f t="array" ref="T104">_xlfn.IFS(P104&lt;Q104,"C",P104&lt;R104,"D",P104&lt;S104,"E",TRUE,"F")</f>
        <v>C</v>
      </c>
      <c r="V104" s="47">
        <f>ROUND(VLOOKUP(A104,'[1]2025 Annual Counts'!A:AG,32,FALSE),0)</f>
        <v>10617</v>
      </c>
      <c r="W104" s="265">
        <f t="shared" si="5"/>
        <v>-124.33439999999973</v>
      </c>
    </row>
    <row r="105" spans="1:23" ht="12.75" customHeight="1" x14ac:dyDescent="0.3">
      <c r="A105" s="262">
        <v>265</v>
      </c>
      <c r="B105" s="263" t="s">
        <v>472</v>
      </c>
      <c r="C105" s="263" t="s">
        <v>824</v>
      </c>
      <c r="D105" s="75" t="s">
        <v>57</v>
      </c>
      <c r="E105" s="274">
        <v>45</v>
      </c>
      <c r="F105" s="264">
        <v>52.599999999999994</v>
      </c>
      <c r="G105" s="266">
        <v>0.10764810126582278</v>
      </c>
      <c r="H105" s="75" t="s">
        <v>695</v>
      </c>
      <c r="I105" s="75" t="s">
        <v>157</v>
      </c>
      <c r="J105" s="75" t="s">
        <v>158</v>
      </c>
      <c r="K105" s="75" t="s">
        <v>696</v>
      </c>
      <c r="L105" s="75" t="s">
        <v>697</v>
      </c>
      <c r="M105" s="75" t="s">
        <v>698</v>
      </c>
      <c r="N105" s="75" t="str">
        <f t="shared" si="3"/>
        <v>C</v>
      </c>
      <c r="O105" s="75" t="str">
        <f t="shared" si="4"/>
        <v>C2_2L_U_0L_0R</v>
      </c>
      <c r="P105" s="88">
        <f>VLOOKUP(A105,'[1]2025 Annual Counts'!$A:$AG,33,FALSE)</f>
        <v>3035.8175999999999</v>
      </c>
      <c r="Q105" s="88">
        <v>5904</v>
      </c>
      <c r="R105" s="88">
        <v>10080</v>
      </c>
      <c r="S105" s="88">
        <v>20520</v>
      </c>
      <c r="T105" s="88" t="str" cm="1">
        <f t="array" ref="T105">_xlfn.IFS(P105&lt;Q105,"C",P105&lt;R105,"D",P105&lt;S105,"E",TRUE,"F")</f>
        <v>C</v>
      </c>
      <c r="V105" s="47">
        <f>ROUND(VLOOKUP(A105,'[1]2025 Annual Counts'!A:AG,32,FALSE),0)</f>
        <v>2750</v>
      </c>
      <c r="W105" s="265">
        <f t="shared" si="5"/>
        <v>-285.81759999999986</v>
      </c>
    </row>
    <row r="106" spans="1:23" ht="12.75" customHeight="1" x14ac:dyDescent="0.3">
      <c r="A106" s="262">
        <v>266</v>
      </c>
      <c r="B106" s="263" t="s">
        <v>825</v>
      </c>
      <c r="C106" s="263" t="s">
        <v>826</v>
      </c>
      <c r="D106" s="75" t="s">
        <v>57</v>
      </c>
      <c r="E106" s="75">
        <v>55</v>
      </c>
      <c r="F106" s="264">
        <v>54.3</v>
      </c>
      <c r="G106" s="266">
        <v>0.13505</v>
      </c>
      <c r="H106" s="75" t="s">
        <v>695</v>
      </c>
      <c r="I106" s="75" t="s">
        <v>157</v>
      </c>
      <c r="J106" s="75" t="s">
        <v>158</v>
      </c>
      <c r="K106" s="274" t="s">
        <v>39</v>
      </c>
      <c r="L106" s="75" t="s">
        <v>691</v>
      </c>
      <c r="M106" s="274" t="s">
        <v>692</v>
      </c>
      <c r="N106" s="75" t="str">
        <f t="shared" si="3"/>
        <v>C</v>
      </c>
      <c r="O106" s="75" t="str">
        <f t="shared" si="4"/>
        <v>C2_2L_D_WL_WR</v>
      </c>
      <c r="P106" s="88">
        <f>VLOOKUP(A106,'[1]2025 Annual Counts'!$A:$AG,33,FALSE)</f>
        <v>9400.5216</v>
      </c>
      <c r="Q106" s="88">
        <v>8136</v>
      </c>
      <c r="R106" s="88">
        <v>13892</v>
      </c>
      <c r="S106" s="88">
        <v>28280</v>
      </c>
      <c r="T106" s="88" t="str" cm="1">
        <f t="array" ref="T106">_xlfn.IFS(P106&lt;Q106,"C",P106&lt;R106,"D",P106&lt;S106,"E",TRUE,"F")</f>
        <v>D</v>
      </c>
      <c r="V106" s="47">
        <f>ROUND(VLOOKUP(A106,'[1]2025 Annual Counts'!A:AG,32,FALSE),0)</f>
        <v>8691</v>
      </c>
      <c r="W106" s="265">
        <f t="shared" si="5"/>
        <v>-709.52160000000003</v>
      </c>
    </row>
    <row r="107" spans="1:23" ht="12.75" customHeight="1" x14ac:dyDescent="0.3">
      <c r="A107" s="262">
        <v>267</v>
      </c>
      <c r="B107" s="263" t="s">
        <v>825</v>
      </c>
      <c r="C107" s="263" t="s">
        <v>827</v>
      </c>
      <c r="D107" s="75" t="s">
        <v>57</v>
      </c>
      <c r="E107" s="75">
        <v>55</v>
      </c>
      <c r="F107" s="264">
        <v>50.05</v>
      </c>
      <c r="G107" s="266">
        <v>0.13835</v>
      </c>
      <c r="H107" s="75" t="s">
        <v>695</v>
      </c>
      <c r="I107" s="75" t="s">
        <v>157</v>
      </c>
      <c r="J107" s="75" t="s">
        <v>158</v>
      </c>
      <c r="K107" s="75" t="s">
        <v>696</v>
      </c>
      <c r="L107" s="274" t="s">
        <v>697</v>
      </c>
      <c r="M107" s="75" t="s">
        <v>692</v>
      </c>
      <c r="N107" s="75" t="str">
        <f t="shared" si="3"/>
        <v>C</v>
      </c>
      <c r="O107" s="75" t="str">
        <f t="shared" si="4"/>
        <v>C2_2L_U_0L_WR</v>
      </c>
      <c r="P107" s="88">
        <f>VLOOKUP(A107,'[1]2025 Annual Counts'!$A:$AG,33,FALSE)</f>
        <v>9154.3104000000003</v>
      </c>
      <c r="Q107" s="88">
        <v>6199.2</v>
      </c>
      <c r="R107" s="88">
        <v>10584</v>
      </c>
      <c r="S107" s="88">
        <v>21546</v>
      </c>
      <c r="T107" s="88" t="str" cm="1">
        <f t="array" ref="T107">_xlfn.IFS(P107&lt;Q107,"C",P107&lt;R107,"D",P107&lt;S107,"E",TRUE,"F")</f>
        <v>D</v>
      </c>
      <c r="V107" s="47">
        <f>ROUND(VLOOKUP(A107,'[1]2025 Annual Counts'!A:AG,32,FALSE),0)</f>
        <v>8983</v>
      </c>
      <c r="W107" s="265">
        <f t="shared" si="5"/>
        <v>-171.3104000000003</v>
      </c>
    </row>
    <row r="108" spans="1:23" ht="12.75" customHeight="1" x14ac:dyDescent="0.3">
      <c r="A108" s="267">
        <v>268</v>
      </c>
      <c r="B108" s="268" t="s">
        <v>774</v>
      </c>
      <c r="C108" s="268" t="s">
        <v>828</v>
      </c>
      <c r="D108" s="269" t="s">
        <v>57</v>
      </c>
      <c r="E108" s="269">
        <v>50</v>
      </c>
      <c r="F108" s="270">
        <v>44.65</v>
      </c>
      <c r="G108" s="271">
        <v>8.6249999999999993E-2</v>
      </c>
      <c r="H108" s="269" t="s">
        <v>695</v>
      </c>
      <c r="I108" s="269" t="s">
        <v>136</v>
      </c>
      <c r="J108" s="269" t="s">
        <v>138</v>
      </c>
      <c r="K108" s="269" t="s">
        <v>696</v>
      </c>
      <c r="L108" s="269" t="s">
        <v>691</v>
      </c>
      <c r="M108" s="269" t="s">
        <v>692</v>
      </c>
      <c r="N108" s="269" t="str">
        <f t="shared" si="3"/>
        <v>D</v>
      </c>
      <c r="O108" s="75" t="str">
        <f t="shared" si="4"/>
        <v>C3R_2L_U_WL_WR</v>
      </c>
      <c r="P108" s="272">
        <f>VLOOKUP(A108,'[1]2025 Annual Counts'!$A:$AG,33,FALSE)</f>
        <v>10301.318399999998</v>
      </c>
      <c r="Q108" s="272">
        <v>18522</v>
      </c>
      <c r="R108" s="272">
        <v>21168</v>
      </c>
      <c r="S108" s="272">
        <v>21168.945000000003</v>
      </c>
      <c r="T108" s="272" t="str" cm="1">
        <f t="array" ref="T108">_xlfn.IFS(P108&lt;Q108,"C",P108&lt;R108,"D",P108&lt;S108,"E",TRUE,"F")</f>
        <v>C</v>
      </c>
      <c r="V108" s="47">
        <f>ROUND(VLOOKUP(A108,'[1]2025 Annual Counts'!A:AG,32,FALSE),0)</f>
        <v>10824</v>
      </c>
      <c r="W108" s="265">
        <f t="shared" si="5"/>
        <v>522.68160000000171</v>
      </c>
    </row>
    <row r="109" spans="1:23" ht="12.75" customHeight="1" x14ac:dyDescent="0.3">
      <c r="A109" s="262">
        <v>269</v>
      </c>
      <c r="B109" s="263" t="s">
        <v>819</v>
      </c>
      <c r="C109" s="263" t="s">
        <v>829</v>
      </c>
      <c r="D109" s="75" t="s">
        <v>57</v>
      </c>
      <c r="E109" s="75">
        <v>55</v>
      </c>
      <c r="F109" s="264">
        <v>55.5</v>
      </c>
      <c r="G109" s="266">
        <v>0.22730419580419581</v>
      </c>
      <c r="H109" s="75" t="s">
        <v>695</v>
      </c>
      <c r="I109" s="75" t="s">
        <v>136</v>
      </c>
      <c r="J109" s="75" t="s">
        <v>149</v>
      </c>
      <c r="K109" s="75" t="s">
        <v>696</v>
      </c>
      <c r="L109" s="75" t="s">
        <v>691</v>
      </c>
      <c r="M109" s="75" t="s">
        <v>692</v>
      </c>
      <c r="N109" s="75" t="str">
        <f t="shared" si="3"/>
        <v>D</v>
      </c>
      <c r="O109" s="75" t="str">
        <f t="shared" si="4"/>
        <v>C3C_2L_U_WL_WR</v>
      </c>
      <c r="P109" s="88">
        <f>VLOOKUP(A109,'[1]2025 Annual Counts'!$A:$AG,33,FALSE)</f>
        <v>5763.3023999999996</v>
      </c>
      <c r="Q109" s="88">
        <v>14458.5</v>
      </c>
      <c r="R109" s="88">
        <v>20506.5</v>
      </c>
      <c r="S109" s="88">
        <v>20507.445000000003</v>
      </c>
      <c r="T109" s="88" t="str" cm="1">
        <f t="array" ref="T109">_xlfn.IFS(P109&lt;Q109,"C",P109&lt;R109,"D",P109&lt;S109,"E",TRUE,"F")</f>
        <v>C</v>
      </c>
      <c r="V109" s="47">
        <f>ROUND(VLOOKUP(A109,'[1]2025 Annual Counts'!A:AG,32,FALSE),0)</f>
        <v>5086</v>
      </c>
      <c r="W109" s="265">
        <f t="shared" si="5"/>
        <v>-677.30239999999958</v>
      </c>
    </row>
    <row r="110" spans="1:23" ht="12.75" customHeight="1" x14ac:dyDescent="0.3">
      <c r="A110" s="262">
        <v>270</v>
      </c>
      <c r="B110" s="263" t="s">
        <v>819</v>
      </c>
      <c r="C110" s="263" t="s">
        <v>830</v>
      </c>
      <c r="D110" s="75" t="s">
        <v>57</v>
      </c>
      <c r="E110" s="75">
        <v>55</v>
      </c>
      <c r="F110" s="264">
        <v>51.9</v>
      </c>
      <c r="G110" s="266">
        <v>0.1547</v>
      </c>
      <c r="H110" s="75" t="s">
        <v>695</v>
      </c>
      <c r="I110" s="75" t="s">
        <v>136</v>
      </c>
      <c r="J110" s="75" t="s">
        <v>149</v>
      </c>
      <c r="K110" s="75" t="s">
        <v>696</v>
      </c>
      <c r="L110" s="75" t="s">
        <v>691</v>
      </c>
      <c r="M110" s="75" t="s">
        <v>692</v>
      </c>
      <c r="N110" s="75" t="str">
        <f t="shared" si="3"/>
        <v>D</v>
      </c>
      <c r="O110" s="75" t="str">
        <f t="shared" si="4"/>
        <v>C3C_2L_U_WL_WR</v>
      </c>
      <c r="P110" s="88">
        <f>VLOOKUP(A110,'[1]2025 Annual Counts'!$A:$AG,33,FALSE)</f>
        <v>12731.366399999999</v>
      </c>
      <c r="Q110" s="88">
        <v>14458.5</v>
      </c>
      <c r="R110" s="88">
        <v>20506.5</v>
      </c>
      <c r="S110" s="88">
        <v>20507.445000000003</v>
      </c>
      <c r="T110" s="88" t="str" cm="1">
        <f t="array" ref="T110">_xlfn.IFS(P110&lt;Q110,"C",P110&lt;R110,"D",P110&lt;S110,"E",TRUE,"F")</f>
        <v>C</v>
      </c>
      <c r="V110" s="47">
        <f>ROUND(VLOOKUP(A110,'[1]2025 Annual Counts'!A:AG,32,FALSE),0)</f>
        <v>10306</v>
      </c>
      <c r="W110" s="265">
        <f t="shared" si="5"/>
        <v>-2425.366399999999</v>
      </c>
    </row>
    <row r="111" spans="1:23" ht="12.75" customHeight="1" x14ac:dyDescent="0.3">
      <c r="A111" s="262">
        <v>271</v>
      </c>
      <c r="B111" s="263" t="s">
        <v>439</v>
      </c>
      <c r="C111" s="263" t="s">
        <v>831</v>
      </c>
      <c r="D111" s="75" t="s">
        <v>57</v>
      </c>
      <c r="E111" s="75">
        <v>35</v>
      </c>
      <c r="F111" s="264">
        <v>41.85</v>
      </c>
      <c r="G111" s="266">
        <v>0.10484943771116184</v>
      </c>
      <c r="H111" s="75" t="s">
        <v>695</v>
      </c>
      <c r="I111" s="75" t="s">
        <v>136</v>
      </c>
      <c r="J111" s="75" t="s">
        <v>149</v>
      </c>
      <c r="K111" s="75" t="s">
        <v>696</v>
      </c>
      <c r="L111" s="75" t="s">
        <v>691</v>
      </c>
      <c r="M111" s="75" t="s">
        <v>698</v>
      </c>
      <c r="N111" s="75" t="str">
        <f t="shared" si="3"/>
        <v>D</v>
      </c>
      <c r="O111" s="75" t="str">
        <f t="shared" si="4"/>
        <v>C3C_2L_U_WL_0R</v>
      </c>
      <c r="P111" s="88">
        <f>VLOOKUP(A111,'[1]2025 Annual Counts'!$A:$AG,33,FALSE)</f>
        <v>1980.5183999999999</v>
      </c>
      <c r="Q111" s="88">
        <v>13770</v>
      </c>
      <c r="R111" s="88">
        <v>19530</v>
      </c>
      <c r="S111" s="88">
        <v>19530.900000000001</v>
      </c>
      <c r="T111" s="88" t="str" cm="1">
        <f t="array" ref="T111">_xlfn.IFS(P111&lt;Q111,"C",P111&lt;R111,"D",P111&lt;S111,"E",TRUE,"F")</f>
        <v>C</v>
      </c>
      <c r="V111" s="47">
        <f>ROUND(VLOOKUP(A111,'[1]2025 Annual Counts'!A:AG,32,FALSE),0)</f>
        <v>1768</v>
      </c>
      <c r="W111" s="265">
        <f t="shared" si="5"/>
        <v>-212.51839999999993</v>
      </c>
    </row>
    <row r="112" spans="1:23" ht="13.8" x14ac:dyDescent="0.3">
      <c r="A112" s="275">
        <v>272</v>
      </c>
      <c r="B112" s="263" t="s">
        <v>832</v>
      </c>
      <c r="C112" s="263" t="s">
        <v>833</v>
      </c>
      <c r="D112" s="75" t="s">
        <v>57</v>
      </c>
      <c r="E112" s="274">
        <v>35</v>
      </c>
      <c r="F112" s="264">
        <v>37.950000000000003</v>
      </c>
      <c r="G112" s="266">
        <v>0.16465111420612813</v>
      </c>
      <c r="H112" s="75" t="s">
        <v>695</v>
      </c>
      <c r="I112" s="75" t="s">
        <v>157</v>
      </c>
      <c r="J112" s="75" t="s">
        <v>307</v>
      </c>
      <c r="K112" s="75" t="s">
        <v>696</v>
      </c>
      <c r="L112" s="75" t="s">
        <v>697</v>
      </c>
      <c r="M112" s="75" t="s">
        <v>698</v>
      </c>
      <c r="N112" s="75" t="str">
        <f t="shared" si="3"/>
        <v>C</v>
      </c>
      <c r="O112" s="75" t="str">
        <f t="shared" si="4"/>
        <v>C2T_2L_U_0L_0R</v>
      </c>
      <c r="P112" s="281">
        <f>VLOOKUP(A112,'[1]2025 Annual Counts'!$A:$AG,33,FALSE)</f>
        <v>6302.3615999999993</v>
      </c>
      <c r="Q112" s="281">
        <v>9936</v>
      </c>
      <c r="R112" s="281">
        <v>12960</v>
      </c>
      <c r="S112" s="281">
        <v>12960.720000000001</v>
      </c>
      <c r="T112" s="282" t="str" cm="1">
        <f t="array" ref="T112">_xlfn.IFS(P112&lt;Q112,"C",P112&lt;R112,"D",P112&lt;S112,"E",TRUE,"F")</f>
        <v>C</v>
      </c>
      <c r="V112" s="47">
        <f>ROUND(VLOOKUP(A112,'[1]2025 Annual Counts'!A:AG,32,FALSE),0)</f>
        <v>6301</v>
      </c>
      <c r="W112" s="265">
        <f t="shared" si="5"/>
        <v>-1.3615999999992709</v>
      </c>
    </row>
    <row r="113" spans="1:23" ht="13.8" x14ac:dyDescent="0.3">
      <c r="A113" s="275">
        <v>273</v>
      </c>
      <c r="B113" s="263" t="s">
        <v>834</v>
      </c>
      <c r="C113" s="263" t="s">
        <v>835</v>
      </c>
      <c r="D113" s="75" t="s">
        <v>57</v>
      </c>
      <c r="E113" s="274">
        <v>45</v>
      </c>
      <c r="F113" s="264">
        <v>57</v>
      </c>
      <c r="G113" s="266">
        <v>0.11071238670694863</v>
      </c>
      <c r="H113" s="75" t="s">
        <v>695</v>
      </c>
      <c r="I113" s="75" t="s">
        <v>157</v>
      </c>
      <c r="J113" s="75" t="s">
        <v>307</v>
      </c>
      <c r="K113" s="75" t="s">
        <v>696</v>
      </c>
      <c r="L113" s="75" t="s">
        <v>697</v>
      </c>
      <c r="M113" s="75" t="s">
        <v>698</v>
      </c>
      <c r="N113" s="75" t="str">
        <f t="shared" si="3"/>
        <v>C</v>
      </c>
      <c r="O113" s="75" t="str">
        <f t="shared" si="4"/>
        <v>C2T_2L_U_0L_0R</v>
      </c>
      <c r="P113" s="281">
        <f>VLOOKUP(A113,'[1]2025 Annual Counts'!$A:$AG,33,FALSE)</f>
        <v>1994.6303999999996</v>
      </c>
      <c r="Q113" s="281">
        <v>9936</v>
      </c>
      <c r="R113" s="281">
        <v>12960</v>
      </c>
      <c r="S113" s="281">
        <v>12960.720000000001</v>
      </c>
      <c r="T113" s="282" t="str" cm="1">
        <f t="array" ref="T113">_xlfn.IFS(P113&lt;Q113,"C",P113&lt;R113,"D",P113&lt;S113,"E",TRUE,"F")</f>
        <v>C</v>
      </c>
      <c r="V113" s="47">
        <f>ROUND(VLOOKUP(A113,'[1]2025 Annual Counts'!A:AG,32,FALSE),0)</f>
        <v>2387</v>
      </c>
      <c r="W113" s="265">
        <f t="shared" si="5"/>
        <v>392.36960000000045</v>
      </c>
    </row>
    <row r="114" spans="1:23" ht="13.8" x14ac:dyDescent="0.3">
      <c r="A114" s="275">
        <v>274</v>
      </c>
      <c r="B114" s="263" t="s">
        <v>836</v>
      </c>
      <c r="C114" s="263" t="s">
        <v>837</v>
      </c>
      <c r="D114" s="75" t="s">
        <v>57</v>
      </c>
      <c r="E114" s="274">
        <v>45</v>
      </c>
      <c r="F114" s="264">
        <v>44</v>
      </c>
      <c r="G114" s="266">
        <v>0.23008522991972302</v>
      </c>
      <c r="H114" s="75" t="s">
        <v>695</v>
      </c>
      <c r="I114" s="75" t="s">
        <v>157</v>
      </c>
      <c r="J114" s="75" t="s">
        <v>307</v>
      </c>
      <c r="K114" s="75" t="s">
        <v>696</v>
      </c>
      <c r="L114" s="75" t="s">
        <v>697</v>
      </c>
      <c r="M114" s="75" t="s">
        <v>698</v>
      </c>
      <c r="N114" s="75" t="str">
        <f t="shared" si="3"/>
        <v>C</v>
      </c>
      <c r="O114" s="75" t="str">
        <f t="shared" si="4"/>
        <v>C2T_2L_U_0L_0R</v>
      </c>
      <c r="P114" s="281">
        <f>VLOOKUP(A114,'[1]2025 Annual Counts'!$A:$AG,33,FALSE)</f>
        <v>1264.6751999999999</v>
      </c>
      <c r="Q114" s="281">
        <v>9936</v>
      </c>
      <c r="R114" s="281">
        <v>12960</v>
      </c>
      <c r="S114" s="281">
        <v>12960.720000000001</v>
      </c>
      <c r="T114" s="282" t="str" cm="1">
        <f t="array" ref="T114">_xlfn.IFS(P114&lt;Q114,"C",P114&lt;R114,"D",P114&lt;S114,"E",TRUE,"F")</f>
        <v>C</v>
      </c>
      <c r="V114" s="47">
        <f>ROUND(VLOOKUP(A114,'[1]2025 Annual Counts'!A:AG,32,FALSE),0)</f>
        <v>704</v>
      </c>
      <c r="W114" s="265">
        <f t="shared" si="5"/>
        <v>-560.6751999999999</v>
      </c>
    </row>
    <row r="115" spans="1:23" ht="13.8" x14ac:dyDescent="0.3">
      <c r="A115" s="275">
        <v>275</v>
      </c>
      <c r="B115" s="263" t="s">
        <v>836</v>
      </c>
      <c r="C115" s="263" t="s">
        <v>838</v>
      </c>
      <c r="D115" s="75" t="s">
        <v>57</v>
      </c>
      <c r="E115" s="274">
        <v>40</v>
      </c>
      <c r="F115" s="264">
        <v>54.05</v>
      </c>
      <c r="G115" s="266">
        <v>0.18725</v>
      </c>
      <c r="H115" s="75" t="s">
        <v>695</v>
      </c>
      <c r="I115" s="75" t="s">
        <v>157</v>
      </c>
      <c r="J115" s="75" t="s">
        <v>307</v>
      </c>
      <c r="K115" s="75" t="s">
        <v>696</v>
      </c>
      <c r="L115" s="75" t="s">
        <v>697</v>
      </c>
      <c r="M115" s="75" t="s">
        <v>698</v>
      </c>
      <c r="N115" s="75" t="str">
        <f t="shared" si="3"/>
        <v>C</v>
      </c>
      <c r="O115" s="75" t="str">
        <f t="shared" si="4"/>
        <v>C2T_2L_U_0L_0R</v>
      </c>
      <c r="P115" s="281">
        <f>VLOOKUP(A115,'[1]2025 Annual Counts'!$A:$AG,33,FALSE)</f>
        <v>2185.248</v>
      </c>
      <c r="Q115" s="281">
        <v>9936</v>
      </c>
      <c r="R115" s="281">
        <v>12960</v>
      </c>
      <c r="S115" s="281">
        <v>12960.720000000001</v>
      </c>
      <c r="T115" s="282" t="str" cm="1">
        <f t="array" ref="T115">_xlfn.IFS(P115&lt;Q115,"C",P115&lt;R115,"D",P115&lt;S115,"E",TRUE,"F")</f>
        <v>C</v>
      </c>
      <c r="V115" s="47">
        <f>ROUND(VLOOKUP(A115,'[1]2025 Annual Counts'!A:AG,32,FALSE),0)</f>
        <v>1724</v>
      </c>
      <c r="W115" s="265">
        <f t="shared" si="5"/>
        <v>-461.24800000000005</v>
      </c>
    </row>
    <row r="116" spans="1:23" ht="13.8" x14ac:dyDescent="0.3">
      <c r="A116" s="275">
        <v>276</v>
      </c>
      <c r="B116" s="263" t="s">
        <v>487</v>
      </c>
      <c r="C116" s="263" t="s">
        <v>839</v>
      </c>
      <c r="D116" s="75" t="s">
        <v>57</v>
      </c>
      <c r="E116" s="274">
        <v>35</v>
      </c>
      <c r="F116" s="264">
        <v>40.150000000000006</v>
      </c>
      <c r="G116" s="266">
        <v>0.2069</v>
      </c>
      <c r="H116" s="75" t="s">
        <v>695</v>
      </c>
      <c r="I116" s="75" t="s">
        <v>157</v>
      </c>
      <c r="J116" s="75" t="s">
        <v>307</v>
      </c>
      <c r="K116" s="75" t="s">
        <v>696</v>
      </c>
      <c r="L116" s="75" t="s">
        <v>697</v>
      </c>
      <c r="M116" s="75" t="s">
        <v>698</v>
      </c>
      <c r="N116" s="75" t="str">
        <f t="shared" si="3"/>
        <v>C</v>
      </c>
      <c r="O116" s="75" t="str">
        <f t="shared" si="4"/>
        <v>C2T_2L_U_0L_0R</v>
      </c>
      <c r="P116" s="281">
        <f>VLOOKUP(A116,'[1]2025 Annual Counts'!$A:$AG,33,FALSE)</f>
        <v>1258.9055999999998</v>
      </c>
      <c r="Q116" s="281">
        <v>9936</v>
      </c>
      <c r="R116" s="281">
        <v>12960</v>
      </c>
      <c r="S116" s="281">
        <v>12960.720000000001</v>
      </c>
      <c r="T116" s="282" t="str" cm="1">
        <f t="array" ref="T116">_xlfn.IFS(P116&lt;Q116,"C",P116&lt;R116,"D",P116&lt;S116,"E",TRUE,"F")</f>
        <v>C</v>
      </c>
      <c r="V116" s="47">
        <f>ROUND(VLOOKUP(A116,'[1]2025 Annual Counts'!A:AG,32,FALSE),0)</f>
        <v>1053</v>
      </c>
      <c r="W116" s="265">
        <f t="shared" si="5"/>
        <v>-205.90559999999982</v>
      </c>
    </row>
    <row r="117" spans="1:23" ht="13.8" x14ac:dyDescent="0.3">
      <c r="A117" s="275">
        <v>277</v>
      </c>
      <c r="B117" s="263" t="s">
        <v>840</v>
      </c>
      <c r="C117" s="263" t="s">
        <v>841</v>
      </c>
      <c r="D117" s="75" t="s">
        <v>57</v>
      </c>
      <c r="E117" s="274">
        <v>45</v>
      </c>
      <c r="F117" s="264">
        <v>29.9</v>
      </c>
      <c r="G117" s="266">
        <v>0.21362920962199311</v>
      </c>
      <c r="H117" s="75" t="s">
        <v>695</v>
      </c>
      <c r="I117" s="75" t="s">
        <v>157</v>
      </c>
      <c r="J117" s="75" t="s">
        <v>307</v>
      </c>
      <c r="K117" s="75" t="s">
        <v>696</v>
      </c>
      <c r="L117" s="75" t="s">
        <v>697</v>
      </c>
      <c r="M117" s="75" t="s">
        <v>698</v>
      </c>
      <c r="N117" s="75" t="str">
        <f t="shared" si="3"/>
        <v>C</v>
      </c>
      <c r="O117" s="75" t="str">
        <f t="shared" si="4"/>
        <v>C2T_2L_U_0L_0R</v>
      </c>
      <c r="P117" s="281">
        <f>VLOOKUP(A117,'[1]2025 Annual Counts'!$A:$AG,33,FALSE)</f>
        <v>1730.1695999999997</v>
      </c>
      <c r="Q117" s="281">
        <v>9936</v>
      </c>
      <c r="R117" s="281">
        <v>12960</v>
      </c>
      <c r="S117" s="281">
        <v>12960.720000000001</v>
      </c>
      <c r="T117" s="282" t="str" cm="1">
        <f t="array" ref="T117">_xlfn.IFS(P117&lt;Q117,"C",P117&lt;R117,"D",P117&lt;S117,"E",TRUE,"F")</f>
        <v>C</v>
      </c>
      <c r="V117" s="47">
        <f>ROUND(VLOOKUP(A117,'[1]2025 Annual Counts'!A:AG,32,FALSE),0)</f>
        <v>1430</v>
      </c>
      <c r="W117" s="265">
        <f t="shared" si="5"/>
        <v>-300.16959999999972</v>
      </c>
    </row>
    <row r="118" spans="1:23" ht="13.8" x14ac:dyDescent="0.3">
      <c r="A118" s="275">
        <v>278</v>
      </c>
      <c r="B118" s="263" t="s">
        <v>840</v>
      </c>
      <c r="C118" s="263" t="s">
        <v>842</v>
      </c>
      <c r="D118" s="75" t="s">
        <v>57</v>
      </c>
      <c r="E118" s="274">
        <v>30</v>
      </c>
      <c r="F118" s="264">
        <v>47.2</v>
      </c>
      <c r="G118" s="266">
        <v>0.1741</v>
      </c>
      <c r="H118" s="75" t="s">
        <v>695</v>
      </c>
      <c r="I118" s="75" t="s">
        <v>157</v>
      </c>
      <c r="J118" s="75" t="s">
        <v>307</v>
      </c>
      <c r="K118" s="75" t="s">
        <v>696</v>
      </c>
      <c r="L118" s="75" t="s">
        <v>697</v>
      </c>
      <c r="M118" s="75" t="s">
        <v>698</v>
      </c>
      <c r="N118" s="75" t="str">
        <f t="shared" si="3"/>
        <v>C</v>
      </c>
      <c r="O118" s="75" t="str">
        <f t="shared" si="4"/>
        <v>C2T_2L_U_0L_0R</v>
      </c>
      <c r="P118" s="281">
        <f>VLOOKUP(A118,'[1]2025 Annual Counts'!$A:$AG,33,FALSE)</f>
        <v>5861.9039999999995</v>
      </c>
      <c r="Q118" s="281">
        <v>9936</v>
      </c>
      <c r="R118" s="281">
        <v>12960</v>
      </c>
      <c r="S118" s="281">
        <v>12960.720000000001</v>
      </c>
      <c r="T118" s="282" t="str" cm="1">
        <f t="array" ref="T118">_xlfn.IFS(P118&lt;Q118,"C",P118&lt;R118,"D",P118&lt;S118,"E",TRUE,"F")</f>
        <v>C</v>
      </c>
      <c r="V118" s="47">
        <f>ROUND(VLOOKUP(A118,'[1]2025 Annual Counts'!A:AG,32,FALSE),0)</f>
        <v>5682</v>
      </c>
      <c r="W118" s="265">
        <f t="shared" si="5"/>
        <v>-179.90399999999954</v>
      </c>
    </row>
    <row r="119" spans="1:23" ht="13.8" x14ac:dyDescent="0.3">
      <c r="A119" s="275">
        <v>279</v>
      </c>
      <c r="B119" s="263" t="s">
        <v>843</v>
      </c>
      <c r="C119" s="263" t="s">
        <v>844</v>
      </c>
      <c r="D119" s="75" t="s">
        <v>57</v>
      </c>
      <c r="E119" s="274">
        <v>30</v>
      </c>
      <c r="F119" s="264">
        <v>40.900000000000006</v>
      </c>
      <c r="G119" s="266">
        <v>0.1516249098539017</v>
      </c>
      <c r="H119" s="75" t="s">
        <v>695</v>
      </c>
      <c r="I119" s="75" t="s">
        <v>157</v>
      </c>
      <c r="J119" s="75" t="s">
        <v>307</v>
      </c>
      <c r="K119" s="75" t="s">
        <v>696</v>
      </c>
      <c r="L119" s="75" t="s">
        <v>697</v>
      </c>
      <c r="M119" s="75" t="s">
        <v>698</v>
      </c>
      <c r="N119" s="75" t="str">
        <f t="shared" ref="N119:N183" si="6">IF(I119="URBAN","D","C")</f>
        <v>C</v>
      </c>
      <c r="O119" s="75" t="str">
        <f t="shared" ref="O119:O196" si="7">CONCATENATE(J119,"_",H119,"_",K119,"_",L119,"_",M119)</f>
        <v>C2T_2L_U_0L_0R</v>
      </c>
      <c r="P119" s="281">
        <f>VLOOKUP(A119,'[1]2025 Annual Counts'!$A:$AG,33,FALSE)</f>
        <v>3071.0976000000001</v>
      </c>
      <c r="Q119" s="281">
        <v>9936</v>
      </c>
      <c r="R119" s="281">
        <v>12960</v>
      </c>
      <c r="S119" s="281">
        <v>12960.720000000001</v>
      </c>
      <c r="T119" s="282" t="str" cm="1">
        <f t="array" ref="T119">_xlfn.IFS(P119&lt;Q119,"C",P119&lt;R119,"D",P119&lt;S119,"E",TRUE,"F")</f>
        <v>C</v>
      </c>
      <c r="V119" s="47">
        <f>ROUND(VLOOKUP(A119,'[1]2025 Annual Counts'!A:AG,32,FALSE),0)</f>
        <v>2643</v>
      </c>
      <c r="W119" s="265">
        <f t="shared" ref="W119:W182" si="8">V119-P119</f>
        <v>-428.09760000000006</v>
      </c>
    </row>
    <row r="120" spans="1:23" ht="13.8" x14ac:dyDescent="0.3">
      <c r="A120" s="275">
        <v>280</v>
      </c>
      <c r="B120" s="263" t="s">
        <v>845</v>
      </c>
      <c r="C120" s="263" t="s">
        <v>846</v>
      </c>
      <c r="D120" s="75" t="s">
        <v>57</v>
      </c>
      <c r="E120" s="274">
        <v>45</v>
      </c>
      <c r="F120" s="264">
        <v>46.15</v>
      </c>
      <c r="G120" s="266">
        <v>0.15005241029468214</v>
      </c>
      <c r="H120" s="75" t="s">
        <v>695</v>
      </c>
      <c r="I120" s="75" t="s">
        <v>157</v>
      </c>
      <c r="J120" s="75" t="s">
        <v>307</v>
      </c>
      <c r="K120" s="75" t="s">
        <v>696</v>
      </c>
      <c r="L120" s="75" t="s">
        <v>697</v>
      </c>
      <c r="M120" s="75" t="s">
        <v>698</v>
      </c>
      <c r="N120" s="75" t="str">
        <f t="shared" si="6"/>
        <v>C</v>
      </c>
      <c r="O120" s="75" t="str">
        <f t="shared" si="7"/>
        <v>C2T_2L_U_0L_0R</v>
      </c>
      <c r="P120" s="281">
        <f>VLOOKUP(A120,'[1]2025 Annual Counts'!$A:$AG,33,FALSE)</f>
        <v>2096.2559999999999</v>
      </c>
      <c r="Q120" s="281">
        <v>9936</v>
      </c>
      <c r="R120" s="281">
        <v>12960</v>
      </c>
      <c r="S120" s="281">
        <v>12960.720000000001</v>
      </c>
      <c r="T120" s="282" t="str" cm="1">
        <f t="array" ref="T120">_xlfn.IFS(P120&lt;Q120,"C",P120&lt;R120,"D",P120&lt;S120,"E",TRUE,"F")</f>
        <v>C</v>
      </c>
      <c r="V120" s="47">
        <f>ROUND(VLOOKUP(A120,'[1]2025 Annual Counts'!A:AG,32,FALSE),0)</f>
        <v>2120</v>
      </c>
      <c r="W120" s="265">
        <f t="shared" si="8"/>
        <v>23.744000000000142</v>
      </c>
    </row>
    <row r="121" spans="1:23" ht="13.8" x14ac:dyDescent="0.3">
      <c r="A121" s="275">
        <v>281</v>
      </c>
      <c r="B121" s="263" t="s">
        <v>810</v>
      </c>
      <c r="C121" s="263" t="s">
        <v>847</v>
      </c>
      <c r="D121" s="75" t="s">
        <v>57</v>
      </c>
      <c r="E121" s="274">
        <v>40</v>
      </c>
      <c r="F121" s="264">
        <v>52.75</v>
      </c>
      <c r="G121" s="266">
        <v>0.14124999999999999</v>
      </c>
      <c r="H121" s="75" t="s">
        <v>695</v>
      </c>
      <c r="I121" s="75" t="s">
        <v>157</v>
      </c>
      <c r="J121" s="75" t="s">
        <v>307</v>
      </c>
      <c r="K121" s="75" t="s">
        <v>696</v>
      </c>
      <c r="L121" s="75" t="s">
        <v>691</v>
      </c>
      <c r="M121" s="75" t="s">
        <v>692</v>
      </c>
      <c r="N121" s="75" t="str">
        <f t="shared" si="6"/>
        <v>C</v>
      </c>
      <c r="O121" s="75" t="str">
        <f t="shared" si="7"/>
        <v>C2T_2L_U_WL_WR</v>
      </c>
      <c r="P121" s="281">
        <f>VLOOKUP(A121,'[1]2025 Annual Counts'!$A:$AG,33,FALSE)</f>
        <v>8499.7248</v>
      </c>
      <c r="Q121" s="281">
        <v>13041</v>
      </c>
      <c r="R121" s="281">
        <v>17010</v>
      </c>
      <c r="S121" s="281">
        <v>17011</v>
      </c>
      <c r="T121" s="282" t="str" cm="1">
        <f t="array" ref="T121">_xlfn.IFS(P121&lt;Q121,"C",P121&lt;R121,"D",P121&lt;S121,"E",TRUE,"F")</f>
        <v>C</v>
      </c>
      <c r="V121" s="47">
        <f>ROUND(VLOOKUP(A121,'[1]2025 Annual Counts'!A:AG,32,FALSE),0)</f>
        <v>8706</v>
      </c>
      <c r="W121" s="265">
        <f t="shared" si="8"/>
        <v>206.27520000000004</v>
      </c>
    </row>
    <row r="122" spans="1:23" ht="13.8" x14ac:dyDescent="0.3">
      <c r="A122" s="275">
        <v>282</v>
      </c>
      <c r="B122" s="263" t="s">
        <v>848</v>
      </c>
      <c r="C122" s="263" t="s">
        <v>849</v>
      </c>
      <c r="D122" s="75" t="s">
        <v>57</v>
      </c>
      <c r="E122" s="274">
        <v>35</v>
      </c>
      <c r="F122" s="264">
        <v>32.65</v>
      </c>
      <c r="G122" s="266">
        <v>0.15395</v>
      </c>
      <c r="H122" s="75" t="s">
        <v>695</v>
      </c>
      <c r="I122" s="274" t="s">
        <v>136</v>
      </c>
      <c r="J122" s="75" t="s">
        <v>138</v>
      </c>
      <c r="K122" s="75" t="s">
        <v>696</v>
      </c>
      <c r="L122" s="75" t="s">
        <v>697</v>
      </c>
      <c r="M122" s="75" t="s">
        <v>698</v>
      </c>
      <c r="N122" s="75" t="str">
        <f t="shared" si="6"/>
        <v>D</v>
      </c>
      <c r="O122" s="75" t="str">
        <f t="shared" si="7"/>
        <v>C3R_2L_U_0L_0R</v>
      </c>
      <c r="P122" s="281">
        <f>VLOOKUP(A122,'[1]2025 Annual Counts'!$A:$AG,33,FALSE)</f>
        <v>1990.9056</v>
      </c>
      <c r="Q122" s="281">
        <v>14112</v>
      </c>
      <c r="R122" s="281">
        <v>16128</v>
      </c>
      <c r="S122" s="281">
        <v>16128.720000000001</v>
      </c>
      <c r="T122" s="282" t="str" cm="1">
        <f t="array" ref="T122">_xlfn.IFS(P122&lt;Q122,"C",P122&lt;R122,"D",P122&lt;S122,"E",TRUE,"F")</f>
        <v>C</v>
      </c>
      <c r="V122" s="47">
        <f>ROUND(VLOOKUP(A122,'[1]2025 Annual Counts'!A:AG,32,FALSE),0)</f>
        <v>1781</v>
      </c>
      <c r="W122" s="265">
        <f t="shared" si="8"/>
        <v>-209.90560000000005</v>
      </c>
    </row>
    <row r="123" spans="1:23" ht="13.8" x14ac:dyDescent="0.3">
      <c r="A123" s="275">
        <v>283</v>
      </c>
      <c r="B123" s="263" t="s">
        <v>745</v>
      </c>
      <c r="C123" s="263" t="s">
        <v>850</v>
      </c>
      <c r="D123" s="75" t="s">
        <v>57</v>
      </c>
      <c r="E123" s="274">
        <v>35</v>
      </c>
      <c r="F123" s="264">
        <v>43.45</v>
      </c>
      <c r="G123" s="266">
        <v>0.11699999999999999</v>
      </c>
      <c r="H123" s="75" t="s">
        <v>695</v>
      </c>
      <c r="I123" s="274" t="s">
        <v>136</v>
      </c>
      <c r="J123" s="75" t="s">
        <v>138</v>
      </c>
      <c r="K123" s="75" t="s">
        <v>696</v>
      </c>
      <c r="L123" s="75" t="s">
        <v>691</v>
      </c>
      <c r="M123" s="75" t="s">
        <v>698</v>
      </c>
      <c r="N123" s="75" t="str">
        <f t="shared" si="6"/>
        <v>D</v>
      </c>
      <c r="O123" s="75" t="str">
        <f t="shared" si="7"/>
        <v>C3R_2L_U_WL_0R</v>
      </c>
      <c r="P123" s="281">
        <f>VLOOKUP(A123,'[1]2025 Annual Counts'!$A:$AG,33,FALSE)</f>
        <v>5722.1855999999998</v>
      </c>
      <c r="Q123" s="281">
        <v>17640</v>
      </c>
      <c r="R123" s="281">
        <v>20160</v>
      </c>
      <c r="S123" s="281">
        <v>20160.900000000001</v>
      </c>
      <c r="T123" s="282" t="str" cm="1">
        <f t="array" ref="T123">_xlfn.IFS(P123&lt;Q123,"C",P123&lt;R123,"D",P123&lt;S123,"E",TRUE,"F")</f>
        <v>C</v>
      </c>
      <c r="V123" s="47">
        <f>ROUND(VLOOKUP(A123,'[1]2025 Annual Counts'!A:AG,32,FALSE),0)</f>
        <v>5833</v>
      </c>
      <c r="W123" s="265">
        <f t="shared" si="8"/>
        <v>110.81440000000021</v>
      </c>
    </row>
    <row r="124" spans="1:23" ht="12.75" customHeight="1" x14ac:dyDescent="0.3">
      <c r="A124" s="262">
        <v>401</v>
      </c>
      <c r="B124" s="263" t="s">
        <v>703</v>
      </c>
      <c r="C124" s="263" t="s">
        <v>851</v>
      </c>
      <c r="D124" s="75" t="s">
        <v>57</v>
      </c>
      <c r="E124" s="75">
        <v>45</v>
      </c>
      <c r="F124" s="264">
        <v>48.099999999999994</v>
      </c>
      <c r="G124" s="266">
        <v>0.17635000000000001</v>
      </c>
      <c r="H124" s="75" t="s">
        <v>695</v>
      </c>
      <c r="I124" s="75" t="s">
        <v>136</v>
      </c>
      <c r="J124" s="75" t="s">
        <v>149</v>
      </c>
      <c r="K124" s="75" t="s">
        <v>696</v>
      </c>
      <c r="L124" s="75" t="s">
        <v>691</v>
      </c>
      <c r="M124" s="75" t="s">
        <v>692</v>
      </c>
      <c r="N124" s="75" t="str">
        <f t="shared" si="6"/>
        <v>D</v>
      </c>
      <c r="O124" s="75" t="str">
        <f t="shared" si="7"/>
        <v>C3C_2L_U_WL_WR</v>
      </c>
      <c r="P124" s="88">
        <f>VLOOKUP(A124,'[1]2025 Annual Counts'!$A:$AG,33,FALSE)</f>
        <v>15833.567999999999</v>
      </c>
      <c r="Q124" s="88">
        <v>14458.5</v>
      </c>
      <c r="R124" s="88">
        <v>20506.5</v>
      </c>
      <c r="S124" s="88">
        <v>20507.445000000003</v>
      </c>
      <c r="T124" s="88" t="str" cm="1">
        <f t="array" ref="T124">_xlfn.IFS(P124&lt;Q124,"C",P124&lt;R124,"D",P124&lt;S124,"E",TRUE,"F")</f>
        <v>D</v>
      </c>
      <c r="V124" s="47">
        <f>ROUND(VLOOKUP(A124,'[1]2025 Annual Counts'!A:AG,32,FALSE),0)</f>
        <v>15443</v>
      </c>
      <c r="W124" s="265">
        <f t="shared" si="8"/>
        <v>-390.5679999999993</v>
      </c>
    </row>
    <row r="125" spans="1:23" ht="12.75" customHeight="1" x14ac:dyDescent="0.3">
      <c r="A125" s="267">
        <v>402</v>
      </c>
      <c r="B125" s="268" t="s">
        <v>555</v>
      </c>
      <c r="C125" s="268" t="s">
        <v>852</v>
      </c>
      <c r="D125" s="269" t="s">
        <v>57</v>
      </c>
      <c r="E125" s="269">
        <v>35</v>
      </c>
      <c r="F125" s="270">
        <v>42</v>
      </c>
      <c r="G125" s="271">
        <v>0.10543562789870055</v>
      </c>
      <c r="H125" s="269" t="s">
        <v>853</v>
      </c>
      <c r="I125" s="269" t="s">
        <v>136</v>
      </c>
      <c r="J125" s="269" t="s">
        <v>149</v>
      </c>
      <c r="K125" s="269" t="s">
        <v>696</v>
      </c>
      <c r="L125" s="269" t="s">
        <v>691</v>
      </c>
      <c r="M125" s="269" t="s">
        <v>692</v>
      </c>
      <c r="N125" s="269" t="str">
        <f t="shared" si="6"/>
        <v>D</v>
      </c>
      <c r="O125" s="75" t="str">
        <f t="shared" si="7"/>
        <v>C3C_3L_U_WL_WR</v>
      </c>
      <c r="P125" s="272">
        <f>VLOOKUP(A125,'[1]2025 Annual Counts'!$A:$AG,33,FALSE)</f>
        <v>3570.0672</v>
      </c>
      <c r="Q125" s="272">
        <v>21009.712500000001</v>
      </c>
      <c r="R125" s="272">
        <v>26682.075000000001</v>
      </c>
      <c r="S125" s="272">
        <v>26682.996375000002</v>
      </c>
      <c r="T125" s="272" t="str" cm="1">
        <f t="array" ref="T125">_xlfn.IFS(P125&lt;Q125,"C",P125&lt;R125,"D",P125&lt;S125,"E",TRUE,"F")</f>
        <v>C</v>
      </c>
      <c r="V125" s="47">
        <f>ROUND(VLOOKUP(A125,'[1]2025 Annual Counts'!A:AG,32,FALSE),0)</f>
        <v>2529</v>
      </c>
      <c r="W125" s="265">
        <f t="shared" si="8"/>
        <v>-1041.0672</v>
      </c>
    </row>
    <row r="126" spans="1:23" ht="12.75" customHeight="1" x14ac:dyDescent="0.3">
      <c r="A126" s="262">
        <v>403</v>
      </c>
      <c r="B126" s="263" t="s">
        <v>854</v>
      </c>
      <c r="C126" s="263" t="s">
        <v>855</v>
      </c>
      <c r="D126" s="75" t="s">
        <v>57</v>
      </c>
      <c r="E126" s="75">
        <v>40</v>
      </c>
      <c r="F126" s="264">
        <v>44.400000000000006</v>
      </c>
      <c r="G126" s="276">
        <v>8.0082886396879577E-2</v>
      </c>
      <c r="H126" s="75" t="s">
        <v>695</v>
      </c>
      <c r="I126" s="75" t="s">
        <v>157</v>
      </c>
      <c r="J126" s="75" t="s">
        <v>307</v>
      </c>
      <c r="K126" s="75" t="s">
        <v>696</v>
      </c>
      <c r="L126" s="75" t="s">
        <v>691</v>
      </c>
      <c r="M126" s="75" t="s">
        <v>692</v>
      </c>
      <c r="N126" s="75" t="str">
        <f t="shared" si="6"/>
        <v>C</v>
      </c>
      <c r="O126" s="75" t="str">
        <f t="shared" si="7"/>
        <v>C2T_2L_U_WL_WR</v>
      </c>
      <c r="P126" s="88">
        <f>VLOOKUP(A126,'[1]2025 Annual Counts'!$A:$AG,33,FALSE)</f>
        <v>520.54079999999999</v>
      </c>
      <c r="Q126" s="88">
        <v>13041</v>
      </c>
      <c r="R126" s="88">
        <v>17010</v>
      </c>
      <c r="S126" s="88">
        <v>17011</v>
      </c>
      <c r="T126" s="88" t="str" cm="1">
        <f t="array" ref="T126">_xlfn.IFS(P126&lt;Q126,"C",P126&lt;R126,"D",P126&lt;S126,"E",TRUE,"F")</f>
        <v>C</v>
      </c>
      <c r="V126" s="47">
        <f>ROUND(VLOOKUP(A126,'[1]2025 Annual Counts'!A:AG,32,FALSE),0)</f>
        <v>388</v>
      </c>
      <c r="W126" s="265">
        <f t="shared" si="8"/>
        <v>-132.54079999999999</v>
      </c>
    </row>
    <row r="127" spans="1:23" ht="12.75" customHeight="1" x14ac:dyDescent="0.3">
      <c r="A127" s="262">
        <v>404</v>
      </c>
      <c r="B127" s="263" t="s">
        <v>856</v>
      </c>
      <c r="C127" s="263" t="s">
        <v>857</v>
      </c>
      <c r="D127" s="75" t="s">
        <v>57</v>
      </c>
      <c r="E127" s="75">
        <v>35</v>
      </c>
      <c r="F127" s="264">
        <v>34.65</v>
      </c>
      <c r="G127" s="266">
        <v>0.15965000000000001</v>
      </c>
      <c r="H127" s="75" t="s">
        <v>695</v>
      </c>
      <c r="I127" s="75" t="s">
        <v>136</v>
      </c>
      <c r="J127" s="75" t="s">
        <v>307</v>
      </c>
      <c r="K127" s="75" t="s">
        <v>696</v>
      </c>
      <c r="L127" s="75" t="s">
        <v>697</v>
      </c>
      <c r="M127" s="75" t="s">
        <v>698</v>
      </c>
      <c r="N127" s="75" t="str">
        <f t="shared" si="6"/>
        <v>D</v>
      </c>
      <c r="O127" s="75" t="str">
        <f t="shared" si="7"/>
        <v>C2T_2L_U_0L_0R</v>
      </c>
      <c r="P127" s="88">
        <f>VLOOKUP(A127,'[1]2025 Annual Counts'!$A:$AG,33,FALSE)</f>
        <v>1371.0144</v>
      </c>
      <c r="Q127" s="88">
        <v>9936</v>
      </c>
      <c r="R127" s="88">
        <v>12960</v>
      </c>
      <c r="S127" s="88">
        <v>12960.720000000001</v>
      </c>
      <c r="T127" s="88" t="str" cm="1">
        <f t="array" ref="T127">_xlfn.IFS(P127&lt;Q127,"C",P127&lt;R127,"D",P127&lt;S127,"E",TRUE,"F")</f>
        <v>C</v>
      </c>
      <c r="V127" s="47">
        <f>ROUND(VLOOKUP(A127,'[1]2025 Annual Counts'!A:AG,32,FALSE),0)</f>
        <v>1564</v>
      </c>
      <c r="W127" s="265">
        <f t="shared" si="8"/>
        <v>192.98559999999998</v>
      </c>
    </row>
    <row r="128" spans="1:23" ht="12.75" customHeight="1" x14ac:dyDescent="0.3">
      <c r="A128" s="262">
        <v>406</v>
      </c>
      <c r="B128" s="263" t="s">
        <v>359</v>
      </c>
      <c r="C128" s="263" t="s">
        <v>858</v>
      </c>
      <c r="D128" s="75" t="s">
        <v>57</v>
      </c>
      <c r="E128" s="75">
        <v>35</v>
      </c>
      <c r="F128" s="264">
        <v>38.799999999999997</v>
      </c>
      <c r="G128" s="266">
        <v>0.15442251099043186</v>
      </c>
      <c r="H128" s="75" t="s">
        <v>695</v>
      </c>
      <c r="I128" s="75" t="s">
        <v>136</v>
      </c>
      <c r="J128" s="75" t="s">
        <v>138</v>
      </c>
      <c r="K128" s="75" t="s">
        <v>696</v>
      </c>
      <c r="L128" s="75" t="s">
        <v>691</v>
      </c>
      <c r="M128" s="75" t="s">
        <v>698</v>
      </c>
      <c r="N128" s="75" t="str">
        <f t="shared" si="6"/>
        <v>D</v>
      </c>
      <c r="O128" s="75" t="str">
        <f t="shared" si="7"/>
        <v>C3R_2L_U_WL_0R</v>
      </c>
      <c r="P128" s="88">
        <f>VLOOKUP(A128,'[1]2025 Annual Counts'!$A:$AG,33,FALSE)</f>
        <v>7059.6575999999995</v>
      </c>
      <c r="Q128" s="88">
        <v>17640</v>
      </c>
      <c r="R128" s="88">
        <v>20160</v>
      </c>
      <c r="S128" s="88">
        <v>20160.900000000001</v>
      </c>
      <c r="T128" s="88" t="str" cm="1">
        <f t="array" ref="T128">_xlfn.IFS(P128&lt;Q128,"C",P128&lt;R128,"D",P128&lt;S128,"E",TRUE,"F")</f>
        <v>C</v>
      </c>
      <c r="V128" s="47">
        <f>ROUND(VLOOKUP(A128,'[1]2025 Annual Counts'!A:AG,32,FALSE),0)</f>
        <v>6191</v>
      </c>
      <c r="W128" s="265">
        <f t="shared" si="8"/>
        <v>-868.65759999999955</v>
      </c>
    </row>
    <row r="129" spans="1:23" ht="12.75" customHeight="1" x14ac:dyDescent="0.3">
      <c r="A129" s="267">
        <v>407</v>
      </c>
      <c r="B129" s="268" t="s">
        <v>856</v>
      </c>
      <c r="C129" s="268" t="s">
        <v>859</v>
      </c>
      <c r="D129" s="269" t="s">
        <v>57</v>
      </c>
      <c r="E129" s="269">
        <v>35</v>
      </c>
      <c r="F129" s="270">
        <v>29.4</v>
      </c>
      <c r="G129" s="271">
        <v>0.11935000000000001</v>
      </c>
      <c r="H129" s="269" t="s">
        <v>695</v>
      </c>
      <c r="I129" s="269" t="s">
        <v>136</v>
      </c>
      <c r="J129" s="269" t="s">
        <v>307</v>
      </c>
      <c r="K129" s="269" t="s">
        <v>696</v>
      </c>
      <c r="L129" s="269" t="s">
        <v>697</v>
      </c>
      <c r="M129" s="269" t="s">
        <v>698</v>
      </c>
      <c r="N129" s="269" t="str">
        <f t="shared" si="6"/>
        <v>D</v>
      </c>
      <c r="O129" s="75" t="str">
        <f t="shared" si="7"/>
        <v>C2T_2L_U_0L_0R</v>
      </c>
      <c r="P129" s="272">
        <f>VLOOKUP(A129,'[1]2025 Annual Counts'!$A:$AG,33,FALSE)</f>
        <v>1347.7439999999999</v>
      </c>
      <c r="Q129" s="272">
        <v>9936</v>
      </c>
      <c r="R129" s="272">
        <v>12960</v>
      </c>
      <c r="S129" s="272">
        <v>12960.720000000001</v>
      </c>
      <c r="T129" s="272" t="str" cm="1">
        <f t="array" ref="T129">_xlfn.IFS(P129&lt;Q129,"C",P129&lt;R129,"D",P129&lt;S129,"E",TRUE,"F")</f>
        <v>C</v>
      </c>
      <c r="V129" s="47">
        <f>ROUND(VLOOKUP(A129,'[1]2025 Annual Counts'!A:AG,32,FALSE),0)</f>
        <v>1421</v>
      </c>
      <c r="W129" s="265">
        <f t="shared" si="8"/>
        <v>73.256000000000085</v>
      </c>
    </row>
    <row r="130" spans="1:23" ht="12.75" customHeight="1" x14ac:dyDescent="0.3">
      <c r="A130" s="262">
        <v>411</v>
      </c>
      <c r="B130" s="263" t="s">
        <v>163</v>
      </c>
      <c r="C130" s="263" t="s">
        <v>860</v>
      </c>
      <c r="D130" s="75" t="s">
        <v>57</v>
      </c>
      <c r="E130" s="75">
        <v>35</v>
      </c>
      <c r="F130" s="264">
        <v>35</v>
      </c>
      <c r="G130" s="266">
        <v>7.7350000000000002E-2</v>
      </c>
      <c r="H130" s="75" t="s">
        <v>695</v>
      </c>
      <c r="I130" s="75" t="s">
        <v>136</v>
      </c>
      <c r="J130" s="75" t="s">
        <v>138</v>
      </c>
      <c r="K130" s="75" t="s">
        <v>696</v>
      </c>
      <c r="L130" s="75" t="s">
        <v>697</v>
      </c>
      <c r="M130" s="75" t="s">
        <v>698</v>
      </c>
      <c r="N130" s="75" t="str">
        <f t="shared" si="6"/>
        <v>D</v>
      </c>
      <c r="O130" s="75" t="str">
        <f t="shared" si="7"/>
        <v>C3R_2L_U_0L_0R</v>
      </c>
      <c r="P130" s="88">
        <f>VLOOKUP(A130,'[1]2025 Annual Counts'!$A:$AG,33,FALSE)</f>
        <v>1592.3519999999999</v>
      </c>
      <c r="Q130" s="88">
        <v>14112</v>
      </c>
      <c r="R130" s="88">
        <v>16128</v>
      </c>
      <c r="S130" s="88">
        <v>16128.720000000001</v>
      </c>
      <c r="T130" s="88" t="str" cm="1">
        <f t="array" ref="T130">_xlfn.IFS(P130&lt;Q130,"C",P130&lt;R130,"D",P130&lt;S130,"E",TRUE,"F")</f>
        <v>C</v>
      </c>
      <c r="V130" s="47">
        <f>ROUND(VLOOKUP(A130,'[1]2025 Annual Counts'!A:AG,32,FALSE),0)</f>
        <v>1477</v>
      </c>
      <c r="W130" s="265">
        <f t="shared" si="8"/>
        <v>-115.35199999999986</v>
      </c>
    </row>
    <row r="131" spans="1:23" ht="12.75" customHeight="1" x14ac:dyDescent="0.3">
      <c r="A131" s="267">
        <v>412</v>
      </c>
      <c r="B131" s="268" t="s">
        <v>861</v>
      </c>
      <c r="C131" s="268" t="s">
        <v>862</v>
      </c>
      <c r="D131" s="269" t="s">
        <v>57</v>
      </c>
      <c r="E131" s="269">
        <v>35</v>
      </c>
      <c r="F131" s="270">
        <v>29.35</v>
      </c>
      <c r="G131" s="271">
        <v>0.15278136645962731</v>
      </c>
      <c r="H131" s="269" t="s">
        <v>695</v>
      </c>
      <c r="I131" s="269" t="s">
        <v>136</v>
      </c>
      <c r="J131" s="269" t="s">
        <v>307</v>
      </c>
      <c r="K131" s="269" t="s">
        <v>696</v>
      </c>
      <c r="L131" s="269" t="s">
        <v>697</v>
      </c>
      <c r="M131" s="269" t="s">
        <v>698</v>
      </c>
      <c r="N131" s="269" t="str">
        <f t="shared" si="6"/>
        <v>D</v>
      </c>
      <c r="O131" s="75" t="str">
        <f t="shared" si="7"/>
        <v>C2T_2L_U_0L_0R</v>
      </c>
      <c r="P131" s="272">
        <f>VLOOKUP(A131,'[1]2025 Annual Counts'!$A:$AG,33,FALSE)</f>
        <v>1580.4479999999999</v>
      </c>
      <c r="Q131" s="272">
        <v>9936</v>
      </c>
      <c r="R131" s="272">
        <v>12960</v>
      </c>
      <c r="S131" s="272">
        <v>12960.720000000001</v>
      </c>
      <c r="T131" s="272" t="str" cm="1">
        <f t="array" ref="T131">_xlfn.IFS(P131&lt;Q131,"C",P131&lt;R131,"D",P131&lt;S131,"E",TRUE,"F")</f>
        <v>C</v>
      </c>
      <c r="V131" s="47">
        <f>ROUND(VLOOKUP(A131,'[1]2025 Annual Counts'!A:AG,32,FALSE),0)</f>
        <v>1437</v>
      </c>
      <c r="W131" s="265">
        <f t="shared" si="8"/>
        <v>-143.44799999999987</v>
      </c>
    </row>
    <row r="132" spans="1:23" ht="12.75" customHeight="1" x14ac:dyDescent="0.3">
      <c r="A132" s="262">
        <v>413</v>
      </c>
      <c r="B132" s="263" t="s">
        <v>863</v>
      </c>
      <c r="C132" s="263" t="s">
        <v>864</v>
      </c>
      <c r="D132" s="75" t="s">
        <v>57</v>
      </c>
      <c r="E132" s="75">
        <v>45</v>
      </c>
      <c r="F132" s="264">
        <v>48.1</v>
      </c>
      <c r="G132" s="266">
        <v>0.1575</v>
      </c>
      <c r="H132" s="75" t="s">
        <v>695</v>
      </c>
      <c r="I132" s="75" t="s">
        <v>136</v>
      </c>
      <c r="J132" s="75" t="s">
        <v>138</v>
      </c>
      <c r="K132" s="75" t="s">
        <v>696</v>
      </c>
      <c r="L132" s="75" t="s">
        <v>691</v>
      </c>
      <c r="M132" s="75" t="s">
        <v>692</v>
      </c>
      <c r="N132" s="75" t="str">
        <f t="shared" si="6"/>
        <v>D</v>
      </c>
      <c r="O132" s="75" t="str">
        <f t="shared" si="7"/>
        <v>C3R_2L_U_WL_WR</v>
      </c>
      <c r="P132" s="88">
        <f>VLOOKUP(A132,'[1]2025 Annual Counts'!$A:$AG,33,FALSE)</f>
        <v>9514.6847999999991</v>
      </c>
      <c r="Q132" s="88">
        <v>18522</v>
      </c>
      <c r="R132" s="88">
        <v>21168</v>
      </c>
      <c r="S132" s="88">
        <v>21168.945000000003</v>
      </c>
      <c r="T132" s="88" t="str" cm="1">
        <f t="array" ref="T132">_xlfn.IFS(P132&lt;Q132,"C",P132&lt;R132,"D",P132&lt;S132,"E",TRUE,"F")</f>
        <v>C</v>
      </c>
      <c r="V132" s="47">
        <f>ROUND(VLOOKUP(A132,'[1]2025 Annual Counts'!A:AG,32,FALSE),0)</f>
        <v>9087</v>
      </c>
      <c r="W132" s="265">
        <f t="shared" si="8"/>
        <v>-427.68479999999909</v>
      </c>
    </row>
    <row r="133" spans="1:23" ht="12.9" customHeight="1" x14ac:dyDescent="0.3">
      <c r="A133" s="262">
        <v>414</v>
      </c>
      <c r="B133" s="263" t="s">
        <v>475</v>
      </c>
      <c r="C133" s="263" t="s">
        <v>865</v>
      </c>
      <c r="D133" s="75" t="s">
        <v>57</v>
      </c>
      <c r="E133" s="75">
        <v>35</v>
      </c>
      <c r="F133" s="264">
        <v>37.9</v>
      </c>
      <c r="G133" s="266">
        <v>0.123</v>
      </c>
      <c r="H133" s="75" t="s">
        <v>695</v>
      </c>
      <c r="I133" s="75" t="s">
        <v>136</v>
      </c>
      <c r="J133" s="75" t="s">
        <v>307</v>
      </c>
      <c r="K133" s="75" t="s">
        <v>696</v>
      </c>
      <c r="L133" s="75" t="s">
        <v>697</v>
      </c>
      <c r="M133" s="75" t="s">
        <v>698</v>
      </c>
      <c r="N133" s="75" t="str">
        <f t="shared" si="6"/>
        <v>D</v>
      </c>
      <c r="O133" s="75" t="str">
        <f t="shared" si="7"/>
        <v>C2T_2L_U_0L_0R</v>
      </c>
      <c r="P133" s="88">
        <f>VLOOKUP(A133,'[1]2025 Annual Counts'!$A:$AG,33,FALSE)</f>
        <v>1475.7120000000002</v>
      </c>
      <c r="Q133" s="88">
        <v>9936</v>
      </c>
      <c r="R133" s="88">
        <v>12960</v>
      </c>
      <c r="S133" s="88">
        <v>12960.720000000001</v>
      </c>
      <c r="T133" s="88" t="str" cm="1">
        <f t="array" ref="T133">_xlfn.IFS(P133&lt;Q133,"C",P133&lt;R133,"D",P133&lt;S133,"E",TRUE,"F")</f>
        <v>C</v>
      </c>
      <c r="V133" s="47">
        <f>ROUND(VLOOKUP(A133,'[1]2025 Annual Counts'!A:AG,32,FALSE),0)</f>
        <v>1267</v>
      </c>
      <c r="W133" s="265">
        <f t="shared" si="8"/>
        <v>-208.71200000000022</v>
      </c>
    </row>
    <row r="134" spans="1:23" ht="12.75" customHeight="1" x14ac:dyDescent="0.3">
      <c r="A134" s="262">
        <v>415</v>
      </c>
      <c r="B134" s="263" t="s">
        <v>319</v>
      </c>
      <c r="C134" s="263" t="s">
        <v>866</v>
      </c>
      <c r="D134" s="75" t="s">
        <v>57</v>
      </c>
      <c r="E134" s="75">
        <v>35</v>
      </c>
      <c r="F134" s="264">
        <v>41.55</v>
      </c>
      <c r="G134" s="266">
        <v>8.1076996949873859E-2</v>
      </c>
      <c r="H134" s="75" t="s">
        <v>695</v>
      </c>
      <c r="I134" s="75" t="s">
        <v>136</v>
      </c>
      <c r="J134" s="75" t="s">
        <v>307</v>
      </c>
      <c r="K134" s="75" t="s">
        <v>696</v>
      </c>
      <c r="L134" s="75" t="s">
        <v>697</v>
      </c>
      <c r="M134" s="75" t="s">
        <v>698</v>
      </c>
      <c r="N134" s="75" t="str">
        <f t="shared" si="6"/>
        <v>D</v>
      </c>
      <c r="O134" s="75" t="str">
        <f t="shared" si="7"/>
        <v>C2T_2L_U_0L_0R</v>
      </c>
      <c r="P134" s="88">
        <f>VLOOKUP(A134,'[1]2025 Annual Counts'!$A:$AG,33,FALSE)</f>
        <v>10410.6816</v>
      </c>
      <c r="Q134" s="88">
        <v>9936</v>
      </c>
      <c r="R134" s="88">
        <v>12960</v>
      </c>
      <c r="S134" s="88">
        <v>12960.720000000001</v>
      </c>
      <c r="T134" s="88" t="str" cm="1">
        <f t="array" ref="T134">_xlfn.IFS(P134&lt;Q134,"C",P134&lt;R134,"D",P134&lt;S134,"E",TRUE,"F")</f>
        <v>D</v>
      </c>
      <c r="V134" s="47">
        <f>ROUND(VLOOKUP(A134,'[1]2025 Annual Counts'!A:AG,32,FALSE),0)</f>
        <v>10943</v>
      </c>
      <c r="W134" s="265">
        <f t="shared" si="8"/>
        <v>532.31840000000011</v>
      </c>
    </row>
    <row r="135" spans="1:23" ht="12.75" customHeight="1" x14ac:dyDescent="0.3">
      <c r="A135" s="262" t="s">
        <v>65</v>
      </c>
      <c r="B135" s="263" t="s">
        <v>319</v>
      </c>
      <c r="C135" s="263" t="s">
        <v>867</v>
      </c>
      <c r="D135" s="75" t="s">
        <v>57</v>
      </c>
      <c r="E135" s="75">
        <v>35</v>
      </c>
      <c r="F135" s="264">
        <v>47.349999999999994</v>
      </c>
      <c r="G135" s="266">
        <v>0.13295000000000001</v>
      </c>
      <c r="H135" s="75" t="s">
        <v>695</v>
      </c>
      <c r="I135" s="75" t="s">
        <v>136</v>
      </c>
      <c r="J135" s="75" t="s">
        <v>307</v>
      </c>
      <c r="K135" s="75" t="s">
        <v>696</v>
      </c>
      <c r="L135" s="75" t="s">
        <v>697</v>
      </c>
      <c r="M135" s="75" t="s">
        <v>698</v>
      </c>
      <c r="N135" s="75" t="str">
        <f t="shared" si="6"/>
        <v>D</v>
      </c>
      <c r="O135" s="75" t="str">
        <f t="shared" si="7"/>
        <v>C2T_2L_U_0L_0R</v>
      </c>
      <c r="P135" s="88">
        <f>VLOOKUP(A135,'[1]2025 Annual Counts'!$A:$AG,33,FALSE)</f>
        <v>10867.2768</v>
      </c>
      <c r="Q135" s="88">
        <v>9936</v>
      </c>
      <c r="R135" s="88">
        <v>12960</v>
      </c>
      <c r="S135" s="88">
        <v>12960.720000000001</v>
      </c>
      <c r="T135" s="88" t="str" cm="1">
        <f t="array" ref="T135">_xlfn.IFS(P135&lt;Q135,"C",P135&lt;R135,"D",P135&lt;S135,"E",TRUE,"F")</f>
        <v>D</v>
      </c>
      <c r="V135" s="47">
        <f>ROUND(VLOOKUP(A135,'[1]2025 Annual Counts'!A:AG,32,FALSE),0)</f>
        <v>10173</v>
      </c>
      <c r="W135" s="265">
        <f t="shared" si="8"/>
        <v>-694.27679999999964</v>
      </c>
    </row>
    <row r="136" spans="1:23" ht="12.75" customHeight="1" x14ac:dyDescent="0.3">
      <c r="A136" s="262">
        <v>416</v>
      </c>
      <c r="B136" s="263" t="s">
        <v>163</v>
      </c>
      <c r="C136" s="263" t="s">
        <v>868</v>
      </c>
      <c r="D136" s="75" t="s">
        <v>57</v>
      </c>
      <c r="E136" s="75">
        <v>35</v>
      </c>
      <c r="F136" s="264">
        <v>42.55</v>
      </c>
      <c r="G136" s="266">
        <v>0.1378268115942029</v>
      </c>
      <c r="H136" s="75" t="s">
        <v>695</v>
      </c>
      <c r="I136" s="75" t="s">
        <v>136</v>
      </c>
      <c r="J136" s="75" t="s">
        <v>138</v>
      </c>
      <c r="K136" s="75" t="s">
        <v>696</v>
      </c>
      <c r="L136" s="75" t="s">
        <v>697</v>
      </c>
      <c r="M136" s="75" t="s">
        <v>698</v>
      </c>
      <c r="N136" s="75" t="str">
        <f t="shared" si="6"/>
        <v>D</v>
      </c>
      <c r="O136" s="75" t="str">
        <f t="shared" si="7"/>
        <v>C3R_2L_U_0L_0R</v>
      </c>
      <c r="P136" s="88">
        <f>VLOOKUP(A136,'[1]2025 Annual Counts'!$A:$AG,33,FALSE)</f>
        <v>2987.3375999999998</v>
      </c>
      <c r="Q136" s="88">
        <v>14112</v>
      </c>
      <c r="R136" s="88">
        <v>16128</v>
      </c>
      <c r="S136" s="88">
        <v>16128.720000000001</v>
      </c>
      <c r="T136" s="88" t="str" cm="1">
        <f t="array" ref="T136">_xlfn.IFS(P136&lt;Q136,"C",P136&lt;R136,"D",P136&lt;S136,"E",TRUE,"F")</f>
        <v>C</v>
      </c>
      <c r="V136" s="47">
        <f>ROUND(VLOOKUP(A136,'[1]2025 Annual Counts'!A:AG,32,FALSE),0)</f>
        <v>2916</v>
      </c>
      <c r="W136" s="265">
        <f t="shared" si="8"/>
        <v>-71.337599999999838</v>
      </c>
    </row>
    <row r="137" spans="1:23" ht="12.75" customHeight="1" x14ac:dyDescent="0.3">
      <c r="A137" s="267">
        <v>417</v>
      </c>
      <c r="B137" s="268" t="s">
        <v>869</v>
      </c>
      <c r="C137" s="268" t="s">
        <v>870</v>
      </c>
      <c r="D137" s="269" t="s">
        <v>57</v>
      </c>
      <c r="E137" s="269">
        <v>35</v>
      </c>
      <c r="F137" s="270">
        <v>32.1</v>
      </c>
      <c r="G137" s="271">
        <v>0.1158</v>
      </c>
      <c r="H137" s="269" t="s">
        <v>695</v>
      </c>
      <c r="I137" s="269" t="s">
        <v>136</v>
      </c>
      <c r="J137" s="269" t="s">
        <v>149</v>
      </c>
      <c r="K137" s="269" t="s">
        <v>39</v>
      </c>
      <c r="L137" s="269" t="s">
        <v>691</v>
      </c>
      <c r="M137" s="269" t="s">
        <v>698</v>
      </c>
      <c r="N137" s="269" t="str">
        <f t="shared" si="6"/>
        <v>D</v>
      </c>
      <c r="O137" s="75" t="str">
        <f t="shared" si="7"/>
        <v>C3C_2L_D_WL_0R</v>
      </c>
      <c r="P137" s="272">
        <f>VLOOKUP(A137,'[1]2025 Annual Counts'!$A:$AG,33,FALSE)</f>
        <v>9130.7232000000004</v>
      </c>
      <c r="Q137" s="272">
        <v>14458.5</v>
      </c>
      <c r="R137" s="272">
        <v>20506.5</v>
      </c>
      <c r="S137" s="272">
        <v>20507.445000000003</v>
      </c>
      <c r="T137" s="272" t="str" cm="1">
        <f t="array" ref="T137">_xlfn.IFS(P137&lt;Q137,"C",P137&lt;R137,"D",P137&lt;S137,"E",TRUE,"F")</f>
        <v>C</v>
      </c>
      <c r="V137" s="47">
        <f>ROUND(VLOOKUP(A137,'[1]2025 Annual Counts'!A:AG,32,FALSE),0)</f>
        <v>8274</v>
      </c>
      <c r="W137" s="265">
        <f t="shared" si="8"/>
        <v>-856.72320000000036</v>
      </c>
    </row>
    <row r="138" spans="1:23" ht="12.75" customHeight="1" x14ac:dyDescent="0.3">
      <c r="A138" s="262">
        <v>419</v>
      </c>
      <c r="B138" s="263" t="s">
        <v>316</v>
      </c>
      <c r="C138" s="263" t="s">
        <v>871</v>
      </c>
      <c r="D138" s="75" t="s">
        <v>57</v>
      </c>
      <c r="E138" s="75">
        <v>25</v>
      </c>
      <c r="F138" s="264">
        <v>33.25</v>
      </c>
      <c r="G138" s="266">
        <v>0.15233529411764707</v>
      </c>
      <c r="H138" s="75" t="s">
        <v>695</v>
      </c>
      <c r="I138" s="75" t="s">
        <v>136</v>
      </c>
      <c r="J138" s="75" t="s">
        <v>138</v>
      </c>
      <c r="K138" s="75" t="s">
        <v>696</v>
      </c>
      <c r="L138" s="75" t="s">
        <v>697</v>
      </c>
      <c r="M138" s="75" t="s">
        <v>698</v>
      </c>
      <c r="N138" s="75" t="str">
        <f t="shared" si="6"/>
        <v>D</v>
      </c>
      <c r="O138" s="75" t="str">
        <f t="shared" si="7"/>
        <v>C3R_2L_U_0L_0R</v>
      </c>
      <c r="P138" s="88">
        <f>VLOOKUP(A138,'[1]2025 Annual Counts'!$A:$AG,33,FALSE)</f>
        <v>729.13919999999996</v>
      </c>
      <c r="Q138" s="88">
        <v>14112</v>
      </c>
      <c r="R138" s="88">
        <v>16128</v>
      </c>
      <c r="S138" s="88">
        <v>16128.720000000001</v>
      </c>
      <c r="T138" s="273" t="str" cm="1">
        <f t="array" ref="T138">_xlfn.IFS(P138&lt;Q138,"C",P138&lt;R138,"D",P138&lt;S138,"E",TRUE,"F")</f>
        <v>C</v>
      </c>
      <c r="V138" s="47">
        <f>ROUND(VLOOKUP(A138,'[1]2025 Annual Counts'!A:AG,32,FALSE),0)</f>
        <v>771</v>
      </c>
      <c r="W138" s="265">
        <f t="shared" si="8"/>
        <v>41.86080000000004</v>
      </c>
    </row>
    <row r="139" spans="1:23" ht="12.75" customHeight="1" x14ac:dyDescent="0.3">
      <c r="A139" s="262">
        <v>420</v>
      </c>
      <c r="B139" s="263" t="s">
        <v>319</v>
      </c>
      <c r="C139" s="263" t="s">
        <v>872</v>
      </c>
      <c r="D139" s="75" t="s">
        <v>57</v>
      </c>
      <c r="E139" s="75">
        <v>35</v>
      </c>
      <c r="F139" s="264">
        <v>47.75</v>
      </c>
      <c r="G139" s="266">
        <v>0.10965</v>
      </c>
      <c r="H139" s="75" t="s">
        <v>695</v>
      </c>
      <c r="I139" s="75" t="s">
        <v>136</v>
      </c>
      <c r="J139" s="75" t="s">
        <v>138</v>
      </c>
      <c r="K139" s="75" t="s">
        <v>696</v>
      </c>
      <c r="L139" s="75" t="s">
        <v>697</v>
      </c>
      <c r="M139" s="75" t="s">
        <v>698</v>
      </c>
      <c r="N139" s="75" t="str">
        <f t="shared" si="6"/>
        <v>D</v>
      </c>
      <c r="O139" s="75" t="str">
        <f t="shared" si="7"/>
        <v>C3R_2L_U_0L_0R</v>
      </c>
      <c r="P139" s="88">
        <f>VLOOKUP(A139,'[1]2025 Annual Counts'!$A:$AG,33,FALSE)</f>
        <v>10085.779200000001</v>
      </c>
      <c r="Q139" s="88">
        <v>14112</v>
      </c>
      <c r="R139" s="88">
        <v>16128</v>
      </c>
      <c r="S139" s="88">
        <v>16128.720000000001</v>
      </c>
      <c r="T139" s="88" t="str" cm="1">
        <f t="array" ref="T139">_xlfn.IFS(P139&lt;Q139,"C",P139&lt;R139,"D",P139&lt;S139,"E",TRUE,"F")</f>
        <v>C</v>
      </c>
      <c r="V139" s="47">
        <f>ROUND(VLOOKUP(A139,'[1]2025 Annual Counts'!A:AG,32,FALSE),0)</f>
        <v>9292</v>
      </c>
      <c r="W139" s="265">
        <f t="shared" si="8"/>
        <v>-793.77920000000086</v>
      </c>
    </row>
    <row r="140" spans="1:23" ht="12.75" customHeight="1" x14ac:dyDescent="0.3">
      <c r="A140" s="262">
        <v>421</v>
      </c>
      <c r="B140" s="263" t="s">
        <v>319</v>
      </c>
      <c r="C140" s="263" t="s">
        <v>873</v>
      </c>
      <c r="D140" s="75" t="s">
        <v>57</v>
      </c>
      <c r="E140" s="75">
        <v>35</v>
      </c>
      <c r="F140" s="264">
        <v>37.799999999999997</v>
      </c>
      <c r="G140" s="266">
        <v>0.13431459758022093</v>
      </c>
      <c r="H140" s="75" t="s">
        <v>695</v>
      </c>
      <c r="I140" s="75" t="s">
        <v>136</v>
      </c>
      <c r="J140" s="75" t="s">
        <v>138</v>
      </c>
      <c r="K140" s="75" t="s">
        <v>39</v>
      </c>
      <c r="L140" s="75" t="s">
        <v>691</v>
      </c>
      <c r="M140" s="75" t="s">
        <v>692</v>
      </c>
      <c r="N140" s="75" t="str">
        <f t="shared" si="6"/>
        <v>D</v>
      </c>
      <c r="O140" s="75" t="str">
        <f t="shared" si="7"/>
        <v>C3R_2L_D_WL_WR</v>
      </c>
      <c r="P140" s="88">
        <f>VLOOKUP(A140,'[1]2025 Annual Counts'!$A:$AG,33,FALSE)</f>
        <v>14719.497600000001</v>
      </c>
      <c r="Q140" s="88">
        <v>19448.100000000002</v>
      </c>
      <c r="R140" s="88">
        <v>22226.400000000001</v>
      </c>
      <c r="S140" s="88">
        <v>22227.392250000004</v>
      </c>
      <c r="T140" s="88" t="str" cm="1">
        <f t="array" ref="T140">_xlfn.IFS(P140&lt;Q140,"C",P140&lt;R140,"D",P140&lt;S140,"E",TRUE,"F")</f>
        <v>C</v>
      </c>
      <c r="V140" s="47">
        <f>ROUND(VLOOKUP(A140,'[1]2025 Annual Counts'!A:AG,32,FALSE),0)</f>
        <v>14093</v>
      </c>
      <c r="W140" s="265">
        <f t="shared" si="8"/>
        <v>-626.4976000000006</v>
      </c>
    </row>
    <row r="141" spans="1:23" ht="12.75" customHeight="1" x14ac:dyDescent="0.3">
      <c r="A141" s="267">
        <v>422</v>
      </c>
      <c r="B141" s="268" t="s">
        <v>874</v>
      </c>
      <c r="C141" s="268" t="s">
        <v>875</v>
      </c>
      <c r="D141" s="269" t="s">
        <v>57</v>
      </c>
      <c r="E141" s="269">
        <v>25</v>
      </c>
      <c r="F141" s="270">
        <v>31.799999999999997</v>
      </c>
      <c r="G141" s="271">
        <v>0.1849751980271479</v>
      </c>
      <c r="H141" s="269" t="s">
        <v>695</v>
      </c>
      <c r="I141" s="269" t="s">
        <v>136</v>
      </c>
      <c r="J141" s="269" t="s">
        <v>307</v>
      </c>
      <c r="K141" s="269" t="s">
        <v>696</v>
      </c>
      <c r="L141" s="269" t="s">
        <v>697</v>
      </c>
      <c r="M141" s="269" t="s">
        <v>698</v>
      </c>
      <c r="N141" s="269" t="str">
        <f t="shared" si="6"/>
        <v>D</v>
      </c>
      <c r="O141" s="75" t="str">
        <f t="shared" si="7"/>
        <v>C2T_2L_U_0L_0R</v>
      </c>
      <c r="P141" s="272">
        <f>VLOOKUP(A141,'[1]2025 Annual Counts'!$A:$AG,33,FALSE)</f>
        <v>2064.2784000000001</v>
      </c>
      <c r="Q141" s="272">
        <v>9936</v>
      </c>
      <c r="R141" s="272">
        <v>12960</v>
      </c>
      <c r="S141" s="272">
        <v>12960.720000000001</v>
      </c>
      <c r="T141" s="272" t="str" cm="1">
        <f t="array" ref="T141">_xlfn.IFS(P141&lt;Q141,"C",P141&lt;R141,"D",P141&lt;S141,"E",TRUE,"F")</f>
        <v>C</v>
      </c>
      <c r="V141" s="47">
        <f>ROUND(VLOOKUP(A141,'[1]2025 Annual Counts'!A:AG,32,FALSE),0)</f>
        <v>2078</v>
      </c>
      <c r="W141" s="265">
        <f t="shared" si="8"/>
        <v>13.721599999999853</v>
      </c>
    </row>
    <row r="142" spans="1:23" ht="12.75" customHeight="1" x14ac:dyDescent="0.3">
      <c r="A142" s="262">
        <v>423</v>
      </c>
      <c r="B142" s="263" t="s">
        <v>475</v>
      </c>
      <c r="C142" s="263" t="s">
        <v>876</v>
      </c>
      <c r="D142" s="75" t="s">
        <v>57</v>
      </c>
      <c r="E142" s="75">
        <v>35</v>
      </c>
      <c r="F142" s="264">
        <v>48.4</v>
      </c>
      <c r="G142" s="266">
        <v>0.16026560619088565</v>
      </c>
      <c r="H142" s="75" t="s">
        <v>695</v>
      </c>
      <c r="I142" s="75" t="s">
        <v>136</v>
      </c>
      <c r="J142" s="75" t="s">
        <v>307</v>
      </c>
      <c r="K142" s="75" t="s">
        <v>696</v>
      </c>
      <c r="L142" s="75" t="s">
        <v>697</v>
      </c>
      <c r="M142" s="75" t="s">
        <v>698</v>
      </c>
      <c r="N142" s="75" t="str">
        <f t="shared" si="6"/>
        <v>D</v>
      </c>
      <c r="O142" s="75" t="str">
        <f t="shared" si="7"/>
        <v>C2T_2L_U_0L_0R</v>
      </c>
      <c r="P142" s="88">
        <f>VLOOKUP(A142,'[1]2025 Annual Counts'!$A:$AG,33,FALSE)</f>
        <v>2483.712</v>
      </c>
      <c r="Q142" s="88">
        <v>9936</v>
      </c>
      <c r="R142" s="88">
        <v>12960</v>
      </c>
      <c r="S142" s="88">
        <v>12960.720000000001</v>
      </c>
      <c r="T142" s="88" t="str" cm="1">
        <f t="array" ref="T142">_xlfn.IFS(P142&lt;Q142,"C",P142&lt;R142,"D",P142&lt;S142,"E",TRUE,"F")</f>
        <v>C</v>
      </c>
      <c r="V142" s="47">
        <f>ROUND(VLOOKUP(A142,'[1]2025 Annual Counts'!A:AG,32,FALSE),0)</f>
        <v>2594</v>
      </c>
      <c r="W142" s="265">
        <f t="shared" si="8"/>
        <v>110.28800000000001</v>
      </c>
    </row>
    <row r="143" spans="1:23" ht="12.75" customHeight="1" x14ac:dyDescent="0.3">
      <c r="A143" s="262">
        <v>424</v>
      </c>
      <c r="B143" s="263" t="s">
        <v>877</v>
      </c>
      <c r="C143" s="263" t="s">
        <v>878</v>
      </c>
      <c r="D143" s="75" t="s">
        <v>57</v>
      </c>
      <c r="E143" s="75">
        <v>45</v>
      </c>
      <c r="F143" s="264">
        <v>45.150000000000006</v>
      </c>
      <c r="G143" s="266">
        <v>0.1505511226660364</v>
      </c>
      <c r="H143" s="75" t="s">
        <v>695</v>
      </c>
      <c r="I143" s="75" t="s">
        <v>136</v>
      </c>
      <c r="J143" s="75" t="s">
        <v>138</v>
      </c>
      <c r="K143" s="75" t="s">
        <v>696</v>
      </c>
      <c r="L143" s="75" t="s">
        <v>691</v>
      </c>
      <c r="M143" s="75" t="s">
        <v>692</v>
      </c>
      <c r="N143" s="75" t="str">
        <f t="shared" si="6"/>
        <v>D</v>
      </c>
      <c r="O143" s="75" t="str">
        <f t="shared" si="7"/>
        <v>C3R_2L_U_WL_WR</v>
      </c>
      <c r="P143" s="88">
        <f>VLOOKUP(A143,'[1]2025 Annual Counts'!$A:$AG,33,FALSE)</f>
        <v>8084.5247999999992</v>
      </c>
      <c r="Q143" s="88">
        <v>18522</v>
      </c>
      <c r="R143" s="88">
        <v>21168</v>
      </c>
      <c r="S143" s="88">
        <v>21168.945000000003</v>
      </c>
      <c r="T143" s="88" t="str" cm="1">
        <f t="array" ref="T143">_xlfn.IFS(P143&lt;Q143,"C",P143&lt;R143,"D",P143&lt;S143,"E",TRUE,"F")</f>
        <v>C</v>
      </c>
      <c r="V143" s="47">
        <f>ROUND(VLOOKUP(A143,'[1]2025 Annual Counts'!A:AG,32,FALSE),0)</f>
        <v>8128</v>
      </c>
      <c r="W143" s="265">
        <f t="shared" si="8"/>
        <v>43.475200000000768</v>
      </c>
    </row>
    <row r="144" spans="1:23" ht="12.75" customHeight="1" x14ac:dyDescent="0.3">
      <c r="A144" s="262">
        <v>429</v>
      </c>
      <c r="B144" s="263" t="s">
        <v>475</v>
      </c>
      <c r="C144" s="263" t="s">
        <v>879</v>
      </c>
      <c r="D144" s="75" t="s">
        <v>57</v>
      </c>
      <c r="E144" s="75">
        <v>20</v>
      </c>
      <c r="F144" s="264">
        <v>39.950000000000003</v>
      </c>
      <c r="G144" s="266">
        <v>9.2299999999999993E-2</v>
      </c>
      <c r="H144" s="75" t="s">
        <v>695</v>
      </c>
      <c r="I144" s="75" t="s">
        <v>136</v>
      </c>
      <c r="J144" s="75" t="s">
        <v>307</v>
      </c>
      <c r="K144" s="75" t="s">
        <v>696</v>
      </c>
      <c r="L144" s="75" t="s">
        <v>697</v>
      </c>
      <c r="M144" s="75" t="s">
        <v>692</v>
      </c>
      <c r="N144" s="75" t="str">
        <f t="shared" si="6"/>
        <v>D</v>
      </c>
      <c r="O144" s="75" t="str">
        <f t="shared" si="7"/>
        <v>C2T_2L_U_0L_WR</v>
      </c>
      <c r="P144" s="88">
        <f>VLOOKUP(A144,'[1]2025 Annual Counts'!$A:$AG,33,FALSE)</f>
        <v>4208.4000000000005</v>
      </c>
      <c r="Q144" s="88">
        <v>10432.800000000001</v>
      </c>
      <c r="R144" s="88">
        <v>13608</v>
      </c>
      <c r="S144" s="88">
        <v>13608.756000000001</v>
      </c>
      <c r="T144" s="88" t="str" cm="1">
        <f t="array" ref="T144">_xlfn.IFS(P144&lt;Q144,"C",P144&lt;R144,"D",P144&lt;S144,"E",TRUE,"F")</f>
        <v>C</v>
      </c>
      <c r="V144" s="47">
        <f>ROUND(VLOOKUP(A144,'[1]2025 Annual Counts'!A:AG,32,FALSE),0)</f>
        <v>4064</v>
      </c>
      <c r="W144" s="265">
        <f t="shared" si="8"/>
        <v>-144.40000000000055</v>
      </c>
    </row>
    <row r="145" spans="1:23" ht="12.75" customHeight="1" x14ac:dyDescent="0.3">
      <c r="A145" s="262">
        <v>430</v>
      </c>
      <c r="B145" s="263" t="s">
        <v>446</v>
      </c>
      <c r="C145" s="263" t="s">
        <v>880</v>
      </c>
      <c r="D145" s="75" t="s">
        <v>57</v>
      </c>
      <c r="E145" s="75">
        <v>45</v>
      </c>
      <c r="F145" s="264">
        <v>35</v>
      </c>
      <c r="G145" s="266">
        <v>8.3519875412054828E-2</v>
      </c>
      <c r="H145" s="75" t="s">
        <v>695</v>
      </c>
      <c r="I145" s="75" t="s">
        <v>136</v>
      </c>
      <c r="J145" s="75" t="s">
        <v>258</v>
      </c>
      <c r="K145" s="75" t="s">
        <v>696</v>
      </c>
      <c r="L145" s="75" t="s">
        <v>697</v>
      </c>
      <c r="M145" s="75" t="s">
        <v>698</v>
      </c>
      <c r="N145" s="75" t="str">
        <f t="shared" si="6"/>
        <v>D</v>
      </c>
      <c r="O145" s="75" t="str">
        <f t="shared" si="7"/>
        <v>C4_2L_U_0L_0R</v>
      </c>
      <c r="P145" s="88">
        <f>VLOOKUP(A145,'[1]2025 Annual Counts'!$A:$AG,33,FALSE)</f>
        <v>9951.9840000000004</v>
      </c>
      <c r="Q145" s="88">
        <v>0</v>
      </c>
      <c r="R145" s="88">
        <v>12672</v>
      </c>
      <c r="S145" s="88">
        <v>17280</v>
      </c>
      <c r="T145" s="88" t="str" cm="1">
        <f t="array" ref="T145">_xlfn.IFS(P145&lt;Q145,"C",P145&lt;R145,"D",P145&lt;S145,"E",TRUE,"F")</f>
        <v>D</v>
      </c>
      <c r="V145" s="47">
        <f>ROUND(VLOOKUP(A145,'[1]2025 Annual Counts'!A:AG,32,FALSE),0)</f>
        <v>9800</v>
      </c>
      <c r="W145" s="265">
        <f t="shared" si="8"/>
        <v>-151.98400000000038</v>
      </c>
    </row>
    <row r="146" spans="1:23" ht="12.75" customHeight="1" x14ac:dyDescent="0.3">
      <c r="A146" s="262">
        <v>431</v>
      </c>
      <c r="B146" s="263" t="s">
        <v>446</v>
      </c>
      <c r="C146" s="263" t="s">
        <v>881</v>
      </c>
      <c r="D146" s="75" t="s">
        <v>57</v>
      </c>
      <c r="E146" s="75">
        <v>35</v>
      </c>
      <c r="F146" s="264">
        <v>34.549999999999997</v>
      </c>
      <c r="G146" s="266">
        <v>0.12974999999999998</v>
      </c>
      <c r="H146" s="75" t="s">
        <v>695</v>
      </c>
      <c r="I146" s="75" t="s">
        <v>136</v>
      </c>
      <c r="J146" s="75" t="s">
        <v>258</v>
      </c>
      <c r="K146" s="75" t="s">
        <v>696</v>
      </c>
      <c r="L146" s="75" t="s">
        <v>697</v>
      </c>
      <c r="M146" s="75" t="s">
        <v>698</v>
      </c>
      <c r="N146" s="75" t="str">
        <f t="shared" si="6"/>
        <v>D</v>
      </c>
      <c r="O146" s="75" t="str">
        <f t="shared" si="7"/>
        <v>C4_2L_U_0L_0R</v>
      </c>
      <c r="P146" s="88">
        <f>VLOOKUP(A146,'[1]2025 Annual Counts'!$A:$AG,33,FALSE)</f>
        <v>8559.9359999999997</v>
      </c>
      <c r="Q146" s="88">
        <v>0</v>
      </c>
      <c r="R146" s="88">
        <v>12672</v>
      </c>
      <c r="S146" s="88">
        <v>17280</v>
      </c>
      <c r="T146" s="88" t="str" cm="1">
        <f t="array" ref="T146">_xlfn.IFS(P146&lt;Q146,"C",P146&lt;R146,"D",P146&lt;S146,"E",TRUE,"F")</f>
        <v>D</v>
      </c>
      <c r="V146" s="47">
        <f>ROUND(VLOOKUP(A146,'[1]2025 Annual Counts'!A:AG,32,FALSE),0)</f>
        <v>8795</v>
      </c>
      <c r="W146" s="265">
        <f t="shared" si="8"/>
        <v>235.06400000000031</v>
      </c>
    </row>
    <row r="147" spans="1:23" ht="12.75" customHeight="1" x14ac:dyDescent="0.3">
      <c r="A147" s="267">
        <v>432</v>
      </c>
      <c r="B147" s="268" t="s">
        <v>351</v>
      </c>
      <c r="C147" s="268" t="s">
        <v>882</v>
      </c>
      <c r="D147" s="269" t="s">
        <v>57</v>
      </c>
      <c r="E147" s="269">
        <v>35</v>
      </c>
      <c r="F147" s="270">
        <v>34.85</v>
      </c>
      <c r="G147" s="271">
        <v>0.11188151260504202</v>
      </c>
      <c r="H147" s="269" t="s">
        <v>695</v>
      </c>
      <c r="I147" s="269" t="s">
        <v>136</v>
      </c>
      <c r="J147" s="269" t="s">
        <v>138</v>
      </c>
      <c r="K147" s="269" t="s">
        <v>696</v>
      </c>
      <c r="L147" s="269" t="s">
        <v>697</v>
      </c>
      <c r="M147" s="269" t="s">
        <v>698</v>
      </c>
      <c r="N147" s="269" t="str">
        <f t="shared" si="6"/>
        <v>D</v>
      </c>
      <c r="O147" s="75" t="str">
        <f t="shared" si="7"/>
        <v>C3R_2L_U_0L_0R</v>
      </c>
      <c r="P147" s="272">
        <f>VLOOKUP(A147,'[1]2025 Annual Counts'!$A:$AG,33,FALSE)</f>
        <v>4793.04</v>
      </c>
      <c r="Q147" s="272">
        <v>14112</v>
      </c>
      <c r="R147" s="272">
        <v>16128</v>
      </c>
      <c r="S147" s="272">
        <v>16128.720000000001</v>
      </c>
      <c r="T147" s="272" t="str" cm="1">
        <f t="array" ref="T147">_xlfn.IFS(P147&lt;Q147,"C",P147&lt;R147,"D",P147&lt;S147,"E",TRUE,"F")</f>
        <v>C</v>
      </c>
      <c r="V147" s="47">
        <f>ROUND(VLOOKUP(A147,'[1]2025 Annual Counts'!A:AG,32,FALSE),0)</f>
        <v>4335</v>
      </c>
      <c r="W147" s="265">
        <f t="shared" si="8"/>
        <v>-458.03999999999996</v>
      </c>
    </row>
    <row r="148" spans="1:23" ht="12.75" customHeight="1" x14ac:dyDescent="0.3">
      <c r="A148" s="262">
        <v>436</v>
      </c>
      <c r="B148" s="263" t="s">
        <v>883</v>
      </c>
      <c r="C148" s="263" t="s">
        <v>884</v>
      </c>
      <c r="D148" s="75" t="s">
        <v>57</v>
      </c>
      <c r="E148" s="75">
        <v>45</v>
      </c>
      <c r="F148" s="264">
        <v>45.85</v>
      </c>
      <c r="G148" s="266">
        <v>0.13941026694045175</v>
      </c>
      <c r="H148" s="75" t="s">
        <v>695</v>
      </c>
      <c r="I148" s="75" t="s">
        <v>136</v>
      </c>
      <c r="J148" s="75" t="s">
        <v>138</v>
      </c>
      <c r="K148" s="75" t="s">
        <v>696</v>
      </c>
      <c r="L148" s="75" t="s">
        <v>697</v>
      </c>
      <c r="M148" s="75" t="s">
        <v>698</v>
      </c>
      <c r="N148" s="75" t="str">
        <f t="shared" si="6"/>
        <v>D</v>
      </c>
      <c r="O148" s="75" t="str">
        <f t="shared" si="7"/>
        <v>C3R_2L_U_0L_0R</v>
      </c>
      <c r="P148" s="88">
        <f>VLOOKUP(A148,'[1]2025 Annual Counts'!$A:$AG,33,FALSE)</f>
        <v>7385.3471999999992</v>
      </c>
      <c r="Q148" s="88">
        <v>14112</v>
      </c>
      <c r="R148" s="88">
        <v>16128</v>
      </c>
      <c r="S148" s="88">
        <v>16128.720000000001</v>
      </c>
      <c r="T148" s="88" t="str" cm="1">
        <f t="array" ref="T148">_xlfn.IFS(P148&lt;Q148,"C",P148&lt;R148,"D",P148&lt;S148,"E",TRUE,"F")</f>
        <v>C</v>
      </c>
      <c r="V148" s="47">
        <f>ROUND(VLOOKUP(A148,'[1]2025 Annual Counts'!A:AG,32,FALSE),0)</f>
        <v>7271</v>
      </c>
      <c r="W148" s="265">
        <f t="shared" si="8"/>
        <v>-114.34719999999925</v>
      </c>
    </row>
    <row r="149" spans="1:23" ht="12.75" customHeight="1" x14ac:dyDescent="0.3">
      <c r="A149" s="267">
        <v>437</v>
      </c>
      <c r="B149" s="268" t="s">
        <v>877</v>
      </c>
      <c r="C149" s="268" t="s">
        <v>885</v>
      </c>
      <c r="D149" s="269" t="s">
        <v>57</v>
      </c>
      <c r="E149" s="269">
        <v>35</v>
      </c>
      <c r="F149" s="270">
        <v>43.95</v>
      </c>
      <c r="G149" s="271">
        <v>8.4400000000000003E-2</v>
      </c>
      <c r="H149" s="269" t="s">
        <v>695</v>
      </c>
      <c r="I149" s="269" t="s">
        <v>136</v>
      </c>
      <c r="J149" s="269" t="s">
        <v>138</v>
      </c>
      <c r="K149" s="269" t="s">
        <v>696</v>
      </c>
      <c r="L149" s="269" t="s">
        <v>691</v>
      </c>
      <c r="M149" s="269" t="s">
        <v>692</v>
      </c>
      <c r="N149" s="269" t="str">
        <f t="shared" si="6"/>
        <v>D</v>
      </c>
      <c r="O149" s="75" t="str">
        <f t="shared" si="7"/>
        <v>C3R_2L_U_WL_WR</v>
      </c>
      <c r="P149" s="272">
        <f>VLOOKUP(A149,'[1]2025 Annual Counts'!$A:$AG,33,FALSE)</f>
        <v>4389.8975999999993</v>
      </c>
      <c r="Q149" s="272">
        <v>18522</v>
      </c>
      <c r="R149" s="272">
        <v>21168</v>
      </c>
      <c r="S149" s="272">
        <v>21168.945000000003</v>
      </c>
      <c r="T149" s="272" t="str" cm="1">
        <f t="array" ref="T149">_xlfn.IFS(P149&lt;Q149,"C",P149&lt;R149,"D",P149&lt;S149,"E",TRUE,"F")</f>
        <v>C</v>
      </c>
      <c r="V149" s="47">
        <f>ROUND(VLOOKUP(A149,'[1]2025 Annual Counts'!A:AG,32,FALSE),0)</f>
        <v>4250</v>
      </c>
      <c r="W149" s="265">
        <f t="shared" si="8"/>
        <v>-139.89759999999933</v>
      </c>
    </row>
    <row r="150" spans="1:23" ht="12.75" customHeight="1" x14ac:dyDescent="0.3">
      <c r="A150" s="262">
        <v>439</v>
      </c>
      <c r="B150" s="263" t="s">
        <v>877</v>
      </c>
      <c r="C150" s="263" t="s">
        <v>886</v>
      </c>
      <c r="D150" s="75" t="s">
        <v>57</v>
      </c>
      <c r="E150" s="75">
        <v>40</v>
      </c>
      <c r="F150" s="264">
        <v>48.349999999999994</v>
      </c>
      <c r="G150" s="266">
        <v>0.10905204326923076</v>
      </c>
      <c r="H150" s="75" t="s">
        <v>695</v>
      </c>
      <c r="I150" s="75" t="s">
        <v>136</v>
      </c>
      <c r="J150" s="75" t="s">
        <v>258</v>
      </c>
      <c r="K150" s="75" t="s">
        <v>696</v>
      </c>
      <c r="L150" s="75" t="s">
        <v>691</v>
      </c>
      <c r="M150" s="75" t="s">
        <v>692</v>
      </c>
      <c r="N150" s="75" t="str">
        <f t="shared" si="6"/>
        <v>D</v>
      </c>
      <c r="O150" s="75" t="str">
        <f t="shared" si="7"/>
        <v>C4_2L_U_WL_WR</v>
      </c>
      <c r="P150" s="88">
        <f>VLOOKUP(A150,'[1]2025 Annual Counts'!$A:$AG,33,FALSE)</f>
        <v>12843.705599999999</v>
      </c>
      <c r="Q150" s="88">
        <v>0</v>
      </c>
      <c r="R150" s="88">
        <v>16632</v>
      </c>
      <c r="S150" s="88">
        <v>22680</v>
      </c>
      <c r="T150" s="88" t="str" cm="1">
        <f t="array" ref="T150">_xlfn.IFS(P150&lt;Q150,"C",P150&lt;R150,"D",P150&lt;S150,"E",TRUE,"F")</f>
        <v>D</v>
      </c>
      <c r="V150" s="47">
        <f>ROUND(VLOOKUP(A150,'[1]2025 Annual Counts'!A:AG,32,FALSE),0)</f>
        <v>12861</v>
      </c>
      <c r="W150" s="265">
        <f t="shared" si="8"/>
        <v>17.294400000000678</v>
      </c>
    </row>
    <row r="151" spans="1:23" ht="12.75" customHeight="1" x14ac:dyDescent="0.3">
      <c r="A151" s="262">
        <v>440</v>
      </c>
      <c r="B151" s="263" t="s">
        <v>887</v>
      </c>
      <c r="C151" s="263" t="s">
        <v>888</v>
      </c>
      <c r="D151" s="75" t="s">
        <v>57</v>
      </c>
      <c r="E151" s="75">
        <v>25</v>
      </c>
      <c r="F151" s="264">
        <v>38</v>
      </c>
      <c r="G151" s="266">
        <v>4.5904887218045115E-2</v>
      </c>
      <c r="H151" s="75" t="s">
        <v>853</v>
      </c>
      <c r="I151" s="75" t="s">
        <v>136</v>
      </c>
      <c r="J151" s="75" t="s">
        <v>258</v>
      </c>
      <c r="K151" s="75" t="s">
        <v>696</v>
      </c>
      <c r="L151" s="75" t="s">
        <v>691</v>
      </c>
      <c r="M151" s="75" t="s">
        <v>698</v>
      </c>
      <c r="N151" s="75" t="str">
        <f t="shared" si="6"/>
        <v>D</v>
      </c>
      <c r="O151" s="75" t="str">
        <f t="shared" si="7"/>
        <v>C4_3L_U_WL_0R</v>
      </c>
      <c r="P151" s="88">
        <f>VLOOKUP(A151,'[1]2025 Annual Counts'!$A:$AG,33,FALSE)</f>
        <v>9651.3984</v>
      </c>
      <c r="Q151" s="88">
        <v>10431</v>
      </c>
      <c r="R151" s="88">
        <v>23352.75</v>
      </c>
      <c r="S151" s="88">
        <v>28242</v>
      </c>
      <c r="T151" s="88" t="str" cm="1">
        <f t="array" ref="T151">_xlfn.IFS(P151&lt;Q151,"C",P151&lt;R151,"D",P151&lt;S151,"E",TRUE,"F")</f>
        <v>C</v>
      </c>
      <c r="V151" s="47">
        <f>ROUND(VLOOKUP(A151,'[1]2025 Annual Counts'!A:AG,32,FALSE),0)</f>
        <v>9509</v>
      </c>
      <c r="W151" s="265">
        <f t="shared" si="8"/>
        <v>-142.39840000000004</v>
      </c>
    </row>
    <row r="152" spans="1:23" ht="12.75" customHeight="1" x14ac:dyDescent="0.3">
      <c r="A152" s="267">
        <v>442</v>
      </c>
      <c r="B152" s="268" t="s">
        <v>356</v>
      </c>
      <c r="C152" s="268" t="s">
        <v>889</v>
      </c>
      <c r="D152" s="269" t="s">
        <v>57</v>
      </c>
      <c r="E152" s="269">
        <v>35</v>
      </c>
      <c r="F152" s="270">
        <v>39.099999999999994</v>
      </c>
      <c r="G152" s="271">
        <v>0.1119869109947644</v>
      </c>
      <c r="H152" s="269" t="s">
        <v>695</v>
      </c>
      <c r="I152" s="269" t="s">
        <v>136</v>
      </c>
      <c r="J152" s="269" t="s">
        <v>258</v>
      </c>
      <c r="K152" s="269" t="s">
        <v>696</v>
      </c>
      <c r="L152" s="269" t="s">
        <v>691</v>
      </c>
      <c r="M152" s="269" t="s">
        <v>692</v>
      </c>
      <c r="N152" s="269" t="str">
        <f t="shared" si="6"/>
        <v>D</v>
      </c>
      <c r="O152" s="75" t="str">
        <f t="shared" si="7"/>
        <v>C4_2L_U_WL_WR</v>
      </c>
      <c r="P152" s="272">
        <f>VLOOKUP(A152,'[1]2025 Annual Counts'!$A:$AG,33,FALSE)</f>
        <v>7502.4575999999997</v>
      </c>
      <c r="Q152" s="272">
        <v>0</v>
      </c>
      <c r="R152" s="272">
        <v>16632</v>
      </c>
      <c r="S152" s="272">
        <v>22680</v>
      </c>
      <c r="T152" s="272" t="str" cm="1">
        <f t="array" ref="T152">_xlfn.IFS(P152&lt;Q152,"C",P152&lt;R152,"D",P152&lt;S152,"E",TRUE,"F")</f>
        <v>D</v>
      </c>
      <c r="V152" s="47">
        <f>ROUND(VLOOKUP(A152,'[1]2025 Annual Counts'!A:AG,32,FALSE),0)</f>
        <v>7883</v>
      </c>
      <c r="W152" s="265">
        <f t="shared" si="8"/>
        <v>380.54240000000027</v>
      </c>
    </row>
    <row r="153" spans="1:23" ht="12.75" customHeight="1" x14ac:dyDescent="0.3">
      <c r="A153" s="262">
        <v>443</v>
      </c>
      <c r="B153" s="263" t="s">
        <v>890</v>
      </c>
      <c r="C153" s="263" t="s">
        <v>891</v>
      </c>
      <c r="D153" s="75" t="s">
        <v>57</v>
      </c>
      <c r="E153" s="75">
        <v>40</v>
      </c>
      <c r="F153" s="264">
        <v>50.7</v>
      </c>
      <c r="G153" s="266">
        <v>8.5999999999999993E-2</v>
      </c>
      <c r="H153" s="274" t="s">
        <v>722</v>
      </c>
      <c r="I153" s="75" t="s">
        <v>136</v>
      </c>
      <c r="J153" s="75" t="s">
        <v>258</v>
      </c>
      <c r="K153" s="75" t="s">
        <v>39</v>
      </c>
      <c r="L153" s="75" t="s">
        <v>691</v>
      </c>
      <c r="M153" s="75" t="s">
        <v>698</v>
      </c>
      <c r="N153" s="75" t="str">
        <f t="shared" si="6"/>
        <v>D</v>
      </c>
      <c r="O153" s="75" t="str">
        <f t="shared" si="7"/>
        <v>C4_4L_D_WL_0R</v>
      </c>
      <c r="P153" s="88">
        <f>VLOOKUP(A153,'[1]2025 Annual Counts'!$A:$AG,33,FALSE)</f>
        <v>13858.992</v>
      </c>
      <c r="Q153" s="88">
        <v>21960</v>
      </c>
      <c r="R153" s="88">
        <v>32490</v>
      </c>
      <c r="S153" s="88">
        <v>36720</v>
      </c>
      <c r="T153" s="88" t="str" cm="1">
        <f t="array" ref="T153">_xlfn.IFS(P153&lt;Q153,"C",P153&lt;R153,"D",P153&lt;S153,"E",TRUE,"F")</f>
        <v>C</v>
      </c>
      <c r="V153" s="47">
        <f>ROUND(VLOOKUP(A153,'[1]2025 Annual Counts'!A:AG,32,FALSE),0)</f>
        <v>12790</v>
      </c>
      <c r="W153" s="265">
        <f t="shared" si="8"/>
        <v>-1068.9920000000002</v>
      </c>
    </row>
    <row r="154" spans="1:23" ht="12.75" customHeight="1" x14ac:dyDescent="0.3">
      <c r="A154" s="262">
        <v>444</v>
      </c>
      <c r="B154" s="263" t="s">
        <v>892</v>
      </c>
      <c r="C154" s="263" t="s">
        <v>893</v>
      </c>
      <c r="D154" s="75" t="s">
        <v>57</v>
      </c>
      <c r="E154" s="274">
        <v>35</v>
      </c>
      <c r="F154" s="264">
        <v>32.799999999999997</v>
      </c>
      <c r="G154" s="266">
        <v>0.14368025230470646</v>
      </c>
      <c r="H154" s="75" t="s">
        <v>695</v>
      </c>
      <c r="I154" s="75" t="s">
        <v>136</v>
      </c>
      <c r="J154" s="75" t="s">
        <v>149</v>
      </c>
      <c r="K154" s="75" t="s">
        <v>696</v>
      </c>
      <c r="L154" s="75" t="s">
        <v>691</v>
      </c>
      <c r="M154" s="75" t="s">
        <v>698</v>
      </c>
      <c r="N154" s="75" t="str">
        <f t="shared" si="6"/>
        <v>D</v>
      </c>
      <c r="O154" s="75" t="str">
        <f t="shared" si="7"/>
        <v>C3C_2L_U_WL_0R</v>
      </c>
      <c r="P154" s="88">
        <f>VLOOKUP(A154,'[1]2025 Annual Counts'!$A:$AG,33,FALSE)</f>
        <v>277.40159999999997</v>
      </c>
      <c r="Q154" s="88">
        <v>13770</v>
      </c>
      <c r="R154" s="88">
        <v>19530</v>
      </c>
      <c r="S154" s="88">
        <v>19530.900000000001</v>
      </c>
      <c r="T154" s="273" t="str" cm="1">
        <f t="array" ref="T154">_xlfn.IFS(P154&lt;Q154,"C",P154&lt;R154,"D",P154&lt;S154,"E",TRUE,"F")</f>
        <v>C</v>
      </c>
      <c r="V154" s="47">
        <f>ROUND(VLOOKUP(A154,'[1]2025 Annual Counts'!A:AG,32,FALSE),0)</f>
        <v>217</v>
      </c>
      <c r="W154" s="265">
        <f t="shared" si="8"/>
        <v>-60.401599999999974</v>
      </c>
    </row>
    <row r="155" spans="1:23" ht="12.75" customHeight="1" x14ac:dyDescent="0.3">
      <c r="A155" s="262">
        <v>445</v>
      </c>
      <c r="B155" s="263" t="s">
        <v>877</v>
      </c>
      <c r="C155" s="263" t="s">
        <v>894</v>
      </c>
      <c r="D155" s="75" t="s">
        <v>57</v>
      </c>
      <c r="E155" s="274">
        <v>35</v>
      </c>
      <c r="F155" s="264">
        <v>35.299999999999997</v>
      </c>
      <c r="G155" s="266">
        <v>8.3350000000000007E-2</v>
      </c>
      <c r="H155" s="75" t="s">
        <v>695</v>
      </c>
      <c r="I155" s="75" t="s">
        <v>136</v>
      </c>
      <c r="J155" s="75" t="s">
        <v>149</v>
      </c>
      <c r="K155" s="75" t="s">
        <v>696</v>
      </c>
      <c r="L155" s="75" t="s">
        <v>691</v>
      </c>
      <c r="M155" s="75" t="s">
        <v>692</v>
      </c>
      <c r="N155" s="75" t="str">
        <f t="shared" si="6"/>
        <v>D</v>
      </c>
      <c r="O155" s="75" t="str">
        <f t="shared" si="7"/>
        <v>C3C_2L_U_WL_WR</v>
      </c>
      <c r="P155" s="88">
        <f>VLOOKUP(A155,'[1]2025 Annual Counts'!$A:$AG,33,FALSE)</f>
        <v>3128.7167999999997</v>
      </c>
      <c r="Q155" s="88">
        <v>14458.5</v>
      </c>
      <c r="R155" s="88">
        <v>20506.5</v>
      </c>
      <c r="S155" s="88">
        <v>20507.445000000003</v>
      </c>
      <c r="T155" s="88" t="str" cm="1">
        <f t="array" ref="T155">_xlfn.IFS(P155&lt;Q155,"C",P155&lt;R155,"D",P155&lt;S155,"E",TRUE,"F")</f>
        <v>C</v>
      </c>
      <c r="V155" s="47">
        <f>ROUND(VLOOKUP(A155,'[1]2025 Annual Counts'!A:AG,32,FALSE),0)</f>
        <v>3295</v>
      </c>
      <c r="W155" s="265">
        <f t="shared" si="8"/>
        <v>166.28320000000031</v>
      </c>
    </row>
    <row r="156" spans="1:23" ht="12.75" customHeight="1" x14ac:dyDescent="0.3">
      <c r="A156" s="262">
        <v>446</v>
      </c>
      <c r="B156" s="263" t="s">
        <v>457</v>
      </c>
      <c r="C156" s="263" t="s">
        <v>895</v>
      </c>
      <c r="D156" s="75" t="s">
        <v>57</v>
      </c>
      <c r="E156" s="75">
        <v>25</v>
      </c>
      <c r="F156" s="264">
        <v>33.85</v>
      </c>
      <c r="G156" s="266">
        <v>0.12298951965065502</v>
      </c>
      <c r="H156" s="75" t="s">
        <v>695</v>
      </c>
      <c r="I156" s="75" t="s">
        <v>136</v>
      </c>
      <c r="J156" s="75" t="s">
        <v>138</v>
      </c>
      <c r="K156" s="75" t="s">
        <v>696</v>
      </c>
      <c r="L156" s="75" t="s">
        <v>697</v>
      </c>
      <c r="M156" s="75" t="s">
        <v>698</v>
      </c>
      <c r="N156" s="75" t="str">
        <f t="shared" si="6"/>
        <v>D</v>
      </c>
      <c r="O156" s="75" t="str">
        <f t="shared" si="7"/>
        <v>C3R_2L_U_0L_0R</v>
      </c>
      <c r="P156" s="88">
        <f>VLOOKUP(A156,'[1]2025 Annual Counts'!$A:$AG,33,FALSE)</f>
        <v>2106.3744000000002</v>
      </c>
      <c r="Q156" s="88">
        <v>14112</v>
      </c>
      <c r="R156" s="88">
        <v>16128</v>
      </c>
      <c r="S156" s="88">
        <v>16128.720000000001</v>
      </c>
      <c r="T156" s="88" t="str" cm="1">
        <f t="array" ref="T156">_xlfn.IFS(P156&lt;Q156,"C",P156&lt;R156,"D",P156&lt;S156,"E",TRUE,"F")</f>
        <v>C</v>
      </c>
      <c r="V156" s="47">
        <f>ROUND(VLOOKUP(A156,'[1]2025 Annual Counts'!A:AG,32,FALSE),0)</f>
        <v>1670</v>
      </c>
      <c r="W156" s="265">
        <f t="shared" si="8"/>
        <v>-436.37440000000015</v>
      </c>
    </row>
    <row r="157" spans="1:23" ht="12.75" customHeight="1" x14ac:dyDescent="0.3">
      <c r="A157" s="262">
        <v>448</v>
      </c>
      <c r="B157" s="263" t="s">
        <v>424</v>
      </c>
      <c r="C157" s="263" t="s">
        <v>896</v>
      </c>
      <c r="D157" s="75" t="s">
        <v>57</v>
      </c>
      <c r="E157" s="274">
        <v>30</v>
      </c>
      <c r="F157" s="264">
        <v>45.3</v>
      </c>
      <c r="G157" s="266">
        <v>9.1499999999999998E-2</v>
      </c>
      <c r="H157" s="75" t="s">
        <v>695</v>
      </c>
      <c r="I157" s="75" t="s">
        <v>136</v>
      </c>
      <c r="J157" s="75" t="s">
        <v>138</v>
      </c>
      <c r="K157" s="75" t="s">
        <v>696</v>
      </c>
      <c r="L157" s="75" t="s">
        <v>691</v>
      </c>
      <c r="M157" s="75" t="s">
        <v>692</v>
      </c>
      <c r="N157" s="75" t="str">
        <f t="shared" si="6"/>
        <v>D</v>
      </c>
      <c r="O157" s="75" t="str">
        <f t="shared" si="7"/>
        <v>C3R_2L_U_WL_WR</v>
      </c>
      <c r="P157" s="88">
        <f>VLOOKUP(A157,'[1]2025 Annual Counts'!$A:$AG,33,FALSE)</f>
        <v>6596.8127999999988</v>
      </c>
      <c r="Q157" s="88">
        <v>18522</v>
      </c>
      <c r="R157" s="88">
        <v>21168</v>
      </c>
      <c r="S157" s="88">
        <v>21168.945000000003</v>
      </c>
      <c r="T157" s="88" t="str" cm="1">
        <f t="array" ref="T157">_xlfn.IFS(P157&lt;Q157,"C",P157&lt;R157,"D",P157&lt;S157,"E",TRUE,"F")</f>
        <v>C</v>
      </c>
      <c r="V157" s="47">
        <f>ROUND(VLOOKUP(A157,'[1]2025 Annual Counts'!A:AG,32,FALSE),0)</f>
        <v>6686</v>
      </c>
      <c r="W157" s="265">
        <f t="shared" si="8"/>
        <v>89.187200000001212</v>
      </c>
    </row>
    <row r="158" spans="1:23" ht="12.75" customHeight="1" x14ac:dyDescent="0.3">
      <c r="A158" s="262">
        <v>450</v>
      </c>
      <c r="B158" s="263" t="s">
        <v>455</v>
      </c>
      <c r="C158" s="263" t="s">
        <v>897</v>
      </c>
      <c r="D158" s="75" t="s">
        <v>57</v>
      </c>
      <c r="E158" s="274">
        <v>35</v>
      </c>
      <c r="F158" s="264">
        <v>41.55</v>
      </c>
      <c r="G158" s="266">
        <v>7.7499999999999999E-2</v>
      </c>
      <c r="H158" s="75" t="s">
        <v>695</v>
      </c>
      <c r="I158" s="75" t="s">
        <v>136</v>
      </c>
      <c r="J158" s="75" t="s">
        <v>138</v>
      </c>
      <c r="K158" s="75" t="s">
        <v>696</v>
      </c>
      <c r="L158" s="75" t="s">
        <v>697</v>
      </c>
      <c r="M158" s="75" t="s">
        <v>698</v>
      </c>
      <c r="N158" s="75" t="str">
        <f t="shared" si="6"/>
        <v>D</v>
      </c>
      <c r="O158" s="75" t="str">
        <f t="shared" si="7"/>
        <v>C3R_2L_U_0L_0R</v>
      </c>
      <c r="P158" s="88">
        <f>VLOOKUP(A158,'[1]2025 Annual Counts'!$A:$AG,33,FALSE)</f>
        <v>2056.6655999999998</v>
      </c>
      <c r="Q158" s="88">
        <v>14112</v>
      </c>
      <c r="R158" s="88">
        <v>16128</v>
      </c>
      <c r="S158" s="88">
        <v>16128.720000000001</v>
      </c>
      <c r="T158" s="88" t="str" cm="1">
        <f t="array" ref="T158">_xlfn.IFS(P158&lt;Q158,"C",P158&lt;R158,"D",P158&lt;S158,"E",TRUE,"F")</f>
        <v>C</v>
      </c>
      <c r="V158" s="47">
        <f>ROUND(VLOOKUP(A158,'[1]2025 Annual Counts'!A:AG,32,FALSE),0)</f>
        <v>1993</v>
      </c>
      <c r="W158" s="265">
        <f t="shared" si="8"/>
        <v>-63.665599999999813</v>
      </c>
    </row>
    <row r="159" spans="1:23" ht="12.75" customHeight="1" x14ac:dyDescent="0.3">
      <c r="A159" s="262">
        <v>451</v>
      </c>
      <c r="B159" s="263" t="s">
        <v>474</v>
      </c>
      <c r="C159" s="263" t="s">
        <v>898</v>
      </c>
      <c r="D159" s="75" t="s">
        <v>57</v>
      </c>
      <c r="E159" s="75">
        <v>35</v>
      </c>
      <c r="F159" s="264">
        <v>37.65</v>
      </c>
      <c r="G159" s="266">
        <v>0.10134364569848442</v>
      </c>
      <c r="H159" s="75" t="s">
        <v>695</v>
      </c>
      <c r="I159" s="75" t="s">
        <v>136</v>
      </c>
      <c r="J159" s="75" t="s">
        <v>307</v>
      </c>
      <c r="K159" s="75" t="s">
        <v>696</v>
      </c>
      <c r="L159" s="75" t="s">
        <v>691</v>
      </c>
      <c r="M159" s="75" t="s">
        <v>692</v>
      </c>
      <c r="N159" s="75" t="str">
        <f t="shared" si="6"/>
        <v>D</v>
      </c>
      <c r="O159" s="75" t="str">
        <f t="shared" si="7"/>
        <v>C2T_2L_U_WL_WR</v>
      </c>
      <c r="P159" s="88">
        <f>VLOOKUP(A159,'[1]2025 Annual Counts'!$A:$AG,33,FALSE)</f>
        <v>5062.9343999999992</v>
      </c>
      <c r="Q159" s="88">
        <v>13041</v>
      </c>
      <c r="R159" s="88">
        <v>17010</v>
      </c>
      <c r="S159" s="88">
        <v>17011</v>
      </c>
      <c r="T159" s="88" t="str" cm="1">
        <f t="array" ref="T159">_xlfn.IFS(P159&lt;Q159,"C",P159&lt;R159,"D",P159&lt;S159,"E",TRUE,"F")</f>
        <v>C</v>
      </c>
      <c r="V159" s="47">
        <f>ROUND(VLOOKUP(A159,'[1]2025 Annual Counts'!A:AG,32,FALSE),0)</f>
        <v>4730</v>
      </c>
      <c r="W159" s="265">
        <f t="shared" si="8"/>
        <v>-332.93439999999919</v>
      </c>
    </row>
    <row r="160" spans="1:23" ht="12.75" customHeight="1" x14ac:dyDescent="0.3">
      <c r="A160" s="262">
        <v>453</v>
      </c>
      <c r="B160" s="263" t="s">
        <v>465</v>
      </c>
      <c r="C160" s="263" t="s">
        <v>899</v>
      </c>
      <c r="D160" s="75" t="s">
        <v>57</v>
      </c>
      <c r="E160" s="75">
        <v>45</v>
      </c>
      <c r="F160" s="264">
        <v>44.05</v>
      </c>
      <c r="G160" s="266">
        <v>8.2274522721161605E-2</v>
      </c>
      <c r="H160" s="75" t="s">
        <v>722</v>
      </c>
      <c r="I160" s="75" t="s">
        <v>136</v>
      </c>
      <c r="J160" s="75" t="s">
        <v>258</v>
      </c>
      <c r="K160" s="75" t="s">
        <v>696</v>
      </c>
      <c r="L160" s="75" t="s">
        <v>691</v>
      </c>
      <c r="M160" s="75" t="s">
        <v>692</v>
      </c>
      <c r="N160" s="75" t="str">
        <f t="shared" si="6"/>
        <v>D</v>
      </c>
      <c r="O160" s="75" t="str">
        <f t="shared" si="7"/>
        <v>C4_4L_U_WL_WR</v>
      </c>
      <c r="P160" s="88">
        <f>VLOOKUP(A160,'[1]2025 Annual Counts'!$A:$AG,33,FALSE)</f>
        <v>7949.0879999999997</v>
      </c>
      <c r="Q160" s="88">
        <v>21905.100000000002</v>
      </c>
      <c r="R160" s="88">
        <v>32408.775000000001</v>
      </c>
      <c r="S160" s="88">
        <v>36628.200000000004</v>
      </c>
      <c r="T160" s="88" t="str" cm="1">
        <f t="array" ref="T160">_xlfn.IFS(P160&lt;Q160,"C",P160&lt;R160,"D",P160&lt;S160,"E",TRUE,"F")</f>
        <v>C</v>
      </c>
      <c r="V160" s="47">
        <f>ROUND(VLOOKUP(A160,'[1]2025 Annual Counts'!A:AG,32,FALSE),0)</f>
        <v>7707</v>
      </c>
      <c r="W160" s="265">
        <f t="shared" si="8"/>
        <v>-242.08799999999974</v>
      </c>
    </row>
    <row r="161" spans="1:23" ht="12.75" customHeight="1" x14ac:dyDescent="0.3">
      <c r="A161" s="262">
        <v>454</v>
      </c>
      <c r="B161" s="263" t="s">
        <v>365</v>
      </c>
      <c r="C161" s="263" t="s">
        <v>900</v>
      </c>
      <c r="D161" s="75" t="s">
        <v>57</v>
      </c>
      <c r="E161" s="75">
        <v>25</v>
      </c>
      <c r="F161" s="264">
        <v>39.65</v>
      </c>
      <c r="G161" s="266">
        <v>0.10650000000000001</v>
      </c>
      <c r="H161" s="75" t="s">
        <v>695</v>
      </c>
      <c r="I161" s="75" t="s">
        <v>136</v>
      </c>
      <c r="J161" s="75" t="s">
        <v>138</v>
      </c>
      <c r="K161" s="75" t="s">
        <v>696</v>
      </c>
      <c r="L161" s="75" t="s">
        <v>697</v>
      </c>
      <c r="M161" s="75" t="s">
        <v>698</v>
      </c>
      <c r="N161" s="75" t="str">
        <f t="shared" si="6"/>
        <v>D</v>
      </c>
      <c r="O161" s="75" t="str">
        <f t="shared" si="7"/>
        <v>C3R_2L_U_0L_0R</v>
      </c>
      <c r="P161" s="88">
        <f>VLOOKUP(A161,'[1]2025 Annual Counts'!$A:$AG,33,FALSE)</f>
        <v>4859.5967999999993</v>
      </c>
      <c r="Q161" s="88">
        <v>14112</v>
      </c>
      <c r="R161" s="88">
        <v>16128</v>
      </c>
      <c r="S161" s="88">
        <v>16128.720000000001</v>
      </c>
      <c r="T161" s="88" t="str" cm="1">
        <f t="array" ref="T161">_xlfn.IFS(P161&lt;Q161,"C",P161&lt;R161,"D",P161&lt;S161,"E",TRUE,"F")</f>
        <v>C</v>
      </c>
      <c r="V161" s="47">
        <f>ROUND(VLOOKUP(A161,'[1]2025 Annual Counts'!A:AG,32,FALSE),0)</f>
        <v>5073</v>
      </c>
      <c r="W161" s="265">
        <f t="shared" si="8"/>
        <v>213.40320000000065</v>
      </c>
    </row>
    <row r="162" spans="1:23" ht="12.75" customHeight="1" x14ac:dyDescent="0.3">
      <c r="A162" s="262">
        <v>458</v>
      </c>
      <c r="B162" s="263" t="s">
        <v>901</v>
      </c>
      <c r="C162" s="263" t="s">
        <v>902</v>
      </c>
      <c r="D162" s="75" t="s">
        <v>57</v>
      </c>
      <c r="E162" s="75">
        <v>55</v>
      </c>
      <c r="F162" s="264">
        <v>44.05</v>
      </c>
      <c r="G162" s="266">
        <v>9.9574338704773488E-2</v>
      </c>
      <c r="H162" s="75" t="s">
        <v>695</v>
      </c>
      <c r="I162" s="75" t="s">
        <v>136</v>
      </c>
      <c r="J162" s="75" t="s">
        <v>307</v>
      </c>
      <c r="K162" s="75" t="s">
        <v>696</v>
      </c>
      <c r="L162" s="75" t="s">
        <v>691</v>
      </c>
      <c r="M162" s="75" t="s">
        <v>692</v>
      </c>
      <c r="N162" s="75" t="str">
        <f t="shared" si="6"/>
        <v>D</v>
      </c>
      <c r="O162" s="75" t="str">
        <f t="shared" si="7"/>
        <v>C2T_2L_U_WL_WR</v>
      </c>
      <c r="P162" s="88">
        <f>VLOOKUP(A162,'[1]2025 Annual Counts'!$A:$AG,33,FALSE)</f>
        <v>11728.463999999998</v>
      </c>
      <c r="Q162" s="88">
        <v>13041</v>
      </c>
      <c r="R162" s="88">
        <v>17010</v>
      </c>
      <c r="S162" s="88">
        <v>17011</v>
      </c>
      <c r="T162" s="88" t="str" cm="1">
        <f t="array" ref="T162">_xlfn.IFS(P162&lt;Q162,"C",P162&lt;R162,"D",P162&lt;S162,"E",TRUE,"F")</f>
        <v>C</v>
      </c>
      <c r="V162" s="47">
        <f>ROUND(VLOOKUP(A162,'[1]2025 Annual Counts'!A:AG,32,FALSE),0)</f>
        <v>11607</v>
      </c>
      <c r="W162" s="265">
        <f t="shared" si="8"/>
        <v>-121.46399999999812</v>
      </c>
    </row>
    <row r="163" spans="1:23" ht="12.75" customHeight="1" x14ac:dyDescent="0.3">
      <c r="A163" s="262">
        <v>459</v>
      </c>
      <c r="B163" s="263" t="s">
        <v>374</v>
      </c>
      <c r="C163" s="263" t="s">
        <v>903</v>
      </c>
      <c r="D163" s="75" t="s">
        <v>57</v>
      </c>
      <c r="E163" s="75">
        <v>25</v>
      </c>
      <c r="F163" s="264">
        <v>45.400000000000006</v>
      </c>
      <c r="G163" s="266">
        <v>0.1172</v>
      </c>
      <c r="H163" s="75" t="s">
        <v>695</v>
      </c>
      <c r="I163" s="75" t="s">
        <v>136</v>
      </c>
      <c r="J163" s="75" t="s">
        <v>307</v>
      </c>
      <c r="K163" s="75" t="s">
        <v>696</v>
      </c>
      <c r="L163" s="75" t="s">
        <v>697</v>
      </c>
      <c r="M163" s="75" t="s">
        <v>698</v>
      </c>
      <c r="N163" s="75" t="str">
        <f t="shared" si="6"/>
        <v>D</v>
      </c>
      <c r="O163" s="75" t="str">
        <f t="shared" si="7"/>
        <v>C2T_2L_U_0L_0R</v>
      </c>
      <c r="P163" s="88">
        <f>VLOOKUP(A163,'[1]2025 Annual Counts'!$A:$AG,33,FALSE)</f>
        <v>4720.4351999999999</v>
      </c>
      <c r="Q163" s="88">
        <v>9936</v>
      </c>
      <c r="R163" s="88">
        <v>12960</v>
      </c>
      <c r="S163" s="88">
        <v>12960.720000000001</v>
      </c>
      <c r="T163" s="88" t="str" cm="1">
        <f t="array" ref="T163">_xlfn.IFS(P163&lt;Q163,"C",P163&lt;R163,"D",P163&lt;S163,"E",TRUE,"F")</f>
        <v>C</v>
      </c>
      <c r="V163" s="47">
        <f>ROUND(VLOOKUP(A163,'[1]2025 Annual Counts'!A:AG,32,FALSE),0)</f>
        <v>4967</v>
      </c>
      <c r="W163" s="265">
        <f t="shared" si="8"/>
        <v>246.5648000000001</v>
      </c>
    </row>
    <row r="164" spans="1:23" ht="12.75" customHeight="1" x14ac:dyDescent="0.3">
      <c r="A164" s="262">
        <v>460</v>
      </c>
      <c r="B164" s="263" t="s">
        <v>904</v>
      </c>
      <c r="C164" s="263" t="s">
        <v>905</v>
      </c>
      <c r="D164" s="75" t="s">
        <v>57</v>
      </c>
      <c r="E164" s="75">
        <v>35</v>
      </c>
      <c r="F164" s="264">
        <v>40.9</v>
      </c>
      <c r="G164" s="266">
        <v>0.13807566643882432</v>
      </c>
      <c r="H164" s="75" t="s">
        <v>695</v>
      </c>
      <c r="I164" s="75" t="s">
        <v>136</v>
      </c>
      <c r="J164" s="75" t="s">
        <v>258</v>
      </c>
      <c r="K164" s="75" t="s">
        <v>696</v>
      </c>
      <c r="L164" s="75" t="s">
        <v>691</v>
      </c>
      <c r="M164" s="75" t="s">
        <v>698</v>
      </c>
      <c r="N164" s="75" t="str">
        <f t="shared" si="6"/>
        <v>D</v>
      </c>
      <c r="O164" s="75" t="str">
        <f t="shared" si="7"/>
        <v>C4_2L_U_WL_0R</v>
      </c>
      <c r="P164" s="88">
        <f>VLOOKUP(A164,'[1]2025 Annual Counts'!$A:$AG,33,FALSE)</f>
        <v>7488.7103999999999</v>
      </c>
      <c r="Q164" s="88">
        <v>0</v>
      </c>
      <c r="R164" s="88">
        <v>15840</v>
      </c>
      <c r="S164" s="88">
        <v>21600</v>
      </c>
      <c r="T164" s="88" t="str" cm="1">
        <f t="array" ref="T164">_xlfn.IFS(P164&lt;Q164,"C",P164&lt;R164,"D",P164&lt;S164,"E",TRUE,"F")</f>
        <v>D</v>
      </c>
      <c r="V164" s="47">
        <f>ROUND(VLOOKUP(A164,'[1]2025 Annual Counts'!A:AG,32,FALSE),0)</f>
        <v>8263</v>
      </c>
      <c r="W164" s="265">
        <f t="shared" si="8"/>
        <v>774.28960000000006</v>
      </c>
    </row>
    <row r="165" spans="1:23" ht="12.9" customHeight="1" x14ac:dyDescent="0.3">
      <c r="A165" s="262">
        <v>461</v>
      </c>
      <c r="B165" s="263" t="s">
        <v>906</v>
      </c>
      <c r="C165" s="263" t="s">
        <v>907</v>
      </c>
      <c r="D165" s="75" t="s">
        <v>57</v>
      </c>
      <c r="E165" s="75">
        <v>35</v>
      </c>
      <c r="F165" s="264">
        <v>44.15</v>
      </c>
      <c r="G165" s="266">
        <v>0.16344389932203596</v>
      </c>
      <c r="H165" s="75" t="s">
        <v>695</v>
      </c>
      <c r="I165" s="75" t="s">
        <v>136</v>
      </c>
      <c r="J165" s="75" t="s">
        <v>307</v>
      </c>
      <c r="K165" s="75" t="s">
        <v>696</v>
      </c>
      <c r="L165" s="75" t="s">
        <v>691</v>
      </c>
      <c r="M165" s="75" t="s">
        <v>698</v>
      </c>
      <c r="N165" s="75" t="str">
        <f t="shared" si="6"/>
        <v>D</v>
      </c>
      <c r="O165" s="75" t="str">
        <f t="shared" si="7"/>
        <v>C2T_2L_U_WL_0R</v>
      </c>
      <c r="P165" s="88">
        <f>VLOOKUP(A165,'[1]2025 Annual Counts'!$A:$AG,33,FALSE)</f>
        <v>4850.380799999999</v>
      </c>
      <c r="Q165" s="88">
        <v>12420</v>
      </c>
      <c r="R165" s="88">
        <v>16200</v>
      </c>
      <c r="S165" s="88">
        <v>16200.9</v>
      </c>
      <c r="T165" s="88" t="str" cm="1">
        <f t="array" ref="T165">_xlfn.IFS(P165&lt;Q165,"C",P165&lt;R165,"D",P165&lt;S165,"E",TRUE,"F")</f>
        <v>C</v>
      </c>
      <c r="V165" s="47">
        <f>ROUND(VLOOKUP(A165,'[1]2025 Annual Counts'!A:AG,32,FALSE),0)</f>
        <v>5104</v>
      </c>
      <c r="W165" s="265">
        <f t="shared" si="8"/>
        <v>253.619200000001</v>
      </c>
    </row>
    <row r="166" spans="1:23" ht="12.75" customHeight="1" x14ac:dyDescent="0.3">
      <c r="A166" s="262">
        <v>463</v>
      </c>
      <c r="B166" s="263" t="s">
        <v>455</v>
      </c>
      <c r="C166" s="263" t="s">
        <v>908</v>
      </c>
      <c r="D166" s="75" t="s">
        <v>57</v>
      </c>
      <c r="E166" s="274">
        <v>35</v>
      </c>
      <c r="F166" s="264">
        <v>39.400000000000006</v>
      </c>
      <c r="G166" s="266">
        <v>9.3400000000000011E-2</v>
      </c>
      <c r="H166" s="75" t="s">
        <v>695</v>
      </c>
      <c r="I166" s="75" t="s">
        <v>136</v>
      </c>
      <c r="J166" s="75" t="s">
        <v>307</v>
      </c>
      <c r="K166" s="75" t="s">
        <v>696</v>
      </c>
      <c r="L166" s="75" t="s">
        <v>697</v>
      </c>
      <c r="M166" s="75" t="s">
        <v>698</v>
      </c>
      <c r="N166" s="75" t="str">
        <f t="shared" si="6"/>
        <v>D</v>
      </c>
      <c r="O166" s="75" t="str">
        <f t="shared" si="7"/>
        <v>C2T_2L_U_0L_0R</v>
      </c>
      <c r="P166" s="88">
        <f>VLOOKUP(A166,'[1]2025 Annual Counts'!$A:$AG,33,FALSE)</f>
        <v>4062.96</v>
      </c>
      <c r="Q166" s="88">
        <v>9936</v>
      </c>
      <c r="R166" s="88">
        <v>12960</v>
      </c>
      <c r="S166" s="88">
        <v>12960.720000000001</v>
      </c>
      <c r="T166" s="88" t="str" cm="1">
        <f t="array" ref="T166">_xlfn.IFS(P166&lt;Q166,"C",P166&lt;R166,"D",P166&lt;S166,"E",TRUE,"F")</f>
        <v>C</v>
      </c>
      <c r="V166" s="47">
        <f>ROUND(VLOOKUP(A166,'[1]2025 Annual Counts'!A:AG,32,FALSE),0)</f>
        <v>4210</v>
      </c>
      <c r="W166" s="265">
        <f t="shared" si="8"/>
        <v>147.03999999999996</v>
      </c>
    </row>
    <row r="167" spans="1:23" ht="12.75" customHeight="1" x14ac:dyDescent="0.3">
      <c r="A167" s="262">
        <v>466</v>
      </c>
      <c r="B167" s="263" t="s">
        <v>909</v>
      </c>
      <c r="C167" s="263" t="s">
        <v>910</v>
      </c>
      <c r="D167" s="75" t="s">
        <v>57</v>
      </c>
      <c r="E167" s="75">
        <v>35</v>
      </c>
      <c r="F167" s="264">
        <v>41.25</v>
      </c>
      <c r="G167" s="266">
        <v>0.10385</v>
      </c>
      <c r="H167" s="75" t="s">
        <v>695</v>
      </c>
      <c r="I167" s="75" t="s">
        <v>136</v>
      </c>
      <c r="J167" s="75" t="s">
        <v>149</v>
      </c>
      <c r="K167" s="75" t="s">
        <v>696</v>
      </c>
      <c r="L167" s="75" t="s">
        <v>697</v>
      </c>
      <c r="M167" s="75" t="s">
        <v>698</v>
      </c>
      <c r="N167" s="75" t="str">
        <f t="shared" si="6"/>
        <v>D</v>
      </c>
      <c r="O167" s="75" t="str">
        <f t="shared" si="7"/>
        <v>C3C_2L_U_0L_0R</v>
      </c>
      <c r="P167" s="88">
        <f>VLOOKUP(A167,'[1]2025 Annual Counts'!$A:$AG,33,FALSE)</f>
        <v>8279.7119999999995</v>
      </c>
      <c r="Q167" s="88">
        <v>11016</v>
      </c>
      <c r="R167" s="88">
        <v>15624</v>
      </c>
      <c r="S167" s="88">
        <v>15624.720000000001</v>
      </c>
      <c r="T167" s="88" t="str" cm="1">
        <f t="array" ref="T167">_xlfn.IFS(P167&lt;Q167,"C",P167&lt;R167,"D",P167&lt;S167,"E",TRUE,"F")</f>
        <v>C</v>
      </c>
      <c r="V167" s="47">
        <f>ROUND(VLOOKUP(A167,'[1]2025 Annual Counts'!A:AG,32,FALSE),0)</f>
        <v>6471</v>
      </c>
      <c r="W167" s="265">
        <f t="shared" si="8"/>
        <v>-1808.7119999999995</v>
      </c>
    </row>
    <row r="168" spans="1:23" ht="12.75" customHeight="1" x14ac:dyDescent="0.3">
      <c r="A168" s="267">
        <v>467</v>
      </c>
      <c r="B168" s="268" t="s">
        <v>911</v>
      </c>
      <c r="C168" s="268" t="s">
        <v>912</v>
      </c>
      <c r="D168" s="269" t="s">
        <v>57</v>
      </c>
      <c r="E168" s="269">
        <v>45</v>
      </c>
      <c r="F168" s="270">
        <v>49.4</v>
      </c>
      <c r="G168" s="271">
        <v>0.13336735537190084</v>
      </c>
      <c r="H168" s="274" t="s">
        <v>695</v>
      </c>
      <c r="I168" s="269" t="s">
        <v>136</v>
      </c>
      <c r="J168" s="269" t="s">
        <v>307</v>
      </c>
      <c r="K168" s="269" t="s">
        <v>696</v>
      </c>
      <c r="L168" s="269" t="s">
        <v>691</v>
      </c>
      <c r="M168" s="269" t="s">
        <v>698</v>
      </c>
      <c r="N168" s="269" t="str">
        <f t="shared" si="6"/>
        <v>D</v>
      </c>
      <c r="O168" s="75" t="str">
        <f t="shared" si="7"/>
        <v>C2T_2L_U_WL_0R</v>
      </c>
      <c r="P168" s="272">
        <f>VLOOKUP(A168,'[1]2025 Annual Counts'!$A:$AG,33,FALSE)</f>
        <v>1067.472</v>
      </c>
      <c r="Q168" s="272">
        <v>12420</v>
      </c>
      <c r="R168" s="272">
        <v>16200</v>
      </c>
      <c r="S168" s="272">
        <v>16200.9</v>
      </c>
      <c r="T168" s="283" t="str" cm="1">
        <f t="array" ref="T168">_xlfn.IFS(P168&lt;Q168,"C",P168&lt;R168,"D",P168&lt;S168,"E",TRUE,"F")</f>
        <v>C</v>
      </c>
      <c r="V168" s="47">
        <f>ROUND(VLOOKUP(A168,'[1]2025 Annual Counts'!A:AG,32,FALSE),0)</f>
        <v>965</v>
      </c>
      <c r="W168" s="265">
        <f t="shared" si="8"/>
        <v>-102.47199999999998</v>
      </c>
    </row>
    <row r="169" spans="1:23" ht="12.75" customHeight="1" x14ac:dyDescent="0.3">
      <c r="A169" s="262">
        <v>468</v>
      </c>
      <c r="B169" s="263" t="s">
        <v>913</v>
      </c>
      <c r="C169" s="263" t="s">
        <v>914</v>
      </c>
      <c r="D169" s="75" t="s">
        <v>57</v>
      </c>
      <c r="E169" s="75">
        <v>45</v>
      </c>
      <c r="F169" s="264">
        <v>43</v>
      </c>
      <c r="G169" s="266">
        <v>0.10725000000000001</v>
      </c>
      <c r="H169" s="75" t="s">
        <v>695</v>
      </c>
      <c r="I169" s="75" t="s">
        <v>136</v>
      </c>
      <c r="J169" s="75" t="s">
        <v>307</v>
      </c>
      <c r="K169" s="75" t="s">
        <v>696</v>
      </c>
      <c r="L169" s="75" t="s">
        <v>697</v>
      </c>
      <c r="M169" s="75" t="s">
        <v>698</v>
      </c>
      <c r="N169" s="75" t="str">
        <f t="shared" si="6"/>
        <v>D</v>
      </c>
      <c r="O169" s="75" t="str">
        <f t="shared" si="7"/>
        <v>C2T_2L_U_0L_0R</v>
      </c>
      <c r="P169" s="88">
        <f>VLOOKUP(A169,'[1]2025 Annual Counts'!$A:$AG,33,FALSE)</f>
        <v>2095.6320000000001</v>
      </c>
      <c r="Q169" s="88">
        <v>9936</v>
      </c>
      <c r="R169" s="88">
        <v>12960</v>
      </c>
      <c r="S169" s="88">
        <v>12960.720000000001</v>
      </c>
      <c r="T169" s="88" t="str" cm="1">
        <f t="array" ref="T169">_xlfn.IFS(P169&lt;Q169,"C",P169&lt;R169,"D",P169&lt;S169,"E",TRUE,"F")</f>
        <v>C</v>
      </c>
      <c r="V169" s="47">
        <f>ROUND(VLOOKUP(A169,'[1]2025 Annual Counts'!A:AG,32,FALSE),0)</f>
        <v>1797</v>
      </c>
      <c r="W169" s="265">
        <f t="shared" si="8"/>
        <v>-298.63200000000006</v>
      </c>
    </row>
    <row r="170" spans="1:23" ht="12.75" customHeight="1" x14ac:dyDescent="0.3">
      <c r="A170" s="262">
        <v>471</v>
      </c>
      <c r="B170" s="263" t="s">
        <v>356</v>
      </c>
      <c r="C170" s="263" t="s">
        <v>915</v>
      </c>
      <c r="D170" s="75" t="s">
        <v>57</v>
      </c>
      <c r="E170" s="75">
        <v>20</v>
      </c>
      <c r="F170" s="264">
        <v>32.299999999999997</v>
      </c>
      <c r="G170" s="266">
        <v>0.1007</v>
      </c>
      <c r="H170" s="75" t="s">
        <v>695</v>
      </c>
      <c r="I170" s="75" t="s">
        <v>136</v>
      </c>
      <c r="J170" s="75" t="s">
        <v>138</v>
      </c>
      <c r="K170" s="75" t="s">
        <v>696</v>
      </c>
      <c r="L170" s="75" t="s">
        <v>697</v>
      </c>
      <c r="M170" s="75" t="s">
        <v>698</v>
      </c>
      <c r="N170" s="75" t="str">
        <f t="shared" si="6"/>
        <v>D</v>
      </c>
      <c r="O170" s="75" t="str">
        <f t="shared" si="7"/>
        <v>C3R_2L_U_0L_0R</v>
      </c>
      <c r="P170" s="88">
        <f>VLOOKUP(A170,'[1]2025 Annual Counts'!$A:$AG,33,FALSE)</f>
        <v>5485.3631999999998</v>
      </c>
      <c r="Q170" s="88">
        <v>14112</v>
      </c>
      <c r="R170" s="88">
        <v>16128</v>
      </c>
      <c r="S170" s="88">
        <v>16128.720000000001</v>
      </c>
      <c r="T170" s="88" t="str" cm="1">
        <f t="array" ref="T170">_xlfn.IFS(P170&lt;Q170,"C",P170&lt;R170,"D",P170&lt;S170,"E",TRUE,"F")</f>
        <v>C</v>
      </c>
      <c r="V170" s="47">
        <f>ROUND(VLOOKUP(A170,'[1]2025 Annual Counts'!A:AG,32,FALSE),0)</f>
        <v>5396</v>
      </c>
      <c r="W170" s="265">
        <f t="shared" si="8"/>
        <v>-89.363199999999779</v>
      </c>
    </row>
    <row r="171" spans="1:23" ht="12.75" customHeight="1" x14ac:dyDescent="0.3">
      <c r="A171" s="262">
        <v>474</v>
      </c>
      <c r="B171" s="263" t="s">
        <v>916</v>
      </c>
      <c r="C171" s="263" t="s">
        <v>917</v>
      </c>
      <c r="D171" s="75" t="s">
        <v>57</v>
      </c>
      <c r="E171" s="75">
        <v>40</v>
      </c>
      <c r="F171" s="264">
        <v>51.7</v>
      </c>
      <c r="G171" s="266">
        <v>0.1129592919031969</v>
      </c>
      <c r="H171" s="75" t="s">
        <v>695</v>
      </c>
      <c r="I171" s="75" t="s">
        <v>136</v>
      </c>
      <c r="J171" s="75" t="s">
        <v>307</v>
      </c>
      <c r="K171" s="75" t="s">
        <v>696</v>
      </c>
      <c r="L171" s="75" t="s">
        <v>691</v>
      </c>
      <c r="M171" s="75" t="s">
        <v>692</v>
      </c>
      <c r="N171" s="75" t="str">
        <f t="shared" si="6"/>
        <v>D</v>
      </c>
      <c r="O171" s="75" t="str">
        <f t="shared" si="7"/>
        <v>C2T_2L_U_WL_WR</v>
      </c>
      <c r="P171" s="88">
        <f>VLOOKUP(A171,'[1]2025 Annual Counts'!$A:$AG,33,FALSE)</f>
        <v>6128.2272000000003</v>
      </c>
      <c r="Q171" s="88">
        <v>13041</v>
      </c>
      <c r="R171" s="88">
        <v>17010</v>
      </c>
      <c r="S171" s="88">
        <v>17011</v>
      </c>
      <c r="T171" s="88" t="str" cm="1">
        <f t="array" ref="T171">_xlfn.IFS(P171&lt;Q171,"C",P171&lt;R171,"D",P171&lt;S171,"E",TRUE,"F")</f>
        <v>C</v>
      </c>
      <c r="V171" s="47">
        <f>ROUND(VLOOKUP(A171,'[1]2025 Annual Counts'!A:AG,32,FALSE),0)</f>
        <v>7502</v>
      </c>
      <c r="W171" s="265">
        <f t="shared" si="8"/>
        <v>1373.7727999999997</v>
      </c>
    </row>
    <row r="172" spans="1:23" ht="12.75" customHeight="1" x14ac:dyDescent="0.3">
      <c r="A172" s="262">
        <v>475</v>
      </c>
      <c r="B172" s="263" t="s">
        <v>918</v>
      </c>
      <c r="C172" s="263" t="s">
        <v>919</v>
      </c>
      <c r="D172" s="75" t="s">
        <v>57</v>
      </c>
      <c r="E172" s="75">
        <v>35</v>
      </c>
      <c r="F172" s="264">
        <v>35.049999999999997</v>
      </c>
      <c r="G172" s="266">
        <v>0.1028</v>
      </c>
      <c r="H172" s="75" t="s">
        <v>695</v>
      </c>
      <c r="I172" s="75" t="s">
        <v>136</v>
      </c>
      <c r="J172" s="75" t="s">
        <v>138</v>
      </c>
      <c r="K172" s="75" t="s">
        <v>39</v>
      </c>
      <c r="L172" s="75" t="s">
        <v>691</v>
      </c>
      <c r="M172" s="75" t="s">
        <v>698</v>
      </c>
      <c r="N172" s="75" t="str">
        <f t="shared" si="6"/>
        <v>D</v>
      </c>
      <c r="O172" s="75" t="str">
        <f t="shared" si="7"/>
        <v>C3R_2L_D_WL_0R</v>
      </c>
      <c r="P172" s="88">
        <f>VLOOKUP(A172,'[1]2025 Annual Counts'!$A:$AG,33,FALSE)</f>
        <v>6076.2240000000002</v>
      </c>
      <c r="Q172" s="88">
        <v>18522</v>
      </c>
      <c r="R172" s="88">
        <v>21168</v>
      </c>
      <c r="S172" s="88">
        <v>21168.945000000003</v>
      </c>
      <c r="T172" s="88" t="str" cm="1">
        <f t="array" ref="T172">_xlfn.IFS(P172&lt;Q172,"C",P172&lt;R172,"D",P172&lt;S172,"E",TRUE,"F")</f>
        <v>C</v>
      </c>
      <c r="V172" s="47">
        <f>ROUND(VLOOKUP(A172,'[1]2025 Annual Counts'!A:AG,32,FALSE),0)</f>
        <v>5595</v>
      </c>
      <c r="W172" s="265">
        <f t="shared" si="8"/>
        <v>-481.22400000000016</v>
      </c>
    </row>
    <row r="173" spans="1:23" ht="12.75" customHeight="1" x14ac:dyDescent="0.3">
      <c r="A173" s="262">
        <v>480</v>
      </c>
      <c r="B173" s="263" t="s">
        <v>883</v>
      </c>
      <c r="C173" s="263" t="s">
        <v>920</v>
      </c>
      <c r="D173" s="75" t="s">
        <v>57</v>
      </c>
      <c r="E173" s="75">
        <v>35</v>
      </c>
      <c r="F173" s="264">
        <v>49.55</v>
      </c>
      <c r="G173" s="266">
        <v>7.0949999999999999E-2</v>
      </c>
      <c r="H173" s="75" t="s">
        <v>695</v>
      </c>
      <c r="I173" s="75" t="s">
        <v>136</v>
      </c>
      <c r="J173" s="75" t="s">
        <v>307</v>
      </c>
      <c r="K173" s="75" t="s">
        <v>696</v>
      </c>
      <c r="L173" s="75" t="s">
        <v>691</v>
      </c>
      <c r="M173" s="75" t="s">
        <v>698</v>
      </c>
      <c r="N173" s="75" t="str">
        <f t="shared" si="6"/>
        <v>D</v>
      </c>
      <c r="O173" s="75" t="str">
        <f t="shared" si="7"/>
        <v>C2T_2L_U_WL_0R</v>
      </c>
      <c r="P173" s="88">
        <f>VLOOKUP(A173,'[1]2025 Annual Counts'!$A:$AG,33,FALSE)</f>
        <v>7187.0400000000009</v>
      </c>
      <c r="Q173" s="88">
        <v>12420</v>
      </c>
      <c r="R173" s="88">
        <v>16200</v>
      </c>
      <c r="S173" s="88">
        <v>16200.9</v>
      </c>
      <c r="T173" s="88" t="str" cm="1">
        <f t="array" ref="T173">_xlfn.IFS(P173&lt;Q173,"C",P173&lt;R173,"D",P173&lt;S173,"E",TRUE,"F")</f>
        <v>C</v>
      </c>
      <c r="V173" s="47">
        <f>ROUND(VLOOKUP(A173,'[1]2025 Annual Counts'!A:AG,32,FALSE),0)</f>
        <v>6959</v>
      </c>
      <c r="W173" s="265">
        <f t="shared" si="8"/>
        <v>-228.04000000000087</v>
      </c>
    </row>
    <row r="174" spans="1:23" ht="12.75" customHeight="1" x14ac:dyDescent="0.3">
      <c r="A174" s="267">
        <v>482</v>
      </c>
      <c r="B174" s="268" t="s">
        <v>921</v>
      </c>
      <c r="C174" s="268" t="s">
        <v>922</v>
      </c>
      <c r="D174" s="269" t="s">
        <v>57</v>
      </c>
      <c r="E174" s="269">
        <v>30</v>
      </c>
      <c r="F174" s="270">
        <v>42.8</v>
      </c>
      <c r="G174" s="271">
        <v>9.534999999999999E-2</v>
      </c>
      <c r="H174" s="269" t="s">
        <v>695</v>
      </c>
      <c r="I174" s="269" t="s">
        <v>136</v>
      </c>
      <c r="J174" s="269" t="s">
        <v>307</v>
      </c>
      <c r="K174" s="269" t="s">
        <v>696</v>
      </c>
      <c r="L174" s="269" t="s">
        <v>697</v>
      </c>
      <c r="M174" s="269" t="s">
        <v>698</v>
      </c>
      <c r="N174" s="269" t="str">
        <f t="shared" si="6"/>
        <v>D</v>
      </c>
      <c r="O174" s="75" t="str">
        <f t="shared" si="7"/>
        <v>C2T_2L_U_0L_0R</v>
      </c>
      <c r="P174" s="272">
        <f>VLOOKUP(A174,'[1]2025 Annual Counts'!$A:$AG,33,FALSE)</f>
        <v>4403.9520000000002</v>
      </c>
      <c r="Q174" s="272">
        <v>9936</v>
      </c>
      <c r="R174" s="272">
        <v>12960</v>
      </c>
      <c r="S174" s="272">
        <v>12960.720000000001</v>
      </c>
      <c r="T174" s="272" t="str" cm="1">
        <f t="array" ref="T174">_xlfn.IFS(P174&lt;Q174,"C",P174&lt;R174,"D",P174&lt;S174,"E",TRUE,"F")</f>
        <v>C</v>
      </c>
      <c r="V174" s="47">
        <f>ROUND(VLOOKUP(A174,'[1]2025 Annual Counts'!A:AG,32,FALSE),0)</f>
        <v>4316</v>
      </c>
      <c r="W174" s="265">
        <f t="shared" si="8"/>
        <v>-87.952000000000226</v>
      </c>
    </row>
    <row r="175" spans="1:23" ht="12.75" customHeight="1" x14ac:dyDescent="0.3">
      <c r="A175" s="262">
        <v>483</v>
      </c>
      <c r="B175" s="263" t="s">
        <v>901</v>
      </c>
      <c r="C175" s="263" t="s">
        <v>923</v>
      </c>
      <c r="D175" s="75" t="s">
        <v>57</v>
      </c>
      <c r="E175" s="75">
        <v>55</v>
      </c>
      <c r="F175" s="264">
        <v>58.4</v>
      </c>
      <c r="G175" s="266">
        <v>0.1132</v>
      </c>
      <c r="H175" s="75" t="s">
        <v>695</v>
      </c>
      <c r="I175" s="75" t="s">
        <v>136</v>
      </c>
      <c r="J175" s="75" t="s">
        <v>307</v>
      </c>
      <c r="K175" s="75" t="s">
        <v>696</v>
      </c>
      <c r="L175" s="75" t="s">
        <v>691</v>
      </c>
      <c r="M175" s="75" t="s">
        <v>698</v>
      </c>
      <c r="N175" s="75" t="str">
        <f t="shared" si="6"/>
        <v>D</v>
      </c>
      <c r="O175" s="75" t="str">
        <f t="shared" si="7"/>
        <v>C2T_2L_U_WL_0R</v>
      </c>
      <c r="P175" s="88">
        <f>VLOOKUP(A175,'[1]2025 Annual Counts'!$A:$AG,33,FALSE)</f>
        <v>11274.480000000001</v>
      </c>
      <c r="Q175" s="88">
        <v>12420</v>
      </c>
      <c r="R175" s="88">
        <v>16200</v>
      </c>
      <c r="S175" s="88">
        <v>16200.9</v>
      </c>
      <c r="T175" s="88" t="str" cm="1">
        <f t="array" ref="T175">_xlfn.IFS(P175&lt;Q175,"C",P175&lt;R175,"D",P175&lt;S175,"E",TRUE,"F")</f>
        <v>C</v>
      </c>
      <c r="V175" s="47">
        <f>ROUND(VLOOKUP(A175,'[1]2025 Annual Counts'!A:AG,32,FALSE),0)</f>
        <v>10945</v>
      </c>
      <c r="W175" s="265">
        <f t="shared" si="8"/>
        <v>-329.48000000000138</v>
      </c>
    </row>
    <row r="176" spans="1:23" ht="12.75" customHeight="1" x14ac:dyDescent="0.3">
      <c r="A176" s="262">
        <v>484</v>
      </c>
      <c r="B176" s="263" t="s">
        <v>435</v>
      </c>
      <c r="C176" s="263" t="s">
        <v>924</v>
      </c>
      <c r="D176" s="75" t="s">
        <v>57</v>
      </c>
      <c r="E176" s="274">
        <v>30</v>
      </c>
      <c r="F176" s="264">
        <v>43.85</v>
      </c>
      <c r="G176" s="266">
        <v>0.18033728813559324</v>
      </c>
      <c r="H176" s="75" t="s">
        <v>695</v>
      </c>
      <c r="I176" s="75" t="s">
        <v>136</v>
      </c>
      <c r="J176" s="75" t="s">
        <v>138</v>
      </c>
      <c r="K176" s="75" t="s">
        <v>696</v>
      </c>
      <c r="L176" s="75" t="s">
        <v>697</v>
      </c>
      <c r="M176" s="75" t="s">
        <v>698</v>
      </c>
      <c r="N176" s="75" t="str">
        <f t="shared" si="6"/>
        <v>D</v>
      </c>
      <c r="O176" s="75" t="str">
        <f t="shared" si="7"/>
        <v>C3R_2L_U_0L_0R</v>
      </c>
      <c r="P176" s="88">
        <f>VLOOKUP(A176,'[1]2025 Annual Counts'!$A:$AG,33,FALSE)</f>
        <v>5765.5295999999998</v>
      </c>
      <c r="Q176" s="88">
        <v>14112</v>
      </c>
      <c r="R176" s="88">
        <v>16128</v>
      </c>
      <c r="S176" s="88">
        <v>16128.720000000001</v>
      </c>
      <c r="T176" s="88" t="str" cm="1">
        <f t="array" ref="T176">_xlfn.IFS(P176&lt;Q176,"C",P176&lt;R176,"D",P176&lt;S176,"E",TRUE,"F")</f>
        <v>C</v>
      </c>
      <c r="V176" s="47">
        <f>ROUND(VLOOKUP(A176,'[1]2025 Annual Counts'!A:AG,32,FALSE),0)</f>
        <v>6193</v>
      </c>
      <c r="W176" s="265">
        <f t="shared" si="8"/>
        <v>427.47040000000015</v>
      </c>
    </row>
    <row r="177" spans="1:23" ht="12.75" customHeight="1" x14ac:dyDescent="0.3">
      <c r="A177" s="262">
        <v>486</v>
      </c>
      <c r="B177" s="263" t="s">
        <v>133</v>
      </c>
      <c r="C177" s="263" t="s">
        <v>925</v>
      </c>
      <c r="D177" s="75" t="s">
        <v>57</v>
      </c>
      <c r="E177" s="75">
        <v>30</v>
      </c>
      <c r="F177" s="264">
        <v>35</v>
      </c>
      <c r="G177" s="266">
        <v>0.15939445356087956</v>
      </c>
      <c r="H177" s="75" t="s">
        <v>695</v>
      </c>
      <c r="I177" s="75" t="s">
        <v>136</v>
      </c>
      <c r="J177" s="75" t="s">
        <v>138</v>
      </c>
      <c r="K177" s="75" t="s">
        <v>696</v>
      </c>
      <c r="L177" s="75" t="s">
        <v>691</v>
      </c>
      <c r="M177" s="75" t="s">
        <v>692</v>
      </c>
      <c r="N177" s="75" t="str">
        <f t="shared" si="6"/>
        <v>D</v>
      </c>
      <c r="O177" s="75" t="str">
        <f t="shared" si="7"/>
        <v>C3R_2L_U_WL_WR</v>
      </c>
      <c r="P177" s="88">
        <f>VLOOKUP(A177,'[1]2025 Annual Counts'!$A:$AG,33,FALSE)</f>
        <v>5778.4319999999998</v>
      </c>
      <c r="Q177" s="88">
        <v>18522</v>
      </c>
      <c r="R177" s="88">
        <v>21168</v>
      </c>
      <c r="S177" s="88">
        <v>21168.945000000003</v>
      </c>
      <c r="T177" s="88" t="str" cm="1">
        <f t="array" ref="T177">_xlfn.IFS(P177&lt;Q177,"C",P177&lt;R177,"D",P177&lt;S177,"E",TRUE,"F")</f>
        <v>C</v>
      </c>
      <c r="V177" s="47">
        <f>ROUND(VLOOKUP(A177,'[1]2025 Annual Counts'!A:AG,32,FALSE),0)</f>
        <v>5490</v>
      </c>
      <c r="W177" s="265">
        <f t="shared" si="8"/>
        <v>-288.43199999999979</v>
      </c>
    </row>
    <row r="178" spans="1:23" ht="12.75" customHeight="1" x14ac:dyDescent="0.3">
      <c r="A178" s="267">
        <v>487</v>
      </c>
      <c r="B178" s="268" t="s">
        <v>926</v>
      </c>
      <c r="C178" s="268" t="s">
        <v>927</v>
      </c>
      <c r="D178" s="269" t="s">
        <v>57</v>
      </c>
      <c r="E178" s="269">
        <v>40</v>
      </c>
      <c r="F178" s="270">
        <v>42.95</v>
      </c>
      <c r="G178" s="271">
        <v>9.509999999999999E-2</v>
      </c>
      <c r="H178" s="269" t="s">
        <v>722</v>
      </c>
      <c r="I178" s="269" t="s">
        <v>136</v>
      </c>
      <c r="J178" s="269" t="s">
        <v>138</v>
      </c>
      <c r="K178" s="269" t="s">
        <v>696</v>
      </c>
      <c r="L178" s="269" t="s">
        <v>697</v>
      </c>
      <c r="M178" s="269" t="s">
        <v>698</v>
      </c>
      <c r="N178" s="269" t="str">
        <f t="shared" si="6"/>
        <v>D</v>
      </c>
      <c r="O178" s="75" t="str">
        <f t="shared" si="7"/>
        <v>C3R_4L_U_0L_0R</v>
      </c>
      <c r="P178" s="272">
        <f>VLOOKUP(A178,'[1]2025 Annual Counts'!$A:$AG,33,FALSE)</f>
        <v>12165.119999999999</v>
      </c>
      <c r="Q178" s="272">
        <v>23152.5</v>
      </c>
      <c r="R178" s="272">
        <v>25177.5</v>
      </c>
      <c r="S178" s="272">
        <v>25178.175000000003</v>
      </c>
      <c r="T178" s="272" t="str" cm="1">
        <f t="array" ref="T178">_xlfn.IFS(P178&lt;Q178,"C",P178&lt;R178,"D",P178&lt;S178,"E",TRUE,"F")</f>
        <v>C</v>
      </c>
      <c r="V178" s="47">
        <f>ROUND(VLOOKUP(A178,'[1]2025 Annual Counts'!A:AG,32,FALSE),0)</f>
        <v>10513</v>
      </c>
      <c r="W178" s="265">
        <f t="shared" si="8"/>
        <v>-1652.119999999999</v>
      </c>
    </row>
    <row r="179" spans="1:23" ht="12.75" customHeight="1" x14ac:dyDescent="0.3">
      <c r="A179" s="262">
        <v>490</v>
      </c>
      <c r="B179" s="263" t="s">
        <v>883</v>
      </c>
      <c r="C179" s="263" t="s">
        <v>928</v>
      </c>
      <c r="D179" s="75" t="s">
        <v>57</v>
      </c>
      <c r="E179" s="75">
        <v>35</v>
      </c>
      <c r="F179" s="264">
        <v>31.7</v>
      </c>
      <c r="G179" s="266">
        <v>0.1720543621499413</v>
      </c>
      <c r="H179" s="75" t="s">
        <v>695</v>
      </c>
      <c r="I179" s="75" t="s">
        <v>136</v>
      </c>
      <c r="J179" s="75" t="s">
        <v>307</v>
      </c>
      <c r="K179" s="75" t="s">
        <v>696</v>
      </c>
      <c r="L179" s="75" t="s">
        <v>697</v>
      </c>
      <c r="M179" s="75" t="s">
        <v>698</v>
      </c>
      <c r="N179" s="75" t="str">
        <f t="shared" si="6"/>
        <v>D</v>
      </c>
      <c r="O179" s="75" t="str">
        <f t="shared" si="7"/>
        <v>C2T_2L_U_0L_0R</v>
      </c>
      <c r="P179" s="88">
        <f>VLOOKUP(A179,'[1]2025 Annual Counts'!$A:$AG,33,FALSE)</f>
        <v>4574.3040000000001</v>
      </c>
      <c r="Q179" s="88">
        <v>9936</v>
      </c>
      <c r="R179" s="88">
        <v>12960</v>
      </c>
      <c r="S179" s="88">
        <v>12960.720000000001</v>
      </c>
      <c r="T179" s="88" t="str" cm="1">
        <f t="array" ref="T179">_xlfn.IFS(P179&lt;Q179,"C",P179&lt;R179,"D",P179&lt;S179,"E",TRUE,"F")</f>
        <v>C</v>
      </c>
      <c r="V179" s="47">
        <f>ROUND(VLOOKUP(A179,'[1]2025 Annual Counts'!A:AG,32,FALSE),0)</f>
        <v>4049</v>
      </c>
      <c r="W179" s="265">
        <f t="shared" si="8"/>
        <v>-525.30400000000009</v>
      </c>
    </row>
    <row r="180" spans="1:23" ht="12.75" customHeight="1" x14ac:dyDescent="0.3">
      <c r="A180" s="262">
        <v>491</v>
      </c>
      <c r="B180" s="263" t="s">
        <v>929</v>
      </c>
      <c r="C180" s="263" t="s">
        <v>930</v>
      </c>
      <c r="D180" s="75" t="s">
        <v>57</v>
      </c>
      <c r="E180" s="75">
        <v>35</v>
      </c>
      <c r="F180" s="264">
        <v>42.150000000000006</v>
      </c>
      <c r="G180" s="266">
        <v>0.1497010684338653</v>
      </c>
      <c r="H180" s="75" t="s">
        <v>695</v>
      </c>
      <c r="I180" s="75" t="s">
        <v>136</v>
      </c>
      <c r="J180" s="75" t="s">
        <v>138</v>
      </c>
      <c r="K180" s="75" t="s">
        <v>39</v>
      </c>
      <c r="L180" s="75" t="s">
        <v>691</v>
      </c>
      <c r="M180" s="75" t="s">
        <v>698</v>
      </c>
      <c r="N180" s="75" t="str">
        <f t="shared" si="6"/>
        <v>D</v>
      </c>
      <c r="O180" s="75" t="str">
        <f t="shared" si="7"/>
        <v>C3R_2L_D_WL_0R</v>
      </c>
      <c r="P180" s="88">
        <f>VLOOKUP(A180,'[1]2025 Annual Counts'!$A:$AG,33,FALSE)</f>
        <v>6742.5119999999997</v>
      </c>
      <c r="Q180" s="88">
        <v>18522</v>
      </c>
      <c r="R180" s="88">
        <v>21168</v>
      </c>
      <c r="S180" s="88">
        <v>21168.945000000003</v>
      </c>
      <c r="T180" s="88" t="str" cm="1">
        <f t="array" ref="T180">_xlfn.IFS(P180&lt;Q180,"C",P180&lt;R180,"D",P180&lt;S180,"E",TRUE,"F")</f>
        <v>C</v>
      </c>
      <c r="V180" s="47">
        <f>ROUND(VLOOKUP(A180,'[1]2025 Annual Counts'!A:AG,32,FALSE),0)</f>
        <v>6516</v>
      </c>
      <c r="W180" s="265">
        <f t="shared" si="8"/>
        <v>-226.51199999999972</v>
      </c>
    </row>
    <row r="181" spans="1:23" ht="12.75" customHeight="1" x14ac:dyDescent="0.3">
      <c r="A181" s="267">
        <v>492</v>
      </c>
      <c r="B181" s="268" t="s">
        <v>929</v>
      </c>
      <c r="C181" s="268" t="s">
        <v>931</v>
      </c>
      <c r="D181" s="269" t="s">
        <v>57</v>
      </c>
      <c r="E181" s="269">
        <v>45</v>
      </c>
      <c r="F181" s="270">
        <v>50.25</v>
      </c>
      <c r="G181" s="271">
        <v>0.10065548238393152</v>
      </c>
      <c r="H181" s="269" t="s">
        <v>695</v>
      </c>
      <c r="I181" s="269" t="s">
        <v>136</v>
      </c>
      <c r="J181" s="269" t="s">
        <v>138</v>
      </c>
      <c r="K181" s="269" t="s">
        <v>39</v>
      </c>
      <c r="L181" s="269" t="s">
        <v>697</v>
      </c>
      <c r="M181" s="269" t="s">
        <v>692</v>
      </c>
      <c r="N181" s="269" t="str">
        <f t="shared" si="6"/>
        <v>D</v>
      </c>
      <c r="O181" s="75" t="str">
        <f t="shared" si="7"/>
        <v>C3R_2L_D_0L_WR</v>
      </c>
      <c r="P181" s="272">
        <f>VLOOKUP(A181,'[1]2025 Annual Counts'!$A:$AG,33,FALSE)</f>
        <v>18682.272000000001</v>
      </c>
      <c r="Q181" s="272">
        <v>19448.100000000002</v>
      </c>
      <c r="R181" s="272">
        <v>22226.400000000001</v>
      </c>
      <c r="S181" s="272">
        <v>22227.392250000004</v>
      </c>
      <c r="T181" s="272" t="str" cm="1">
        <f t="array" ref="T181">_xlfn.IFS(P181&lt;Q181,"C",P181&lt;R181,"D",P181&lt;S181,"E",TRUE,"F")</f>
        <v>C</v>
      </c>
      <c r="V181" s="47">
        <f>ROUND(VLOOKUP(A181,'[1]2025 Annual Counts'!A:AG,32,FALSE),0)</f>
        <v>17618</v>
      </c>
      <c r="W181" s="265">
        <f t="shared" si="8"/>
        <v>-1064.2720000000008</v>
      </c>
    </row>
    <row r="182" spans="1:23" ht="12.75" customHeight="1" x14ac:dyDescent="0.3">
      <c r="A182" s="262">
        <v>493</v>
      </c>
      <c r="B182" s="263" t="s">
        <v>423</v>
      </c>
      <c r="C182" s="263" t="s">
        <v>932</v>
      </c>
      <c r="D182" s="75" t="s">
        <v>57</v>
      </c>
      <c r="E182" s="75">
        <v>35</v>
      </c>
      <c r="F182" s="264">
        <v>57.15</v>
      </c>
      <c r="G182" s="266">
        <v>5.7800000000000004E-2</v>
      </c>
      <c r="H182" s="75" t="s">
        <v>695</v>
      </c>
      <c r="I182" s="75" t="s">
        <v>136</v>
      </c>
      <c r="J182" s="75" t="s">
        <v>138</v>
      </c>
      <c r="K182" s="75" t="s">
        <v>696</v>
      </c>
      <c r="L182" s="75" t="s">
        <v>697</v>
      </c>
      <c r="M182" s="75" t="s">
        <v>698</v>
      </c>
      <c r="N182" s="75" t="str">
        <f t="shared" si="6"/>
        <v>D</v>
      </c>
      <c r="O182" s="75" t="str">
        <f t="shared" si="7"/>
        <v>C3R_2L_U_0L_0R</v>
      </c>
      <c r="P182" s="88">
        <f>VLOOKUP(A182,'[1]2025 Annual Counts'!$A:$AG,33,FALSE)</f>
        <v>8688.8447999999989</v>
      </c>
      <c r="Q182" s="88">
        <v>14112</v>
      </c>
      <c r="R182" s="88">
        <v>16128</v>
      </c>
      <c r="S182" s="88">
        <v>16128.720000000001</v>
      </c>
      <c r="T182" s="88" t="str" cm="1">
        <f t="array" ref="T182">_xlfn.IFS(P182&lt;Q182,"C",P182&lt;R182,"D",P182&lt;S182,"E",TRUE,"F")</f>
        <v>C</v>
      </c>
      <c r="V182" s="47">
        <f>ROUND(VLOOKUP(A182,'[1]2025 Annual Counts'!A:AG,32,FALSE),0)</f>
        <v>10083</v>
      </c>
      <c r="W182" s="265">
        <f t="shared" si="8"/>
        <v>1394.1552000000011</v>
      </c>
    </row>
    <row r="183" spans="1:23" ht="12.75" customHeight="1" x14ac:dyDescent="0.3">
      <c r="A183" s="262">
        <v>494</v>
      </c>
      <c r="B183" s="263" t="s">
        <v>465</v>
      </c>
      <c r="C183" s="263" t="s">
        <v>933</v>
      </c>
      <c r="D183" s="75" t="s">
        <v>57</v>
      </c>
      <c r="E183" s="75">
        <v>45</v>
      </c>
      <c r="F183" s="264">
        <v>47.5</v>
      </c>
      <c r="G183" s="266">
        <v>7.6649999999999996E-2</v>
      </c>
      <c r="H183" s="75" t="s">
        <v>695</v>
      </c>
      <c r="I183" s="75" t="s">
        <v>136</v>
      </c>
      <c r="J183" s="75" t="s">
        <v>138</v>
      </c>
      <c r="K183" s="75" t="s">
        <v>696</v>
      </c>
      <c r="L183" s="75" t="s">
        <v>691</v>
      </c>
      <c r="M183" s="75" t="s">
        <v>692</v>
      </c>
      <c r="N183" s="75" t="str">
        <f t="shared" si="6"/>
        <v>D</v>
      </c>
      <c r="O183" s="75" t="str">
        <f t="shared" si="7"/>
        <v>C3R_2L_U_WL_WR</v>
      </c>
      <c r="P183" s="88">
        <f>VLOOKUP(A183,'[1]2025 Annual Counts'!$A:$AG,33,FALSE)</f>
        <v>3420.4895999999999</v>
      </c>
      <c r="Q183" s="88">
        <v>18522</v>
      </c>
      <c r="R183" s="88">
        <v>21168</v>
      </c>
      <c r="S183" s="88">
        <v>21168.945000000003</v>
      </c>
      <c r="T183" s="88" t="str" cm="1">
        <f t="array" ref="T183">_xlfn.IFS(P183&lt;Q183,"C",P183&lt;R183,"D",P183&lt;S183,"E",TRUE,"F")</f>
        <v>C</v>
      </c>
      <c r="V183" s="47">
        <f>ROUND(VLOOKUP(A183,'[1]2025 Annual Counts'!A:AG,32,FALSE),0)</f>
        <v>3454</v>
      </c>
      <c r="W183" s="265">
        <f t="shared" ref="W183:W246" si="9">V183-P183</f>
        <v>33.510400000000118</v>
      </c>
    </row>
    <row r="184" spans="1:23" ht="12.75" customHeight="1" x14ac:dyDescent="0.3">
      <c r="A184" s="262">
        <v>495</v>
      </c>
      <c r="B184" s="263" t="s">
        <v>934</v>
      </c>
      <c r="C184" s="263" t="s">
        <v>935</v>
      </c>
      <c r="D184" s="75" t="s">
        <v>57</v>
      </c>
      <c r="E184" s="75">
        <v>30</v>
      </c>
      <c r="F184" s="264">
        <v>34.5</v>
      </c>
      <c r="G184" s="266">
        <v>0.11810555555555555</v>
      </c>
      <c r="H184" s="75" t="s">
        <v>695</v>
      </c>
      <c r="I184" s="75" t="s">
        <v>136</v>
      </c>
      <c r="J184" s="75" t="s">
        <v>138</v>
      </c>
      <c r="K184" s="75" t="s">
        <v>696</v>
      </c>
      <c r="L184" s="75" t="s">
        <v>697</v>
      </c>
      <c r="M184" s="75" t="s">
        <v>698</v>
      </c>
      <c r="N184" s="75" t="str">
        <f t="shared" ref="N184:N247" si="10">IF(I184="URBAN","D","C")</f>
        <v>D</v>
      </c>
      <c r="O184" s="75" t="str">
        <f t="shared" si="7"/>
        <v>C3R_2L_U_0L_0R</v>
      </c>
      <c r="P184" s="88">
        <f>VLOOKUP(A184,'[1]2025 Annual Counts'!$A:$AG,33,FALSE)</f>
        <v>7158.8160000000007</v>
      </c>
      <c r="Q184" s="88">
        <v>14112</v>
      </c>
      <c r="R184" s="88">
        <v>16128</v>
      </c>
      <c r="S184" s="88">
        <v>16128.720000000001</v>
      </c>
      <c r="T184" s="88" t="str" cm="1">
        <f t="array" ref="T184">_xlfn.IFS(P184&lt;Q184,"C",P184&lt;R184,"D",P184&lt;S184,"E",TRUE,"F")</f>
        <v>C</v>
      </c>
      <c r="V184" s="47">
        <f>ROUND(VLOOKUP(A184,'[1]2025 Annual Counts'!A:AG,32,FALSE),0)</f>
        <v>6784</v>
      </c>
      <c r="W184" s="265">
        <f t="shared" si="9"/>
        <v>-374.81600000000071</v>
      </c>
    </row>
    <row r="185" spans="1:23" ht="12.75" customHeight="1" x14ac:dyDescent="0.3">
      <c r="A185" s="262">
        <v>496</v>
      </c>
      <c r="B185" s="263" t="s">
        <v>936</v>
      </c>
      <c r="C185" s="263" t="s">
        <v>937</v>
      </c>
      <c r="D185" s="75" t="s">
        <v>57</v>
      </c>
      <c r="E185" s="75">
        <v>40</v>
      </c>
      <c r="F185" s="264">
        <v>53.5</v>
      </c>
      <c r="G185" s="266">
        <v>0.1525</v>
      </c>
      <c r="H185" s="75" t="s">
        <v>695</v>
      </c>
      <c r="I185" s="75" t="s">
        <v>136</v>
      </c>
      <c r="J185" s="75" t="s">
        <v>307</v>
      </c>
      <c r="K185" s="75" t="s">
        <v>696</v>
      </c>
      <c r="L185" s="75" t="s">
        <v>697</v>
      </c>
      <c r="M185" s="75" t="s">
        <v>698</v>
      </c>
      <c r="N185" s="75" t="str">
        <f t="shared" si="10"/>
        <v>D</v>
      </c>
      <c r="O185" s="75" t="str">
        <f t="shared" si="7"/>
        <v>C2T_2L_U_0L_0R</v>
      </c>
      <c r="P185" s="88">
        <f>VLOOKUP(A185,'[1]2025 Annual Counts'!$A:$AG,33,FALSE)</f>
        <v>12676.607999999998</v>
      </c>
      <c r="Q185" s="88">
        <v>9936</v>
      </c>
      <c r="R185" s="88">
        <v>12960</v>
      </c>
      <c r="S185" s="88">
        <v>12960.720000000001</v>
      </c>
      <c r="T185" s="88" t="str" cm="1">
        <f t="array" ref="T185">_xlfn.IFS(P185&lt;Q185,"C",P185&lt;R185,"D",P185&lt;S185,"E",TRUE,"F")</f>
        <v>D</v>
      </c>
      <c r="V185" s="47">
        <f>ROUND(VLOOKUP(A185,'[1]2025 Annual Counts'!A:AG,32,FALSE),0)</f>
        <v>14014</v>
      </c>
      <c r="W185" s="265">
        <f t="shared" si="9"/>
        <v>1337.3920000000016</v>
      </c>
    </row>
    <row r="186" spans="1:23" ht="12.75" customHeight="1" x14ac:dyDescent="0.3">
      <c r="A186" s="267">
        <v>497</v>
      </c>
      <c r="B186" s="268" t="s">
        <v>938</v>
      </c>
      <c r="C186" s="268" t="s">
        <v>939</v>
      </c>
      <c r="D186" s="269" t="s">
        <v>57</v>
      </c>
      <c r="E186" s="269">
        <v>35</v>
      </c>
      <c r="F186" s="270">
        <v>46.7</v>
      </c>
      <c r="G186" s="271">
        <v>0.19</v>
      </c>
      <c r="H186" s="269" t="s">
        <v>695</v>
      </c>
      <c r="I186" s="269" t="s">
        <v>136</v>
      </c>
      <c r="J186" s="269" t="s">
        <v>307</v>
      </c>
      <c r="K186" s="269" t="s">
        <v>696</v>
      </c>
      <c r="L186" s="269" t="s">
        <v>697</v>
      </c>
      <c r="M186" s="269" t="s">
        <v>698</v>
      </c>
      <c r="N186" s="269" t="str">
        <f t="shared" si="10"/>
        <v>D</v>
      </c>
      <c r="O186" s="75" t="str">
        <f t="shared" si="7"/>
        <v>C2T_2L_U_0L_0R</v>
      </c>
      <c r="P186" s="272">
        <f>VLOOKUP(A186,'[1]2025 Annual Counts'!$A:$AG,33,FALSE)</f>
        <v>4711.3919999999998</v>
      </c>
      <c r="Q186" s="272">
        <v>9936</v>
      </c>
      <c r="R186" s="272">
        <v>12960</v>
      </c>
      <c r="S186" s="272">
        <v>12960.720000000001</v>
      </c>
      <c r="T186" s="272" t="str" cm="1">
        <f t="array" ref="T186">_xlfn.IFS(P186&lt;Q186,"C",P186&lt;R186,"D",P186&lt;S186,"E",TRUE,"F")</f>
        <v>C</v>
      </c>
      <c r="V186" s="47">
        <f>ROUND(VLOOKUP(A186,'[1]2025 Annual Counts'!A:AG,32,FALSE),0)</f>
        <v>4139</v>
      </c>
      <c r="W186" s="265">
        <f t="shared" si="9"/>
        <v>-572.39199999999983</v>
      </c>
    </row>
    <row r="187" spans="1:23" ht="12.75" customHeight="1" x14ac:dyDescent="0.3">
      <c r="A187" s="262">
        <v>498</v>
      </c>
      <c r="B187" s="263" t="s">
        <v>901</v>
      </c>
      <c r="C187" s="263" t="s">
        <v>940</v>
      </c>
      <c r="D187" s="75" t="s">
        <v>57</v>
      </c>
      <c r="E187" s="75">
        <v>45</v>
      </c>
      <c r="F187" s="264">
        <v>52.8</v>
      </c>
      <c r="G187" s="266">
        <v>0.13009999999999999</v>
      </c>
      <c r="H187" s="75" t="s">
        <v>695</v>
      </c>
      <c r="I187" s="75" t="s">
        <v>136</v>
      </c>
      <c r="J187" s="75" t="s">
        <v>307</v>
      </c>
      <c r="K187" s="75" t="s">
        <v>696</v>
      </c>
      <c r="L187" s="75" t="s">
        <v>691</v>
      </c>
      <c r="M187" s="75" t="s">
        <v>692</v>
      </c>
      <c r="N187" s="75" t="str">
        <f t="shared" si="10"/>
        <v>D</v>
      </c>
      <c r="O187" s="75" t="str">
        <f t="shared" si="7"/>
        <v>C2T_2L_U_WL_WR</v>
      </c>
      <c r="P187" s="88">
        <f>VLOOKUP(A187,'[1]2025 Annual Counts'!$A:$AG,33,FALSE)</f>
        <v>10903.939200000001</v>
      </c>
      <c r="Q187" s="88">
        <v>13041</v>
      </c>
      <c r="R187" s="88">
        <v>17010</v>
      </c>
      <c r="S187" s="88">
        <v>17011</v>
      </c>
      <c r="T187" s="88" t="str" cm="1">
        <f t="array" ref="T187">_xlfn.IFS(P187&lt;Q187,"C",P187&lt;R187,"D",P187&lt;S187,"E",TRUE,"F")</f>
        <v>C</v>
      </c>
      <c r="V187" s="47">
        <f>ROUND(VLOOKUP(A187,'[1]2025 Annual Counts'!A:AG,32,FALSE),0)</f>
        <v>10657</v>
      </c>
      <c r="W187" s="265">
        <f t="shared" si="9"/>
        <v>-246.93920000000071</v>
      </c>
    </row>
    <row r="188" spans="1:23" ht="12.75" customHeight="1" x14ac:dyDescent="0.3">
      <c r="A188" s="262">
        <v>499</v>
      </c>
      <c r="B188" s="263" t="s">
        <v>890</v>
      </c>
      <c r="C188" s="263" t="s">
        <v>941</v>
      </c>
      <c r="D188" s="75" t="s">
        <v>57</v>
      </c>
      <c r="E188" s="75">
        <v>35</v>
      </c>
      <c r="F188" s="264">
        <v>43.5</v>
      </c>
      <c r="G188" s="266">
        <v>0.1066</v>
      </c>
      <c r="H188" s="75" t="s">
        <v>695</v>
      </c>
      <c r="I188" s="75" t="s">
        <v>136</v>
      </c>
      <c r="J188" s="75" t="s">
        <v>307</v>
      </c>
      <c r="K188" s="75" t="s">
        <v>696</v>
      </c>
      <c r="L188" s="75" t="s">
        <v>691</v>
      </c>
      <c r="M188" s="75" t="s">
        <v>692</v>
      </c>
      <c r="N188" s="75" t="str">
        <f t="shared" si="10"/>
        <v>D</v>
      </c>
      <c r="O188" s="75" t="str">
        <f t="shared" si="7"/>
        <v>C2T_2L_U_WL_WR</v>
      </c>
      <c r="P188" s="88">
        <f>VLOOKUP(A188,'[1]2025 Annual Counts'!$A:$AG,33,FALSE)</f>
        <v>6917.0111999999999</v>
      </c>
      <c r="Q188" s="88">
        <v>13041</v>
      </c>
      <c r="R188" s="88">
        <v>17010</v>
      </c>
      <c r="S188" s="88">
        <v>17011</v>
      </c>
      <c r="T188" s="88" t="str" cm="1">
        <f t="array" ref="T188">_xlfn.IFS(P188&lt;Q188,"C",P188&lt;R188,"D",P188&lt;S188,"E",TRUE,"F")</f>
        <v>C</v>
      </c>
      <c r="V188" s="47">
        <f>ROUND(VLOOKUP(A188,'[1]2025 Annual Counts'!A:AG,32,FALSE),0)</f>
        <v>6518</v>
      </c>
      <c r="W188" s="265">
        <f t="shared" si="9"/>
        <v>-399.01119999999992</v>
      </c>
    </row>
    <row r="189" spans="1:23" ht="12.75" customHeight="1" x14ac:dyDescent="0.3">
      <c r="A189" s="262">
        <v>500</v>
      </c>
      <c r="B189" s="263" t="s">
        <v>901</v>
      </c>
      <c r="C189" s="263" t="s">
        <v>942</v>
      </c>
      <c r="D189" s="75" t="s">
        <v>57</v>
      </c>
      <c r="E189" s="75">
        <v>40</v>
      </c>
      <c r="F189" s="264">
        <v>45.65</v>
      </c>
      <c r="G189" s="266">
        <v>0.20977169564723264</v>
      </c>
      <c r="H189" s="75" t="s">
        <v>695</v>
      </c>
      <c r="I189" s="75" t="s">
        <v>136</v>
      </c>
      <c r="J189" s="75" t="s">
        <v>307</v>
      </c>
      <c r="K189" s="75" t="s">
        <v>696</v>
      </c>
      <c r="L189" s="75" t="s">
        <v>691</v>
      </c>
      <c r="M189" s="75" t="s">
        <v>692</v>
      </c>
      <c r="N189" s="75" t="str">
        <f t="shared" si="10"/>
        <v>D</v>
      </c>
      <c r="O189" s="75" t="str">
        <f t="shared" si="7"/>
        <v>C2T_2L_U_WL_WR</v>
      </c>
      <c r="P189" s="88">
        <f>VLOOKUP(A189,'[1]2025 Annual Counts'!$A:$AG,33,FALSE)</f>
        <v>16730.8416</v>
      </c>
      <c r="Q189" s="88">
        <v>13041</v>
      </c>
      <c r="R189" s="88">
        <v>17010</v>
      </c>
      <c r="S189" s="88">
        <v>17011</v>
      </c>
      <c r="T189" s="88" t="str" cm="1">
        <f t="array" ref="T189">_xlfn.IFS(P189&lt;Q189,"C",P189&lt;R189,"D",P189&lt;S189,"E",TRUE,"F")</f>
        <v>D</v>
      </c>
      <c r="V189" s="47">
        <f>ROUND(VLOOKUP(A189,'[1]2025 Annual Counts'!A:AG,32,FALSE),0)</f>
        <v>14343</v>
      </c>
      <c r="W189" s="265">
        <f t="shared" si="9"/>
        <v>-2387.8415999999997</v>
      </c>
    </row>
    <row r="190" spans="1:23" ht="12.75" customHeight="1" x14ac:dyDescent="0.3">
      <c r="A190" s="262">
        <v>501</v>
      </c>
      <c r="B190" s="263" t="s">
        <v>943</v>
      </c>
      <c r="C190" s="263" t="s">
        <v>944</v>
      </c>
      <c r="D190" s="75" t="s">
        <v>57</v>
      </c>
      <c r="E190" s="75">
        <v>35</v>
      </c>
      <c r="F190" s="264">
        <v>35.6</v>
      </c>
      <c r="G190" s="266">
        <v>0.10255</v>
      </c>
      <c r="H190" s="75" t="s">
        <v>695</v>
      </c>
      <c r="I190" s="75" t="s">
        <v>136</v>
      </c>
      <c r="J190" s="75" t="s">
        <v>307</v>
      </c>
      <c r="K190" s="75" t="s">
        <v>696</v>
      </c>
      <c r="L190" s="75" t="s">
        <v>697</v>
      </c>
      <c r="M190" s="75" t="s">
        <v>698</v>
      </c>
      <c r="N190" s="75" t="str">
        <f t="shared" si="10"/>
        <v>D</v>
      </c>
      <c r="O190" s="75" t="str">
        <f t="shared" si="7"/>
        <v>C2T_2L_U_0L_0R</v>
      </c>
      <c r="P190" s="88">
        <f>VLOOKUP(A190,'[1]2025 Annual Counts'!$A:$AG,33,FALSE)</f>
        <v>4284.4032000000007</v>
      </c>
      <c r="Q190" s="88">
        <v>9936</v>
      </c>
      <c r="R190" s="88">
        <v>12960</v>
      </c>
      <c r="S190" s="88">
        <v>12960.720000000001</v>
      </c>
      <c r="T190" s="88" t="str" cm="1">
        <f t="array" ref="T190">_xlfn.IFS(P190&lt;Q190,"C",P190&lt;R190,"D",P190&lt;S190,"E",TRUE,"F")</f>
        <v>C</v>
      </c>
      <c r="V190" s="47">
        <f>ROUND(VLOOKUP(A190,'[1]2025 Annual Counts'!A:AG,32,FALSE),0)</f>
        <v>4072</v>
      </c>
      <c r="W190" s="265">
        <f t="shared" si="9"/>
        <v>-212.40320000000065</v>
      </c>
    </row>
    <row r="191" spans="1:23" ht="12.75" customHeight="1" x14ac:dyDescent="0.3">
      <c r="A191" s="267">
        <v>502</v>
      </c>
      <c r="B191" s="268" t="s">
        <v>901</v>
      </c>
      <c r="C191" s="268" t="s">
        <v>945</v>
      </c>
      <c r="D191" s="269" t="s">
        <v>57</v>
      </c>
      <c r="E191" s="269">
        <v>30</v>
      </c>
      <c r="F191" s="270">
        <v>41.1</v>
      </c>
      <c r="G191" s="271">
        <v>0.20324999999999999</v>
      </c>
      <c r="H191" s="269" t="s">
        <v>695</v>
      </c>
      <c r="I191" s="269" t="s">
        <v>136</v>
      </c>
      <c r="J191" s="269" t="s">
        <v>138</v>
      </c>
      <c r="K191" s="269" t="s">
        <v>696</v>
      </c>
      <c r="L191" s="269" t="s">
        <v>691</v>
      </c>
      <c r="M191" s="269" t="s">
        <v>692</v>
      </c>
      <c r="N191" s="269" t="str">
        <f t="shared" si="10"/>
        <v>D</v>
      </c>
      <c r="O191" s="75" t="str">
        <f t="shared" si="7"/>
        <v>C3R_2L_U_WL_WR</v>
      </c>
      <c r="P191" s="272">
        <f>VLOOKUP(A191,'[1]2025 Annual Counts'!$A:$AG,33,FALSE)</f>
        <v>13884.825599999998</v>
      </c>
      <c r="Q191" s="272">
        <v>18522</v>
      </c>
      <c r="R191" s="272">
        <v>21168</v>
      </c>
      <c r="S191" s="272">
        <v>21168.945000000003</v>
      </c>
      <c r="T191" s="272" t="str" cm="1">
        <f t="array" ref="T191">_xlfn.IFS(P191&lt;Q191,"C",P191&lt;R191,"D",P191&lt;S191,"E",TRUE,"F")</f>
        <v>C</v>
      </c>
      <c r="V191" s="47">
        <f>ROUND(VLOOKUP(A191,'[1]2025 Annual Counts'!A:AG,32,FALSE),0)</f>
        <v>14672</v>
      </c>
      <c r="W191" s="265">
        <f t="shared" si="9"/>
        <v>787.1744000000017</v>
      </c>
    </row>
    <row r="192" spans="1:23" ht="12.75" customHeight="1" x14ac:dyDescent="0.3">
      <c r="A192" s="262">
        <v>503</v>
      </c>
      <c r="B192" s="263" t="s">
        <v>901</v>
      </c>
      <c r="C192" s="263" t="s">
        <v>946</v>
      </c>
      <c r="D192" s="75" t="s">
        <v>57</v>
      </c>
      <c r="E192" s="75">
        <v>45</v>
      </c>
      <c r="F192" s="264">
        <v>61.15</v>
      </c>
      <c r="G192" s="266">
        <v>0.20860000000000001</v>
      </c>
      <c r="H192" s="75" t="s">
        <v>695</v>
      </c>
      <c r="I192" s="75" t="s">
        <v>136</v>
      </c>
      <c r="J192" s="75" t="s">
        <v>138</v>
      </c>
      <c r="K192" s="75" t="s">
        <v>696</v>
      </c>
      <c r="L192" s="75" t="s">
        <v>691</v>
      </c>
      <c r="M192" s="75" t="s">
        <v>692</v>
      </c>
      <c r="N192" s="75" t="str">
        <f t="shared" si="10"/>
        <v>D</v>
      </c>
      <c r="O192" s="75" t="str">
        <f t="shared" si="7"/>
        <v>C3R_2L_U_WL_WR</v>
      </c>
      <c r="P192" s="88">
        <f>VLOOKUP(A192,'[1]2025 Annual Counts'!$A:$AG,33,FALSE)</f>
        <v>11450.4192</v>
      </c>
      <c r="Q192" s="88">
        <v>18522</v>
      </c>
      <c r="R192" s="88">
        <v>21168</v>
      </c>
      <c r="S192" s="88">
        <v>21168.945000000003</v>
      </c>
      <c r="T192" s="88" t="str" cm="1">
        <f t="array" ref="T192">_xlfn.IFS(P192&lt;Q192,"C",P192&lt;R192,"D",P192&lt;S192,"E",TRUE,"F")</f>
        <v>C</v>
      </c>
      <c r="V192" s="47">
        <f>ROUND(VLOOKUP(A192,'[1]2025 Annual Counts'!A:AG,32,FALSE),0)</f>
        <v>11545</v>
      </c>
      <c r="W192" s="265">
        <f t="shared" si="9"/>
        <v>94.580799999999726</v>
      </c>
    </row>
    <row r="193" spans="1:23" ht="12.75" customHeight="1" x14ac:dyDescent="0.3">
      <c r="A193" s="262">
        <v>504</v>
      </c>
      <c r="B193" s="263" t="s">
        <v>947</v>
      </c>
      <c r="C193" s="263" t="s">
        <v>948</v>
      </c>
      <c r="D193" s="75" t="s">
        <v>57</v>
      </c>
      <c r="E193" s="75">
        <v>45</v>
      </c>
      <c r="F193" s="264">
        <v>47.85</v>
      </c>
      <c r="G193" s="266">
        <v>0.1328</v>
      </c>
      <c r="H193" s="75" t="s">
        <v>695</v>
      </c>
      <c r="I193" s="75" t="s">
        <v>136</v>
      </c>
      <c r="J193" s="75" t="s">
        <v>307</v>
      </c>
      <c r="K193" s="75" t="s">
        <v>696</v>
      </c>
      <c r="L193" s="75" t="s">
        <v>691</v>
      </c>
      <c r="M193" s="75" t="s">
        <v>698</v>
      </c>
      <c r="N193" s="75" t="str">
        <f t="shared" si="10"/>
        <v>D</v>
      </c>
      <c r="O193" s="75" t="str">
        <f t="shared" si="7"/>
        <v>C2T_2L_U_WL_0R</v>
      </c>
      <c r="P193" s="88">
        <f>VLOOKUP(A193,'[1]2025 Annual Counts'!$A:$AG,33,FALSE)</f>
        <v>10399.2768</v>
      </c>
      <c r="Q193" s="88">
        <v>12420</v>
      </c>
      <c r="R193" s="88">
        <v>16200</v>
      </c>
      <c r="S193" s="88">
        <v>16200.9</v>
      </c>
      <c r="T193" s="88" t="str" cm="1">
        <f t="array" ref="T193">_xlfn.IFS(P193&lt;Q193,"C",P193&lt;R193,"D",P193&lt;S193,"E",TRUE,"F")</f>
        <v>C</v>
      </c>
      <c r="V193" s="47">
        <f>ROUND(VLOOKUP(A193,'[1]2025 Annual Counts'!A:AG,32,FALSE),0)</f>
        <v>10828</v>
      </c>
      <c r="W193" s="265">
        <f t="shared" si="9"/>
        <v>428.72320000000036</v>
      </c>
    </row>
    <row r="194" spans="1:23" ht="12.75" customHeight="1" x14ac:dyDescent="0.3">
      <c r="A194" s="262">
        <v>506</v>
      </c>
      <c r="B194" s="263" t="s">
        <v>901</v>
      </c>
      <c r="C194" s="263" t="s">
        <v>949</v>
      </c>
      <c r="D194" s="75" t="s">
        <v>57</v>
      </c>
      <c r="E194" s="75">
        <v>45</v>
      </c>
      <c r="F194" s="264">
        <v>54.7</v>
      </c>
      <c r="G194" s="266">
        <v>7.2150000000000006E-2</v>
      </c>
      <c r="H194" s="75" t="s">
        <v>695</v>
      </c>
      <c r="I194" s="75" t="s">
        <v>136</v>
      </c>
      <c r="J194" s="75" t="s">
        <v>138</v>
      </c>
      <c r="K194" s="75" t="s">
        <v>696</v>
      </c>
      <c r="L194" s="75" t="s">
        <v>691</v>
      </c>
      <c r="M194" s="75" t="s">
        <v>698</v>
      </c>
      <c r="N194" s="75" t="str">
        <f t="shared" si="10"/>
        <v>D</v>
      </c>
      <c r="O194" s="75" t="str">
        <f t="shared" si="7"/>
        <v>C3R_2L_U_WL_0R</v>
      </c>
      <c r="P194" s="88">
        <f>VLOOKUP(A194,'[1]2025 Annual Counts'!$A:$AG,33,FALSE)</f>
        <v>13017.628799999999</v>
      </c>
      <c r="Q194" s="88">
        <v>17640</v>
      </c>
      <c r="R194" s="88">
        <v>20160</v>
      </c>
      <c r="S194" s="88">
        <v>20160.900000000001</v>
      </c>
      <c r="T194" s="88" t="str" cm="1">
        <f t="array" ref="T194">_xlfn.IFS(P194&lt;Q194,"C",P194&lt;R194,"D",P194&lt;S194,"E",TRUE,"F")</f>
        <v>C</v>
      </c>
      <c r="V194" s="47">
        <f>ROUND(VLOOKUP(A194,'[1]2025 Annual Counts'!A:AG,32,FALSE),0)</f>
        <v>12478</v>
      </c>
      <c r="W194" s="265">
        <f t="shared" si="9"/>
        <v>-539.62879999999859</v>
      </c>
    </row>
    <row r="195" spans="1:23" ht="12.75" customHeight="1" x14ac:dyDescent="0.3">
      <c r="A195" s="267">
        <v>507</v>
      </c>
      <c r="B195" s="268" t="s">
        <v>877</v>
      </c>
      <c r="C195" s="268" t="s">
        <v>950</v>
      </c>
      <c r="D195" s="269" t="s">
        <v>57</v>
      </c>
      <c r="E195" s="269">
        <v>45</v>
      </c>
      <c r="F195" s="270">
        <v>52.45</v>
      </c>
      <c r="G195" s="271">
        <v>0.1303</v>
      </c>
      <c r="H195" s="269" t="s">
        <v>695</v>
      </c>
      <c r="I195" s="269" t="s">
        <v>136</v>
      </c>
      <c r="J195" s="269" t="s">
        <v>138</v>
      </c>
      <c r="K195" s="269" t="s">
        <v>696</v>
      </c>
      <c r="L195" s="269" t="s">
        <v>697</v>
      </c>
      <c r="M195" s="269" t="s">
        <v>698</v>
      </c>
      <c r="N195" s="269" t="str">
        <f t="shared" si="10"/>
        <v>D</v>
      </c>
      <c r="O195" s="75" t="str">
        <f t="shared" si="7"/>
        <v>C3R_2L_U_0L_0R</v>
      </c>
      <c r="P195" s="272">
        <f>VLOOKUP(A195,'[1]2025 Annual Counts'!$A:$AG,33,FALSE)</f>
        <v>2929.1327999999999</v>
      </c>
      <c r="Q195" s="272">
        <v>14112</v>
      </c>
      <c r="R195" s="272">
        <v>16128</v>
      </c>
      <c r="S195" s="272">
        <v>16128.720000000001</v>
      </c>
      <c r="T195" s="272" t="str" cm="1">
        <f t="array" ref="T195">_xlfn.IFS(P195&lt;Q195,"C",P195&lt;R195,"D",P195&lt;S195,"E",TRUE,"F")</f>
        <v>C</v>
      </c>
      <c r="V195" s="47">
        <f>ROUND(VLOOKUP(A195,'[1]2025 Annual Counts'!A:AG,32,FALSE),0)</f>
        <v>3182</v>
      </c>
      <c r="W195" s="265">
        <f t="shared" si="9"/>
        <v>252.86720000000014</v>
      </c>
    </row>
    <row r="196" spans="1:23" ht="12.75" customHeight="1" x14ac:dyDescent="0.3">
      <c r="A196" s="262">
        <v>508</v>
      </c>
      <c r="B196" s="263" t="s">
        <v>951</v>
      </c>
      <c r="C196" s="263" t="s">
        <v>952</v>
      </c>
      <c r="D196" s="75" t="s">
        <v>57</v>
      </c>
      <c r="E196" s="75">
        <v>35</v>
      </c>
      <c r="F196" s="264">
        <v>28.35</v>
      </c>
      <c r="G196" s="266">
        <v>0.27229796541309748</v>
      </c>
      <c r="H196" s="75" t="s">
        <v>695</v>
      </c>
      <c r="I196" s="75" t="s">
        <v>136</v>
      </c>
      <c r="J196" s="75" t="s">
        <v>138</v>
      </c>
      <c r="K196" s="75" t="s">
        <v>696</v>
      </c>
      <c r="L196" s="75" t="s">
        <v>697</v>
      </c>
      <c r="M196" s="75" t="s">
        <v>698</v>
      </c>
      <c r="N196" s="75" t="str">
        <f t="shared" si="10"/>
        <v>D</v>
      </c>
      <c r="O196" s="75" t="str">
        <f t="shared" si="7"/>
        <v>C3R_2L_U_0L_0R</v>
      </c>
      <c r="P196" s="88">
        <f>VLOOKUP(A196,'[1]2025 Annual Counts'!$A:$AG,33,FALSE)</f>
        <v>1640.3904</v>
      </c>
      <c r="Q196" s="88">
        <v>14112</v>
      </c>
      <c r="R196" s="88">
        <v>16128</v>
      </c>
      <c r="S196" s="88">
        <v>16128.720000000001</v>
      </c>
      <c r="T196" s="88" t="str" cm="1">
        <f t="array" ref="T196">_xlfn.IFS(P196&lt;Q196,"C",P196&lt;R196,"D",P196&lt;S196,"E",TRUE,"F")</f>
        <v>C</v>
      </c>
      <c r="V196" s="47">
        <f>ROUND(VLOOKUP(A196,'[1]2025 Annual Counts'!A:AG,32,FALSE),0)</f>
        <v>1593</v>
      </c>
      <c r="W196" s="265">
        <f t="shared" si="9"/>
        <v>-47.3904</v>
      </c>
    </row>
    <row r="197" spans="1:23" ht="12.75" customHeight="1" x14ac:dyDescent="0.3">
      <c r="A197" s="262">
        <v>509</v>
      </c>
      <c r="B197" s="263" t="s">
        <v>422</v>
      </c>
      <c r="C197" s="263" t="s">
        <v>953</v>
      </c>
      <c r="D197" s="75" t="s">
        <v>57</v>
      </c>
      <c r="E197" s="75">
        <v>45</v>
      </c>
      <c r="F197" s="264">
        <v>47.349999999999994</v>
      </c>
      <c r="G197" s="266">
        <v>9.3004458109146815E-2</v>
      </c>
      <c r="H197" s="75" t="s">
        <v>695</v>
      </c>
      <c r="I197" s="75" t="s">
        <v>136</v>
      </c>
      <c r="J197" s="75" t="s">
        <v>307</v>
      </c>
      <c r="K197" s="75" t="s">
        <v>696</v>
      </c>
      <c r="L197" s="75" t="s">
        <v>697</v>
      </c>
      <c r="M197" s="75" t="s">
        <v>698</v>
      </c>
      <c r="N197" s="75" t="str">
        <f t="shared" si="10"/>
        <v>D</v>
      </c>
      <c r="O197" s="75" t="str">
        <f t="shared" ref="O197:O260" si="11">CONCATENATE(J197,"_",H197,"_",K197,"_",L197,"_",M197)</f>
        <v>C2T_2L_U_0L_0R</v>
      </c>
      <c r="P197" s="88">
        <f>VLOOKUP(A197,'[1]2025 Annual Counts'!$A:$AG,33,FALSE)</f>
        <v>2459.52</v>
      </c>
      <c r="Q197" s="88">
        <v>9936</v>
      </c>
      <c r="R197" s="88">
        <v>12960</v>
      </c>
      <c r="S197" s="88">
        <v>12960.720000000001</v>
      </c>
      <c r="T197" s="88" t="str" cm="1">
        <f t="array" ref="T197">_xlfn.IFS(P197&lt;Q197,"C",P197&lt;R197,"D",P197&lt;S197,"E",TRUE,"F")</f>
        <v>C</v>
      </c>
      <c r="V197" s="47">
        <f>ROUND(VLOOKUP(A197,'[1]2025 Annual Counts'!A:AG,32,FALSE),0)</f>
        <v>2359</v>
      </c>
      <c r="W197" s="265">
        <f t="shared" si="9"/>
        <v>-100.51999999999998</v>
      </c>
    </row>
    <row r="198" spans="1:23" ht="12.75" customHeight="1" x14ac:dyDescent="0.3">
      <c r="A198" s="262">
        <v>510</v>
      </c>
      <c r="B198" s="263" t="s">
        <v>954</v>
      </c>
      <c r="C198" s="263" t="s">
        <v>955</v>
      </c>
      <c r="D198" s="75" t="s">
        <v>57</v>
      </c>
      <c r="E198" s="75">
        <v>40</v>
      </c>
      <c r="F198" s="264">
        <v>45.75</v>
      </c>
      <c r="G198" s="266">
        <v>0.1274444562806783</v>
      </c>
      <c r="H198" s="75" t="s">
        <v>695</v>
      </c>
      <c r="I198" s="75" t="s">
        <v>136</v>
      </c>
      <c r="J198" s="75" t="s">
        <v>307</v>
      </c>
      <c r="K198" s="75" t="s">
        <v>696</v>
      </c>
      <c r="L198" s="75" t="s">
        <v>697</v>
      </c>
      <c r="M198" s="75" t="s">
        <v>698</v>
      </c>
      <c r="N198" s="75" t="str">
        <f t="shared" si="10"/>
        <v>D</v>
      </c>
      <c r="O198" s="75" t="str">
        <f t="shared" si="11"/>
        <v>C2T_2L_U_0L_0R</v>
      </c>
      <c r="P198" s="88">
        <f>VLOOKUP(A198,'[1]2025 Annual Counts'!$A:$AG,33,FALSE)</f>
        <v>4311.2160000000003</v>
      </c>
      <c r="Q198" s="88">
        <v>9936</v>
      </c>
      <c r="R198" s="88">
        <v>12960</v>
      </c>
      <c r="S198" s="88">
        <v>12960.720000000001</v>
      </c>
      <c r="T198" s="88" t="str" cm="1">
        <f t="array" ref="T198">_xlfn.IFS(P198&lt;Q198,"C",P198&lt;R198,"D",P198&lt;S198,"E",TRUE,"F")</f>
        <v>C</v>
      </c>
      <c r="V198" s="47">
        <f>ROUND(VLOOKUP(A198,'[1]2025 Annual Counts'!A:AG,32,FALSE),0)</f>
        <v>3749</v>
      </c>
      <c r="W198" s="265">
        <f t="shared" si="9"/>
        <v>-562.21600000000035</v>
      </c>
    </row>
    <row r="199" spans="1:23" ht="12.75" customHeight="1" x14ac:dyDescent="0.3">
      <c r="A199" s="262">
        <v>511</v>
      </c>
      <c r="B199" s="263" t="s">
        <v>422</v>
      </c>
      <c r="C199" s="263" t="s">
        <v>956</v>
      </c>
      <c r="D199" s="75" t="s">
        <v>57</v>
      </c>
      <c r="E199" s="75">
        <v>35</v>
      </c>
      <c r="F199" s="264">
        <v>45.75</v>
      </c>
      <c r="G199" s="266">
        <v>0.12185</v>
      </c>
      <c r="H199" s="75" t="s">
        <v>695</v>
      </c>
      <c r="I199" s="75" t="s">
        <v>136</v>
      </c>
      <c r="J199" s="75" t="s">
        <v>307</v>
      </c>
      <c r="K199" s="75" t="s">
        <v>696</v>
      </c>
      <c r="L199" s="75" t="s">
        <v>697</v>
      </c>
      <c r="M199" s="75" t="s">
        <v>698</v>
      </c>
      <c r="N199" s="75" t="str">
        <f t="shared" si="10"/>
        <v>D</v>
      </c>
      <c r="O199" s="75" t="str">
        <f t="shared" si="11"/>
        <v>C2T_2L_U_0L_0R</v>
      </c>
      <c r="P199" s="88">
        <f>VLOOKUP(A199,'[1]2025 Annual Counts'!$A:$AG,33,FALSE)</f>
        <v>1836.3263999999999</v>
      </c>
      <c r="Q199" s="88">
        <v>9936</v>
      </c>
      <c r="R199" s="88">
        <v>12960</v>
      </c>
      <c r="S199" s="88">
        <v>12960.720000000001</v>
      </c>
      <c r="T199" s="88" t="str" cm="1">
        <f t="array" ref="T199">_xlfn.IFS(P199&lt;Q199,"C",P199&lt;R199,"D",P199&lt;S199,"E",TRUE,"F")</f>
        <v>C</v>
      </c>
      <c r="V199" s="47">
        <f>ROUND(VLOOKUP(A199,'[1]2025 Annual Counts'!A:AG,32,FALSE),0)</f>
        <v>1598</v>
      </c>
      <c r="W199" s="265">
        <f t="shared" si="9"/>
        <v>-238.32639999999992</v>
      </c>
    </row>
    <row r="200" spans="1:23" ht="12.75" customHeight="1" x14ac:dyDescent="0.3">
      <c r="A200" s="267">
        <v>512</v>
      </c>
      <c r="B200" s="268" t="s">
        <v>280</v>
      </c>
      <c r="C200" s="268" t="s">
        <v>957</v>
      </c>
      <c r="D200" s="269" t="s">
        <v>57</v>
      </c>
      <c r="E200" s="269">
        <v>45</v>
      </c>
      <c r="F200" s="270">
        <v>39.75</v>
      </c>
      <c r="G200" s="271">
        <v>0.156</v>
      </c>
      <c r="H200" s="269" t="s">
        <v>695</v>
      </c>
      <c r="I200" s="269" t="s">
        <v>136</v>
      </c>
      <c r="J200" s="269" t="s">
        <v>307</v>
      </c>
      <c r="K200" s="269" t="s">
        <v>696</v>
      </c>
      <c r="L200" s="269" t="s">
        <v>697</v>
      </c>
      <c r="M200" s="269" t="s">
        <v>698</v>
      </c>
      <c r="N200" s="269" t="str">
        <f t="shared" si="10"/>
        <v>D</v>
      </c>
      <c r="O200" s="75" t="str">
        <f t="shared" si="11"/>
        <v>C2T_2L_U_0L_0R</v>
      </c>
      <c r="P200" s="272">
        <f>VLOOKUP(A200,'[1]2025 Annual Counts'!$A:$AG,33,FALSE)</f>
        <v>2816.88</v>
      </c>
      <c r="Q200" s="272">
        <v>9936</v>
      </c>
      <c r="R200" s="272">
        <v>12960</v>
      </c>
      <c r="S200" s="272">
        <v>12960.720000000001</v>
      </c>
      <c r="T200" s="272" t="str" cm="1">
        <f t="array" ref="T200">_xlfn.IFS(P200&lt;Q200,"C",P200&lt;R200,"D",P200&lt;S200,"E",TRUE,"F")</f>
        <v>C</v>
      </c>
      <c r="V200" s="47">
        <f>ROUND(VLOOKUP(A200,'[1]2025 Annual Counts'!A:AG,32,FALSE),0)</f>
        <v>3084</v>
      </c>
      <c r="W200" s="265">
        <f t="shared" si="9"/>
        <v>267.11999999999989</v>
      </c>
    </row>
    <row r="201" spans="1:23" ht="12.75" customHeight="1" x14ac:dyDescent="0.3">
      <c r="A201" s="262">
        <v>513</v>
      </c>
      <c r="B201" s="263" t="s">
        <v>277</v>
      </c>
      <c r="C201" s="263" t="s">
        <v>958</v>
      </c>
      <c r="D201" s="75" t="s">
        <v>57</v>
      </c>
      <c r="E201" s="75">
        <v>45</v>
      </c>
      <c r="F201" s="264">
        <v>44.45</v>
      </c>
      <c r="G201" s="266">
        <v>5.8120513013534644E-2</v>
      </c>
      <c r="H201" s="75" t="s">
        <v>695</v>
      </c>
      <c r="I201" s="75" t="s">
        <v>136</v>
      </c>
      <c r="J201" s="75" t="s">
        <v>307</v>
      </c>
      <c r="K201" s="75" t="s">
        <v>696</v>
      </c>
      <c r="L201" s="75" t="s">
        <v>691</v>
      </c>
      <c r="M201" s="75" t="s">
        <v>698</v>
      </c>
      <c r="N201" s="75" t="str">
        <f t="shared" si="10"/>
        <v>D</v>
      </c>
      <c r="O201" s="75" t="str">
        <f t="shared" si="11"/>
        <v>C2T_2L_U_WL_0R</v>
      </c>
      <c r="P201" s="88">
        <f>VLOOKUP(A201,'[1]2025 Annual Counts'!$A:$AG,33,FALSE)</f>
        <v>7734.384</v>
      </c>
      <c r="Q201" s="88">
        <v>12420</v>
      </c>
      <c r="R201" s="88">
        <v>16200</v>
      </c>
      <c r="S201" s="88">
        <v>16200.9</v>
      </c>
      <c r="T201" s="88" t="str" cm="1">
        <f t="array" ref="T201">_xlfn.IFS(P201&lt;Q201,"C",P201&lt;R201,"D",P201&lt;S201,"E",TRUE,"F")</f>
        <v>C</v>
      </c>
      <c r="V201" s="47">
        <f>ROUND(VLOOKUP(A201,'[1]2025 Annual Counts'!A:AG,32,FALSE),0)</f>
        <v>7836</v>
      </c>
      <c r="W201" s="265">
        <f t="shared" si="9"/>
        <v>101.61599999999999</v>
      </c>
    </row>
    <row r="202" spans="1:23" ht="12.75" customHeight="1" x14ac:dyDescent="0.3">
      <c r="A202" s="262">
        <v>514</v>
      </c>
      <c r="B202" s="263" t="s">
        <v>383</v>
      </c>
      <c r="C202" s="263" t="s">
        <v>959</v>
      </c>
      <c r="D202" s="75" t="s">
        <v>57</v>
      </c>
      <c r="E202" s="75">
        <v>45</v>
      </c>
      <c r="F202" s="264">
        <v>53.25</v>
      </c>
      <c r="G202" s="266">
        <v>8.904999999999999E-2</v>
      </c>
      <c r="H202" s="75" t="s">
        <v>695</v>
      </c>
      <c r="I202" s="75" t="s">
        <v>136</v>
      </c>
      <c r="J202" s="75" t="s">
        <v>307</v>
      </c>
      <c r="K202" s="75" t="s">
        <v>696</v>
      </c>
      <c r="L202" s="75" t="s">
        <v>697</v>
      </c>
      <c r="M202" s="75" t="s">
        <v>698</v>
      </c>
      <c r="N202" s="75" t="str">
        <f t="shared" si="10"/>
        <v>D</v>
      </c>
      <c r="O202" s="75" t="str">
        <f t="shared" si="11"/>
        <v>C2T_2L_U_0L_0R</v>
      </c>
      <c r="P202" s="88">
        <f>VLOOKUP(A202,'[1]2025 Annual Counts'!$A:$AG,33,FALSE)</f>
        <v>3266.5248000000001</v>
      </c>
      <c r="Q202" s="88">
        <v>9936</v>
      </c>
      <c r="R202" s="88">
        <v>12960</v>
      </c>
      <c r="S202" s="88">
        <v>12960.720000000001</v>
      </c>
      <c r="T202" s="88" t="str" cm="1">
        <f t="array" ref="T202">_xlfn.IFS(P202&lt;Q202,"C",P202&lt;R202,"D",P202&lt;S202,"E",TRUE,"F")</f>
        <v>C</v>
      </c>
      <c r="V202" s="47">
        <f>ROUND(VLOOKUP(A202,'[1]2025 Annual Counts'!A:AG,32,FALSE),0)</f>
        <v>3044</v>
      </c>
      <c r="W202" s="265">
        <f t="shared" si="9"/>
        <v>-222.52480000000014</v>
      </c>
    </row>
    <row r="203" spans="1:23" ht="12.75" customHeight="1" x14ac:dyDescent="0.3">
      <c r="A203" s="262">
        <v>515</v>
      </c>
      <c r="B203" s="263" t="s">
        <v>388</v>
      </c>
      <c r="C203" s="263" t="s">
        <v>960</v>
      </c>
      <c r="D203" s="75" t="s">
        <v>57</v>
      </c>
      <c r="E203" s="75">
        <v>45</v>
      </c>
      <c r="F203" s="264">
        <v>44</v>
      </c>
      <c r="G203" s="266">
        <v>0.10730000000000001</v>
      </c>
      <c r="H203" s="75" t="s">
        <v>695</v>
      </c>
      <c r="I203" s="75" t="s">
        <v>136</v>
      </c>
      <c r="J203" s="75" t="s">
        <v>307</v>
      </c>
      <c r="K203" s="75" t="s">
        <v>696</v>
      </c>
      <c r="L203" s="75" t="s">
        <v>697</v>
      </c>
      <c r="M203" s="75" t="s">
        <v>698</v>
      </c>
      <c r="N203" s="75" t="str">
        <f t="shared" si="10"/>
        <v>D</v>
      </c>
      <c r="O203" s="75" t="str">
        <f t="shared" si="11"/>
        <v>C2T_2L_U_0L_0R</v>
      </c>
      <c r="P203" s="88">
        <f>VLOOKUP(A203,'[1]2025 Annual Counts'!$A:$AG,33,FALSE)</f>
        <v>3281.5488</v>
      </c>
      <c r="Q203" s="88">
        <v>9936</v>
      </c>
      <c r="R203" s="88">
        <v>12960</v>
      </c>
      <c r="S203" s="88">
        <v>12960.720000000001</v>
      </c>
      <c r="T203" s="88" t="str" cm="1">
        <f t="array" ref="T203">_xlfn.IFS(P203&lt;Q203,"C",P203&lt;R203,"D",P203&lt;S203,"E",TRUE,"F")</f>
        <v>C</v>
      </c>
      <c r="V203" s="47">
        <f>ROUND(VLOOKUP(A203,'[1]2025 Annual Counts'!A:AG,32,FALSE),0)</f>
        <v>3193</v>
      </c>
      <c r="W203" s="265">
        <f t="shared" si="9"/>
        <v>-88.548800000000028</v>
      </c>
    </row>
    <row r="204" spans="1:23" ht="12.75" customHeight="1" x14ac:dyDescent="0.3">
      <c r="A204" s="267">
        <v>517</v>
      </c>
      <c r="B204" s="268" t="s">
        <v>280</v>
      </c>
      <c r="C204" s="268" t="s">
        <v>961</v>
      </c>
      <c r="D204" s="269" t="s">
        <v>57</v>
      </c>
      <c r="E204" s="269">
        <v>45</v>
      </c>
      <c r="F204" s="270">
        <v>45</v>
      </c>
      <c r="G204" s="271">
        <v>0.11795518407212621</v>
      </c>
      <c r="H204" s="269" t="s">
        <v>695</v>
      </c>
      <c r="I204" s="269" t="s">
        <v>136</v>
      </c>
      <c r="J204" s="269" t="s">
        <v>307</v>
      </c>
      <c r="K204" s="269" t="s">
        <v>696</v>
      </c>
      <c r="L204" s="269" t="s">
        <v>697</v>
      </c>
      <c r="M204" s="269" t="s">
        <v>698</v>
      </c>
      <c r="N204" s="269" t="str">
        <f t="shared" si="10"/>
        <v>D</v>
      </c>
      <c r="O204" s="75" t="str">
        <f t="shared" si="11"/>
        <v>C2T_2L_U_0L_0R</v>
      </c>
      <c r="P204" s="272">
        <f>VLOOKUP(A204,'[1]2025 Annual Counts'!$A:$AG,33,FALSE)</f>
        <v>2796.192</v>
      </c>
      <c r="Q204" s="272">
        <v>9936</v>
      </c>
      <c r="R204" s="272">
        <v>12960</v>
      </c>
      <c r="S204" s="272">
        <v>12960.720000000001</v>
      </c>
      <c r="T204" s="272" t="str" cm="1">
        <f t="array" ref="T204">_xlfn.IFS(P204&lt;Q204,"C",P204&lt;R204,"D",P204&lt;S204,"E",TRUE,"F")</f>
        <v>C</v>
      </c>
      <c r="V204" s="47">
        <f>ROUND(VLOOKUP(A204,'[1]2025 Annual Counts'!A:AG,32,FALSE),0)</f>
        <v>2880</v>
      </c>
      <c r="W204" s="265">
        <f t="shared" si="9"/>
        <v>83.807999999999993</v>
      </c>
    </row>
    <row r="205" spans="1:23" ht="12.75" customHeight="1" x14ac:dyDescent="0.3">
      <c r="A205" s="262">
        <v>518</v>
      </c>
      <c r="B205" s="263" t="s">
        <v>962</v>
      </c>
      <c r="C205" s="263" t="s">
        <v>963</v>
      </c>
      <c r="D205" s="75" t="s">
        <v>57</v>
      </c>
      <c r="E205" s="75">
        <v>25</v>
      </c>
      <c r="F205" s="264">
        <v>31.55</v>
      </c>
      <c r="G205" s="266">
        <v>0.18475675135390543</v>
      </c>
      <c r="H205" s="75" t="s">
        <v>695</v>
      </c>
      <c r="I205" s="75" t="s">
        <v>136</v>
      </c>
      <c r="J205" s="75" t="s">
        <v>307</v>
      </c>
      <c r="K205" s="75" t="s">
        <v>696</v>
      </c>
      <c r="L205" s="75" t="s">
        <v>697</v>
      </c>
      <c r="M205" s="75" t="s">
        <v>698</v>
      </c>
      <c r="N205" s="75" t="str">
        <f t="shared" si="10"/>
        <v>D</v>
      </c>
      <c r="O205" s="75" t="str">
        <f t="shared" si="11"/>
        <v>C2T_2L_U_0L_0R</v>
      </c>
      <c r="P205" s="88">
        <f>VLOOKUP(A205,'[1]2025 Annual Counts'!$A:$AG,33,FALSE)</f>
        <v>1934.4384</v>
      </c>
      <c r="Q205" s="88">
        <v>9936</v>
      </c>
      <c r="R205" s="88">
        <v>12960</v>
      </c>
      <c r="S205" s="88">
        <v>12960.720000000001</v>
      </c>
      <c r="T205" s="88" t="str" cm="1">
        <f t="array" ref="T205">_xlfn.IFS(P205&lt;Q205,"C",P205&lt;R205,"D",P205&lt;S205,"E",TRUE,"F")</f>
        <v>C</v>
      </c>
      <c r="V205" s="47">
        <f>ROUND(VLOOKUP(A205,'[1]2025 Annual Counts'!A:AG,32,FALSE),0)</f>
        <v>1601</v>
      </c>
      <c r="W205" s="265">
        <f t="shared" si="9"/>
        <v>-333.4384</v>
      </c>
    </row>
    <row r="206" spans="1:23" ht="12.75" customHeight="1" x14ac:dyDescent="0.3">
      <c r="A206" s="262">
        <v>521</v>
      </c>
      <c r="B206" s="263" t="s">
        <v>964</v>
      </c>
      <c r="C206" s="263" t="s">
        <v>955</v>
      </c>
      <c r="D206" s="75" t="s">
        <v>57</v>
      </c>
      <c r="E206" s="75">
        <v>25</v>
      </c>
      <c r="F206" s="264">
        <v>24.1</v>
      </c>
      <c r="G206" s="266">
        <v>0.12393636363636362</v>
      </c>
      <c r="H206" s="75" t="s">
        <v>695</v>
      </c>
      <c r="I206" s="75" t="s">
        <v>136</v>
      </c>
      <c r="J206" s="75" t="s">
        <v>307</v>
      </c>
      <c r="K206" s="75" t="s">
        <v>696</v>
      </c>
      <c r="L206" s="75" t="s">
        <v>697</v>
      </c>
      <c r="M206" s="75" t="s">
        <v>698</v>
      </c>
      <c r="N206" s="75" t="str">
        <f t="shared" si="10"/>
        <v>D</v>
      </c>
      <c r="O206" s="75" t="str">
        <f t="shared" si="11"/>
        <v>C2T_2L_U_0L_0R</v>
      </c>
      <c r="P206" s="88">
        <f>VLOOKUP(A206,'[1]2025 Annual Counts'!$A:$AG,33,FALSE)</f>
        <v>419.32800000000003</v>
      </c>
      <c r="Q206" s="88">
        <v>9936</v>
      </c>
      <c r="R206" s="88">
        <v>12960</v>
      </c>
      <c r="S206" s="88">
        <v>12960.720000000001</v>
      </c>
      <c r="T206" s="273" t="str" cm="1">
        <f t="array" ref="T206">_xlfn.IFS(P206&lt;Q206,"C",P206&lt;R206,"D",P206&lt;S206,"E",TRUE,"F")</f>
        <v>C</v>
      </c>
      <c r="V206" s="47">
        <f>ROUND(VLOOKUP(A206,'[1]2025 Annual Counts'!A:AG,32,FALSE),0)</f>
        <v>442</v>
      </c>
      <c r="W206" s="265">
        <f t="shared" si="9"/>
        <v>22.671999999999969</v>
      </c>
    </row>
    <row r="207" spans="1:23" ht="12.75" customHeight="1" x14ac:dyDescent="0.3">
      <c r="A207" s="267">
        <v>522</v>
      </c>
      <c r="B207" s="268" t="s">
        <v>965</v>
      </c>
      <c r="C207" s="268" t="s">
        <v>931</v>
      </c>
      <c r="D207" s="269" t="s">
        <v>57</v>
      </c>
      <c r="E207" s="269">
        <v>45</v>
      </c>
      <c r="F207" s="270">
        <v>48.45</v>
      </c>
      <c r="G207" s="271">
        <v>7.9808186122746316E-2</v>
      </c>
      <c r="H207" s="269" t="s">
        <v>722</v>
      </c>
      <c r="I207" s="269" t="s">
        <v>136</v>
      </c>
      <c r="J207" s="269" t="s">
        <v>138</v>
      </c>
      <c r="K207" s="269" t="s">
        <v>39</v>
      </c>
      <c r="L207" s="269" t="s">
        <v>691</v>
      </c>
      <c r="M207" s="269" t="s">
        <v>698</v>
      </c>
      <c r="N207" s="269" t="str">
        <f t="shared" si="10"/>
        <v>D</v>
      </c>
      <c r="O207" s="75" t="str">
        <f t="shared" si="11"/>
        <v>C3R_4L_D_WL_0R</v>
      </c>
      <c r="P207" s="272">
        <f>VLOOKUP(A207,'[1]2025 Annual Counts'!$A:$AG,33,FALSE)</f>
        <v>20479.881599999997</v>
      </c>
      <c r="Q207" s="272">
        <v>30870</v>
      </c>
      <c r="R207" s="272">
        <v>33570</v>
      </c>
      <c r="S207" s="272">
        <v>33570.9</v>
      </c>
      <c r="T207" s="272" t="str" cm="1">
        <f t="array" ref="T207">_xlfn.IFS(P207&lt;Q207,"C",P207&lt;R207,"D",P207&lt;S207,"E",TRUE,"F")</f>
        <v>C</v>
      </c>
      <c r="V207" s="47">
        <f>ROUND(VLOOKUP(A207,'[1]2025 Annual Counts'!A:AG,32,FALSE),0)</f>
        <v>19638</v>
      </c>
      <c r="W207" s="265">
        <f t="shared" si="9"/>
        <v>-841.88159999999698</v>
      </c>
    </row>
    <row r="208" spans="1:23" ht="12.75" customHeight="1" x14ac:dyDescent="0.3">
      <c r="A208" s="262">
        <v>523</v>
      </c>
      <c r="B208" s="263" t="s">
        <v>965</v>
      </c>
      <c r="C208" s="263" t="s">
        <v>966</v>
      </c>
      <c r="D208" s="75" t="s">
        <v>57</v>
      </c>
      <c r="E208" s="75">
        <v>45</v>
      </c>
      <c r="F208" s="264">
        <v>48.7</v>
      </c>
      <c r="G208" s="266">
        <v>0.13809021506728714</v>
      </c>
      <c r="H208" s="75" t="s">
        <v>722</v>
      </c>
      <c r="I208" s="75" t="s">
        <v>136</v>
      </c>
      <c r="J208" s="75" t="s">
        <v>138</v>
      </c>
      <c r="K208" s="75" t="s">
        <v>39</v>
      </c>
      <c r="L208" s="75" t="s">
        <v>691</v>
      </c>
      <c r="M208" s="75" t="s">
        <v>698</v>
      </c>
      <c r="N208" s="75" t="str">
        <f t="shared" si="10"/>
        <v>D</v>
      </c>
      <c r="O208" s="75" t="str">
        <f t="shared" si="11"/>
        <v>C3R_4L_D_WL_0R</v>
      </c>
      <c r="P208" s="88">
        <f>VLOOKUP(A208,'[1]2025 Annual Counts'!$A:$AG,33,FALSE)</f>
        <v>15786.288</v>
      </c>
      <c r="Q208" s="88">
        <v>30870</v>
      </c>
      <c r="R208" s="88">
        <v>33570</v>
      </c>
      <c r="S208" s="88">
        <v>33570.9</v>
      </c>
      <c r="T208" s="88" t="str" cm="1">
        <f t="array" ref="T208">_xlfn.IFS(P208&lt;Q208,"C",P208&lt;R208,"D",P208&lt;S208,"E",TRUE,"F")</f>
        <v>C</v>
      </c>
      <c r="V208" s="47">
        <f>ROUND(VLOOKUP(A208,'[1]2025 Annual Counts'!A:AG,32,FALSE),0)</f>
        <v>14254</v>
      </c>
      <c r="W208" s="265">
        <f t="shared" si="9"/>
        <v>-1532.2880000000005</v>
      </c>
    </row>
    <row r="209" spans="1:23" ht="12.75" customHeight="1" x14ac:dyDescent="0.3">
      <c r="A209" s="262">
        <v>526</v>
      </c>
      <c r="B209" s="263" t="s">
        <v>277</v>
      </c>
      <c r="C209" s="263" t="s">
        <v>967</v>
      </c>
      <c r="D209" s="75" t="s">
        <v>57</v>
      </c>
      <c r="E209" s="75">
        <v>35</v>
      </c>
      <c r="F209" s="264">
        <v>42.35</v>
      </c>
      <c r="G209" s="266">
        <v>0.12740000000000001</v>
      </c>
      <c r="H209" s="75" t="s">
        <v>695</v>
      </c>
      <c r="I209" s="75" t="s">
        <v>136</v>
      </c>
      <c r="J209" s="75" t="s">
        <v>138</v>
      </c>
      <c r="K209" s="75" t="s">
        <v>696</v>
      </c>
      <c r="L209" s="75" t="s">
        <v>691</v>
      </c>
      <c r="M209" s="75" t="s">
        <v>698</v>
      </c>
      <c r="N209" s="75" t="str">
        <f t="shared" si="10"/>
        <v>D</v>
      </c>
      <c r="O209" s="75" t="str">
        <f t="shared" si="11"/>
        <v>C3R_2L_U_WL_0R</v>
      </c>
      <c r="P209" s="88">
        <f>VLOOKUP(A209,'[1]2025 Annual Counts'!$A:$AG,33,FALSE)</f>
        <v>16045.343999999999</v>
      </c>
      <c r="Q209" s="88">
        <v>17640</v>
      </c>
      <c r="R209" s="88">
        <v>20160</v>
      </c>
      <c r="S209" s="88">
        <v>20160.900000000001</v>
      </c>
      <c r="T209" s="88" t="str" cm="1">
        <f t="array" ref="T209">_xlfn.IFS(P209&lt;Q209,"C",P209&lt;R209,"D",P209&lt;S209,"E",TRUE,"F")</f>
        <v>C</v>
      </c>
      <c r="V209" s="47">
        <f>ROUND(VLOOKUP(A209,'[1]2025 Annual Counts'!A:AG,32,FALSE),0)</f>
        <v>14428</v>
      </c>
      <c r="W209" s="265">
        <f t="shared" si="9"/>
        <v>-1617.3439999999991</v>
      </c>
    </row>
    <row r="210" spans="1:23" ht="12.75" customHeight="1" x14ac:dyDescent="0.3">
      <c r="A210" s="267">
        <v>527</v>
      </c>
      <c r="B210" s="268" t="s">
        <v>450</v>
      </c>
      <c r="C210" s="268" t="s">
        <v>968</v>
      </c>
      <c r="D210" s="269" t="s">
        <v>57</v>
      </c>
      <c r="E210" s="269">
        <v>25</v>
      </c>
      <c r="F210" s="270">
        <v>45.15</v>
      </c>
      <c r="G210" s="271">
        <v>0.141112678450034</v>
      </c>
      <c r="H210" s="269" t="s">
        <v>695</v>
      </c>
      <c r="I210" s="269" t="s">
        <v>136</v>
      </c>
      <c r="J210" s="269" t="s">
        <v>307</v>
      </c>
      <c r="K210" s="269" t="s">
        <v>696</v>
      </c>
      <c r="L210" s="269" t="s">
        <v>691</v>
      </c>
      <c r="M210" s="269" t="s">
        <v>698</v>
      </c>
      <c r="N210" s="269" t="str">
        <f t="shared" si="10"/>
        <v>D</v>
      </c>
      <c r="O210" s="75" t="str">
        <f t="shared" si="11"/>
        <v>C2T_2L_U_WL_0R</v>
      </c>
      <c r="P210" s="272">
        <f>VLOOKUP(A210,'[1]2025 Annual Counts'!$A:$AG,33,FALSE)</f>
        <v>2983.68</v>
      </c>
      <c r="Q210" s="272">
        <v>12420</v>
      </c>
      <c r="R210" s="272">
        <v>16200</v>
      </c>
      <c r="S210" s="272">
        <v>16200.9</v>
      </c>
      <c r="T210" s="272" t="str" cm="1">
        <f t="array" ref="T210">_xlfn.IFS(P210&lt;Q210,"C",P210&lt;R210,"D",P210&lt;S210,"E",TRUE,"F")</f>
        <v>C</v>
      </c>
      <c r="V210" s="47">
        <f>ROUND(VLOOKUP(A210,'[1]2025 Annual Counts'!A:AG,32,FALSE),0)</f>
        <v>2813</v>
      </c>
      <c r="W210" s="265">
        <f t="shared" si="9"/>
        <v>-170.67999999999984</v>
      </c>
    </row>
    <row r="211" spans="1:23" ht="12.75" customHeight="1" x14ac:dyDescent="0.3">
      <c r="A211" s="262">
        <v>530</v>
      </c>
      <c r="B211" s="263" t="s">
        <v>277</v>
      </c>
      <c r="C211" s="263" t="s">
        <v>969</v>
      </c>
      <c r="D211" s="75" t="s">
        <v>57</v>
      </c>
      <c r="E211" s="75">
        <v>35</v>
      </c>
      <c r="F211" s="264">
        <v>38.1</v>
      </c>
      <c r="G211" s="266">
        <v>7.1962648556876063E-2</v>
      </c>
      <c r="H211" s="75" t="s">
        <v>722</v>
      </c>
      <c r="I211" s="75" t="s">
        <v>136</v>
      </c>
      <c r="J211" s="75" t="s">
        <v>258</v>
      </c>
      <c r="K211" s="75" t="s">
        <v>696</v>
      </c>
      <c r="L211" s="75" t="s">
        <v>691</v>
      </c>
      <c r="M211" s="75" t="s">
        <v>692</v>
      </c>
      <c r="N211" s="75" t="str">
        <f t="shared" si="10"/>
        <v>D</v>
      </c>
      <c r="O211" s="75" t="str">
        <f t="shared" si="11"/>
        <v>C4_4L_U_WL_WR</v>
      </c>
      <c r="P211" s="88">
        <f>VLOOKUP(A211,'[1]2025 Annual Counts'!$A:$AG,33,FALSE)</f>
        <v>17012.016</v>
      </c>
      <c r="Q211" s="88">
        <v>21905.100000000002</v>
      </c>
      <c r="R211" s="88">
        <v>32408.775000000001</v>
      </c>
      <c r="S211" s="88">
        <v>36628.200000000004</v>
      </c>
      <c r="T211" s="88" t="str" cm="1">
        <f t="array" ref="T211">_xlfn.IFS(P211&lt;Q211,"C",P211&lt;R211,"D",P211&lt;S211,"E",TRUE,"F")</f>
        <v>C</v>
      </c>
      <c r="V211" s="47">
        <f>ROUND(VLOOKUP(A211,'[1]2025 Annual Counts'!A:AG,32,FALSE),0)</f>
        <v>14863</v>
      </c>
      <c r="W211" s="265">
        <f t="shared" si="9"/>
        <v>-2149.0159999999996</v>
      </c>
    </row>
    <row r="212" spans="1:23" ht="12.75" customHeight="1" x14ac:dyDescent="0.3">
      <c r="A212" s="262">
        <v>531</v>
      </c>
      <c r="B212" s="263" t="s">
        <v>970</v>
      </c>
      <c r="C212" s="263" t="s">
        <v>971</v>
      </c>
      <c r="D212" s="75" t="s">
        <v>57</v>
      </c>
      <c r="E212" s="75">
        <v>35</v>
      </c>
      <c r="F212" s="264">
        <v>46.5</v>
      </c>
      <c r="G212" s="266">
        <v>0.11674999999999999</v>
      </c>
      <c r="H212" s="75" t="s">
        <v>695</v>
      </c>
      <c r="I212" s="75" t="s">
        <v>136</v>
      </c>
      <c r="J212" s="75" t="s">
        <v>307</v>
      </c>
      <c r="K212" s="75" t="s">
        <v>696</v>
      </c>
      <c r="L212" s="75" t="s">
        <v>697</v>
      </c>
      <c r="M212" s="75" t="s">
        <v>698</v>
      </c>
      <c r="N212" s="75" t="str">
        <f t="shared" si="10"/>
        <v>D</v>
      </c>
      <c r="O212" s="75" t="str">
        <f t="shared" si="11"/>
        <v>C2T_2L_U_0L_0R</v>
      </c>
      <c r="P212" s="88">
        <f>VLOOKUP(A212,'[1]2025 Annual Counts'!$A:$AG,33,FALSE)</f>
        <v>2939.5871999999999</v>
      </c>
      <c r="Q212" s="88">
        <v>9936</v>
      </c>
      <c r="R212" s="88">
        <v>12960</v>
      </c>
      <c r="S212" s="88">
        <v>12960.720000000001</v>
      </c>
      <c r="T212" s="88" t="str" cm="1">
        <f t="array" ref="T212">_xlfn.IFS(P212&lt;Q212,"C",P212&lt;R212,"D",P212&lt;S212,"E",TRUE,"F")</f>
        <v>C</v>
      </c>
      <c r="V212" s="47">
        <f>ROUND(VLOOKUP(A212,'[1]2025 Annual Counts'!A:AG,32,FALSE),0)</f>
        <v>2657</v>
      </c>
      <c r="W212" s="265">
        <f t="shared" si="9"/>
        <v>-282.58719999999994</v>
      </c>
    </row>
    <row r="213" spans="1:23" ht="12.75" customHeight="1" x14ac:dyDescent="0.3">
      <c r="A213" s="267">
        <v>532</v>
      </c>
      <c r="B213" s="268" t="s">
        <v>947</v>
      </c>
      <c r="C213" s="268" t="s">
        <v>972</v>
      </c>
      <c r="D213" s="269" t="s">
        <v>57</v>
      </c>
      <c r="E213" s="269">
        <v>55</v>
      </c>
      <c r="F213" s="270">
        <v>61.4</v>
      </c>
      <c r="G213" s="271">
        <v>0.16624816387178942</v>
      </c>
      <c r="H213" s="269" t="s">
        <v>695</v>
      </c>
      <c r="I213" s="269" t="s">
        <v>157</v>
      </c>
      <c r="J213" s="269" t="s">
        <v>307</v>
      </c>
      <c r="K213" s="269" t="s">
        <v>696</v>
      </c>
      <c r="L213" s="269" t="s">
        <v>691</v>
      </c>
      <c r="M213" s="269" t="s">
        <v>698</v>
      </c>
      <c r="N213" s="269" t="str">
        <f t="shared" si="10"/>
        <v>C</v>
      </c>
      <c r="O213" s="75" t="str">
        <f t="shared" si="11"/>
        <v>C2T_2L_U_WL_0R</v>
      </c>
      <c r="P213" s="272">
        <f>VLOOKUP(A213,'[1]2025 Annual Counts'!$A:$AG,33,FALSE)</f>
        <v>8731.2383999999984</v>
      </c>
      <c r="Q213" s="272">
        <v>12420</v>
      </c>
      <c r="R213" s="272">
        <v>16200</v>
      </c>
      <c r="S213" s="272">
        <v>16200.9</v>
      </c>
      <c r="T213" s="272" t="str" cm="1">
        <f t="array" ref="T213">_xlfn.IFS(P213&lt;Q213,"C",P213&lt;R213,"D",P213&lt;S213,"E",TRUE,"F")</f>
        <v>C</v>
      </c>
      <c r="V213" s="47">
        <f>ROUND(VLOOKUP(A213,'[1]2025 Annual Counts'!A:AG,32,FALSE),0)</f>
        <v>7230</v>
      </c>
      <c r="W213" s="265">
        <f t="shared" si="9"/>
        <v>-1501.2383999999984</v>
      </c>
    </row>
    <row r="214" spans="1:23" ht="12.75" customHeight="1" x14ac:dyDescent="0.3">
      <c r="A214" s="262">
        <v>533</v>
      </c>
      <c r="B214" s="263" t="s">
        <v>970</v>
      </c>
      <c r="C214" s="263" t="s">
        <v>973</v>
      </c>
      <c r="D214" s="75" t="s">
        <v>57</v>
      </c>
      <c r="E214" s="75">
        <v>35</v>
      </c>
      <c r="F214" s="264">
        <v>42.349999999999994</v>
      </c>
      <c r="G214" s="266">
        <v>0.23043690180786958</v>
      </c>
      <c r="H214" s="75" t="s">
        <v>695</v>
      </c>
      <c r="I214" s="75" t="s">
        <v>136</v>
      </c>
      <c r="J214" s="75" t="s">
        <v>138</v>
      </c>
      <c r="K214" s="75" t="s">
        <v>696</v>
      </c>
      <c r="L214" s="75" t="s">
        <v>691</v>
      </c>
      <c r="M214" s="75" t="s">
        <v>698</v>
      </c>
      <c r="N214" s="75" t="str">
        <f t="shared" si="10"/>
        <v>D</v>
      </c>
      <c r="O214" s="75" t="str">
        <f t="shared" si="11"/>
        <v>C3R_2L_U_WL_0R</v>
      </c>
      <c r="P214" s="88">
        <f>VLOOKUP(A214,'[1]2025 Annual Counts'!$A:$AG,33,FALSE)</f>
        <v>5273.7695999999996</v>
      </c>
      <c r="Q214" s="88">
        <v>17640</v>
      </c>
      <c r="R214" s="88">
        <v>20160</v>
      </c>
      <c r="S214" s="88">
        <v>20160.900000000001</v>
      </c>
      <c r="T214" s="88" t="str" cm="1">
        <f t="array" ref="T214">_xlfn.IFS(P214&lt;Q214,"C",P214&lt;R214,"D",P214&lt;S214,"E",TRUE,"F")</f>
        <v>C</v>
      </c>
      <c r="V214" s="47">
        <f>ROUND(VLOOKUP(A214,'[1]2025 Annual Counts'!A:AG,32,FALSE),0)</f>
        <v>4490</v>
      </c>
      <c r="W214" s="265">
        <f t="shared" si="9"/>
        <v>-783.76959999999963</v>
      </c>
    </row>
    <row r="215" spans="1:23" ht="12.9" customHeight="1" x14ac:dyDescent="0.3">
      <c r="A215" s="262">
        <v>534</v>
      </c>
      <c r="B215" s="263" t="s">
        <v>974</v>
      </c>
      <c r="C215" s="263" t="s">
        <v>975</v>
      </c>
      <c r="D215" s="75" t="s">
        <v>57</v>
      </c>
      <c r="E215" s="75">
        <v>35</v>
      </c>
      <c r="F215" s="264">
        <v>45.900000000000006</v>
      </c>
      <c r="G215" s="266">
        <v>0.11013571256992452</v>
      </c>
      <c r="H215" s="75" t="s">
        <v>695</v>
      </c>
      <c r="I215" s="75" t="s">
        <v>136</v>
      </c>
      <c r="J215" s="75" t="s">
        <v>138</v>
      </c>
      <c r="K215" s="75" t="s">
        <v>696</v>
      </c>
      <c r="L215" s="75" t="s">
        <v>691</v>
      </c>
      <c r="M215" s="75" t="s">
        <v>692</v>
      </c>
      <c r="N215" s="75" t="str">
        <f t="shared" si="10"/>
        <v>D</v>
      </c>
      <c r="O215" s="75" t="str">
        <f t="shared" si="11"/>
        <v>C3R_2L_U_WL_WR</v>
      </c>
      <c r="P215" s="88">
        <f>VLOOKUP(A215,'[1]2025 Annual Counts'!$A:$AG,33,FALSE)</f>
        <v>9760.4639999999999</v>
      </c>
      <c r="Q215" s="88">
        <v>18522</v>
      </c>
      <c r="R215" s="88">
        <v>21168</v>
      </c>
      <c r="S215" s="88">
        <v>21168.945000000003</v>
      </c>
      <c r="T215" s="88" t="str" cm="1">
        <f t="array" ref="T215">_xlfn.IFS(P215&lt;Q215,"C",P215&lt;R215,"D",P215&lt;S215,"E",TRUE,"F")</f>
        <v>C</v>
      </c>
      <c r="V215" s="47">
        <f>ROUND(VLOOKUP(A215,'[1]2025 Annual Counts'!A:AG,32,FALSE),0)</f>
        <v>8056</v>
      </c>
      <c r="W215" s="265">
        <f t="shared" si="9"/>
        <v>-1704.4639999999999</v>
      </c>
    </row>
    <row r="216" spans="1:23" ht="12.75" customHeight="1" x14ac:dyDescent="0.3">
      <c r="A216" s="262">
        <v>535</v>
      </c>
      <c r="B216" s="263" t="s">
        <v>976</v>
      </c>
      <c r="C216" s="263" t="s">
        <v>977</v>
      </c>
      <c r="D216" s="75" t="s">
        <v>57</v>
      </c>
      <c r="E216" s="75">
        <v>35</v>
      </c>
      <c r="F216" s="264">
        <v>41.2</v>
      </c>
      <c r="G216" s="266">
        <v>0.11038095674580138</v>
      </c>
      <c r="H216" s="75" t="s">
        <v>695</v>
      </c>
      <c r="I216" s="75" t="s">
        <v>136</v>
      </c>
      <c r="J216" s="75" t="s">
        <v>307</v>
      </c>
      <c r="K216" s="75" t="s">
        <v>696</v>
      </c>
      <c r="L216" s="75" t="s">
        <v>697</v>
      </c>
      <c r="M216" s="75" t="s">
        <v>698</v>
      </c>
      <c r="N216" s="75" t="str">
        <f t="shared" si="10"/>
        <v>D</v>
      </c>
      <c r="O216" s="75" t="str">
        <f t="shared" si="11"/>
        <v>C2T_2L_U_0L_0R</v>
      </c>
      <c r="P216" s="88">
        <f>VLOOKUP(A216,'[1]2025 Annual Counts'!$A:$AG,33,FALSE)</f>
        <v>2825.4240000000004</v>
      </c>
      <c r="Q216" s="88">
        <v>9936</v>
      </c>
      <c r="R216" s="88">
        <v>12960</v>
      </c>
      <c r="S216" s="88">
        <v>12960.720000000001</v>
      </c>
      <c r="T216" s="88" t="str" cm="1">
        <f t="array" ref="T216">_xlfn.IFS(P216&lt;Q216,"C",P216&lt;R216,"D",P216&lt;S216,"E",TRUE,"F")</f>
        <v>C</v>
      </c>
      <c r="V216" s="47">
        <f>ROUND(VLOOKUP(A216,'[1]2025 Annual Counts'!A:AG,32,FALSE),0)</f>
        <v>3313</v>
      </c>
      <c r="W216" s="265">
        <f t="shared" si="9"/>
        <v>487.57599999999957</v>
      </c>
    </row>
    <row r="217" spans="1:23" ht="12.75" customHeight="1" x14ac:dyDescent="0.3">
      <c r="A217" s="262">
        <v>536</v>
      </c>
      <c r="B217" s="263" t="s">
        <v>976</v>
      </c>
      <c r="C217" s="263" t="s">
        <v>978</v>
      </c>
      <c r="D217" s="75" t="s">
        <v>57</v>
      </c>
      <c r="E217" s="75">
        <v>35</v>
      </c>
      <c r="F217" s="264">
        <v>44.65</v>
      </c>
      <c r="G217" s="266">
        <v>0.14912755951914189</v>
      </c>
      <c r="H217" s="75" t="s">
        <v>695</v>
      </c>
      <c r="I217" s="75" t="s">
        <v>136</v>
      </c>
      <c r="J217" s="75" t="s">
        <v>307</v>
      </c>
      <c r="K217" s="75" t="s">
        <v>696</v>
      </c>
      <c r="L217" s="75" t="s">
        <v>691</v>
      </c>
      <c r="M217" s="75" t="s">
        <v>698</v>
      </c>
      <c r="N217" s="75" t="str">
        <f t="shared" si="10"/>
        <v>D</v>
      </c>
      <c r="O217" s="75" t="str">
        <f t="shared" si="11"/>
        <v>C2T_2L_U_WL_0R</v>
      </c>
      <c r="P217" s="88">
        <f>VLOOKUP(A217,'[1]2025 Annual Counts'!$A:$AG,33,FALSE)</f>
        <v>8867.6351999999988</v>
      </c>
      <c r="Q217" s="88">
        <v>12420</v>
      </c>
      <c r="R217" s="88">
        <v>16200</v>
      </c>
      <c r="S217" s="88">
        <v>16200.9</v>
      </c>
      <c r="T217" s="88" t="str" cm="1">
        <f t="array" ref="T217">_xlfn.IFS(P217&lt;Q217,"C",P217&lt;R217,"D",P217&lt;S217,"E",TRUE,"F")</f>
        <v>C</v>
      </c>
      <c r="V217" s="47">
        <f>ROUND(VLOOKUP(A217,'[1]2025 Annual Counts'!A:AG,32,FALSE),0)</f>
        <v>10169</v>
      </c>
      <c r="W217" s="265">
        <f t="shared" si="9"/>
        <v>1301.3648000000012</v>
      </c>
    </row>
    <row r="218" spans="1:23" ht="12.75" customHeight="1" x14ac:dyDescent="0.3">
      <c r="A218" s="267">
        <v>537</v>
      </c>
      <c r="B218" s="268" t="s">
        <v>979</v>
      </c>
      <c r="C218" s="268" t="s">
        <v>980</v>
      </c>
      <c r="D218" s="269" t="s">
        <v>57</v>
      </c>
      <c r="E218" s="269">
        <v>25</v>
      </c>
      <c r="F218" s="270">
        <v>31.15</v>
      </c>
      <c r="G218" s="271">
        <v>3.2702282333051565E-2</v>
      </c>
      <c r="H218" s="269" t="s">
        <v>695</v>
      </c>
      <c r="I218" s="269" t="s">
        <v>136</v>
      </c>
      <c r="J218" s="269" t="s">
        <v>138</v>
      </c>
      <c r="K218" s="269" t="s">
        <v>696</v>
      </c>
      <c r="L218" s="269" t="s">
        <v>697</v>
      </c>
      <c r="M218" s="269" t="s">
        <v>698</v>
      </c>
      <c r="N218" s="269" t="str">
        <f t="shared" si="10"/>
        <v>D</v>
      </c>
      <c r="O218" s="75" t="str">
        <f t="shared" si="11"/>
        <v>C3R_2L_U_0L_0R</v>
      </c>
      <c r="P218" s="272">
        <f>VLOOKUP(A218,'[1]2025 Annual Counts'!$A:$AG,33,FALSE)</f>
        <v>2051.4335999999998</v>
      </c>
      <c r="Q218" s="272">
        <v>14112</v>
      </c>
      <c r="R218" s="272">
        <v>16128</v>
      </c>
      <c r="S218" s="272">
        <v>16128.720000000001</v>
      </c>
      <c r="T218" s="272" t="str" cm="1">
        <f t="array" ref="T218">_xlfn.IFS(P218&lt;Q218,"C",P218&lt;R218,"D",P218&lt;S218,"E",TRUE,"F")</f>
        <v>C</v>
      </c>
      <c r="V218" s="47">
        <f>ROUND(VLOOKUP(A218,'[1]2025 Annual Counts'!A:AG,32,FALSE),0)</f>
        <v>2571</v>
      </c>
      <c r="W218" s="265">
        <f t="shared" si="9"/>
        <v>519.56640000000016</v>
      </c>
    </row>
    <row r="219" spans="1:23" ht="12.75" customHeight="1" x14ac:dyDescent="0.3">
      <c r="A219" s="262">
        <v>538</v>
      </c>
      <c r="B219" s="263" t="s">
        <v>981</v>
      </c>
      <c r="C219" s="263" t="s">
        <v>982</v>
      </c>
      <c r="D219" s="75" t="s">
        <v>57</v>
      </c>
      <c r="E219" s="75">
        <v>45</v>
      </c>
      <c r="F219" s="264">
        <v>50.3</v>
      </c>
      <c r="G219" s="266">
        <v>9.8990022985704099E-2</v>
      </c>
      <c r="H219" s="75" t="s">
        <v>689</v>
      </c>
      <c r="I219" s="75" t="s">
        <v>136</v>
      </c>
      <c r="J219" s="75" t="s">
        <v>258</v>
      </c>
      <c r="K219" s="75" t="s">
        <v>39</v>
      </c>
      <c r="L219" s="75" t="s">
        <v>691</v>
      </c>
      <c r="M219" s="75" t="s">
        <v>698</v>
      </c>
      <c r="N219" s="75" t="str">
        <f t="shared" si="10"/>
        <v>D</v>
      </c>
      <c r="O219" s="75" t="str">
        <f t="shared" si="11"/>
        <v>C4_6L_D_WL_0R</v>
      </c>
      <c r="P219" s="88">
        <f>VLOOKUP(A219,'[1]2025 Annual Counts'!$A:$AG,33,FALSE)</f>
        <v>26710.4244</v>
      </c>
      <c r="Q219" s="88">
        <v>40230</v>
      </c>
      <c r="R219" s="88">
        <v>51120</v>
      </c>
      <c r="S219" s="88">
        <v>54360</v>
      </c>
      <c r="T219" s="88" t="str" cm="1">
        <f t="array" ref="T219">_xlfn.IFS(P219&lt;Q219,"C",P219&lt;R219,"D",P219&lt;S219,"E",TRUE,"F")</f>
        <v>C</v>
      </c>
      <c r="V219" s="47">
        <f>ROUND(VLOOKUP(A219,'[1]2025 Annual Counts'!A:AG,32,FALSE),0)</f>
        <v>26312</v>
      </c>
      <c r="W219" s="265">
        <f t="shared" si="9"/>
        <v>-398.42439999999988</v>
      </c>
    </row>
    <row r="220" spans="1:23" ht="12.75" customHeight="1" x14ac:dyDescent="0.3">
      <c r="A220" s="262">
        <v>539</v>
      </c>
      <c r="B220" s="263" t="s">
        <v>281</v>
      </c>
      <c r="C220" s="263" t="s">
        <v>983</v>
      </c>
      <c r="D220" s="75" t="s">
        <v>57</v>
      </c>
      <c r="E220" s="75">
        <v>45</v>
      </c>
      <c r="F220" s="264">
        <v>48.55</v>
      </c>
      <c r="G220" s="266">
        <v>0.21710000000000002</v>
      </c>
      <c r="H220" s="75" t="s">
        <v>695</v>
      </c>
      <c r="I220" s="75" t="s">
        <v>136</v>
      </c>
      <c r="J220" s="75" t="s">
        <v>307</v>
      </c>
      <c r="K220" s="75" t="s">
        <v>696</v>
      </c>
      <c r="L220" s="75" t="s">
        <v>691</v>
      </c>
      <c r="M220" s="75" t="s">
        <v>698</v>
      </c>
      <c r="N220" s="75" t="str">
        <f t="shared" si="10"/>
        <v>D</v>
      </c>
      <c r="O220" s="75" t="str">
        <f t="shared" si="11"/>
        <v>C2T_2L_U_WL_0R</v>
      </c>
      <c r="P220" s="88">
        <f>VLOOKUP(A220,'[1]2025 Annual Counts'!$A:$AG,33,FALSE)</f>
        <v>2284.1280000000002</v>
      </c>
      <c r="Q220" s="88">
        <v>12420</v>
      </c>
      <c r="R220" s="88">
        <v>16200</v>
      </c>
      <c r="S220" s="88">
        <v>16200.9</v>
      </c>
      <c r="T220" s="88" t="str" cm="1">
        <f t="array" ref="T220">_xlfn.IFS(P220&lt;Q220,"C",P220&lt;R220,"D",P220&lt;S220,"E",TRUE,"F")</f>
        <v>C</v>
      </c>
      <c r="V220" s="47">
        <f>ROUND(VLOOKUP(A220,'[1]2025 Annual Counts'!A:AG,32,FALSE),0)</f>
        <v>2052</v>
      </c>
      <c r="W220" s="265">
        <f t="shared" si="9"/>
        <v>-232.12800000000016</v>
      </c>
    </row>
    <row r="221" spans="1:23" ht="12.75" customHeight="1" x14ac:dyDescent="0.3">
      <c r="A221" s="262">
        <v>540</v>
      </c>
      <c r="B221" s="263" t="s">
        <v>984</v>
      </c>
      <c r="C221" s="263" t="s">
        <v>985</v>
      </c>
      <c r="D221" s="75" t="s">
        <v>57</v>
      </c>
      <c r="E221" s="75">
        <v>35</v>
      </c>
      <c r="F221" s="264">
        <v>58.65</v>
      </c>
      <c r="G221" s="266">
        <v>0.14844214092140923</v>
      </c>
      <c r="H221" s="75" t="s">
        <v>695</v>
      </c>
      <c r="I221" s="75" t="s">
        <v>136</v>
      </c>
      <c r="J221" s="75" t="s">
        <v>307</v>
      </c>
      <c r="K221" s="75" t="s">
        <v>696</v>
      </c>
      <c r="L221" s="75" t="s">
        <v>691</v>
      </c>
      <c r="M221" s="75" t="s">
        <v>692</v>
      </c>
      <c r="N221" s="75" t="str">
        <f t="shared" si="10"/>
        <v>D</v>
      </c>
      <c r="O221" s="75" t="str">
        <f t="shared" si="11"/>
        <v>C2T_2L_U_WL_WR</v>
      </c>
      <c r="P221" s="88">
        <f>VLOOKUP(A221,'[1]2025 Annual Counts'!$A:$AG,33,FALSE)</f>
        <v>11693.807999999999</v>
      </c>
      <c r="Q221" s="88">
        <v>13041</v>
      </c>
      <c r="R221" s="88">
        <v>17010</v>
      </c>
      <c r="S221" s="88">
        <v>17011</v>
      </c>
      <c r="T221" s="88" t="str" cm="1">
        <f t="array" ref="T221">_xlfn.IFS(P221&lt;Q221,"C",P221&lt;R221,"D",P221&lt;S221,"E",TRUE,"F")</f>
        <v>C</v>
      </c>
      <c r="V221" s="47">
        <f>ROUND(VLOOKUP(A221,'[1]2025 Annual Counts'!A:AG,32,FALSE),0)</f>
        <v>10510</v>
      </c>
      <c r="W221" s="265">
        <f t="shared" si="9"/>
        <v>-1183.8079999999991</v>
      </c>
    </row>
    <row r="222" spans="1:23" ht="12.75" customHeight="1" x14ac:dyDescent="0.3">
      <c r="A222" s="262">
        <v>541</v>
      </c>
      <c r="B222" s="263" t="s">
        <v>970</v>
      </c>
      <c r="C222" s="263" t="s">
        <v>986</v>
      </c>
      <c r="D222" s="75" t="s">
        <v>57</v>
      </c>
      <c r="E222" s="75">
        <v>55</v>
      </c>
      <c r="F222" s="264">
        <v>68.599999999999994</v>
      </c>
      <c r="G222" s="266">
        <v>0.21715000000000001</v>
      </c>
      <c r="H222" s="75" t="s">
        <v>695</v>
      </c>
      <c r="I222" s="75" t="s">
        <v>157</v>
      </c>
      <c r="J222" s="75" t="s">
        <v>307</v>
      </c>
      <c r="K222" s="75" t="s">
        <v>696</v>
      </c>
      <c r="L222" s="75" t="s">
        <v>691</v>
      </c>
      <c r="M222" s="75" t="s">
        <v>698</v>
      </c>
      <c r="N222" s="75" t="str">
        <f t="shared" si="10"/>
        <v>C</v>
      </c>
      <c r="O222" s="75" t="str">
        <f t="shared" si="11"/>
        <v>C2T_2L_U_WL_0R</v>
      </c>
      <c r="P222" s="88">
        <f>VLOOKUP(A222,'[1]2025 Annual Counts'!$A:$AG,33,FALSE)</f>
        <v>2146.0031999999997</v>
      </c>
      <c r="Q222" s="88">
        <v>12420</v>
      </c>
      <c r="R222" s="88">
        <v>16200</v>
      </c>
      <c r="S222" s="88">
        <v>16200.9</v>
      </c>
      <c r="T222" s="88" t="str" cm="1">
        <f t="array" ref="T222">_xlfn.IFS(P222&lt;Q222,"C",P222&lt;R222,"D",P222&lt;S222,"E",TRUE,"F")</f>
        <v>C</v>
      </c>
      <c r="V222" s="47">
        <f>ROUND(VLOOKUP(A222,'[1]2025 Annual Counts'!A:AG,32,FALSE),0)</f>
        <v>1805</v>
      </c>
      <c r="W222" s="265">
        <f t="shared" si="9"/>
        <v>-341.00319999999965</v>
      </c>
    </row>
    <row r="223" spans="1:23" ht="12.75" customHeight="1" x14ac:dyDescent="0.3">
      <c r="A223" s="267">
        <v>542</v>
      </c>
      <c r="B223" s="268" t="s">
        <v>987</v>
      </c>
      <c r="C223" s="268" t="s">
        <v>985</v>
      </c>
      <c r="D223" s="269" t="s">
        <v>57</v>
      </c>
      <c r="E223" s="269">
        <v>45</v>
      </c>
      <c r="F223" s="270">
        <v>56.3</v>
      </c>
      <c r="G223" s="271">
        <v>0.13395000000000001</v>
      </c>
      <c r="H223" s="269" t="s">
        <v>695</v>
      </c>
      <c r="I223" s="269" t="s">
        <v>136</v>
      </c>
      <c r="J223" s="269" t="s">
        <v>307</v>
      </c>
      <c r="K223" s="269" t="s">
        <v>696</v>
      </c>
      <c r="L223" s="269" t="s">
        <v>691</v>
      </c>
      <c r="M223" s="269" t="s">
        <v>698</v>
      </c>
      <c r="N223" s="269" t="str">
        <f t="shared" si="10"/>
        <v>D</v>
      </c>
      <c r="O223" s="75" t="str">
        <f t="shared" si="11"/>
        <v>C2T_2L_U_WL_0R</v>
      </c>
      <c r="P223" s="272">
        <f>VLOOKUP(A223,'[1]2025 Annual Counts'!$A:$AG,33,FALSE)</f>
        <v>5392.5695999999998</v>
      </c>
      <c r="Q223" s="272">
        <v>12420</v>
      </c>
      <c r="R223" s="272">
        <v>16200</v>
      </c>
      <c r="S223" s="272">
        <v>16200.9</v>
      </c>
      <c r="T223" s="272" t="str" cm="1">
        <f t="array" ref="T223">_xlfn.IFS(P223&lt;Q223,"C",P223&lt;R223,"D",P223&lt;S223,"E",TRUE,"F")</f>
        <v>C</v>
      </c>
      <c r="V223" s="47">
        <f>ROUND(VLOOKUP(A223,'[1]2025 Annual Counts'!A:AG,32,FALSE),0)</f>
        <v>4559</v>
      </c>
      <c r="W223" s="265">
        <f t="shared" si="9"/>
        <v>-833.56959999999981</v>
      </c>
    </row>
    <row r="224" spans="1:23" ht="13.8" x14ac:dyDescent="0.3">
      <c r="A224" s="275">
        <v>543</v>
      </c>
      <c r="B224" s="263" t="s">
        <v>901</v>
      </c>
      <c r="C224" s="263" t="s">
        <v>988</v>
      </c>
      <c r="D224" s="75" t="s">
        <v>57</v>
      </c>
      <c r="E224" s="274">
        <v>55</v>
      </c>
      <c r="F224" s="264">
        <v>56.900000000000006</v>
      </c>
      <c r="G224" s="266">
        <v>0.14530000000000001</v>
      </c>
      <c r="H224" s="75" t="s">
        <v>695</v>
      </c>
      <c r="I224" s="274" t="s">
        <v>136</v>
      </c>
      <c r="J224" s="75" t="s">
        <v>307</v>
      </c>
      <c r="K224" s="75" t="s">
        <v>696</v>
      </c>
      <c r="L224" s="75" t="s">
        <v>691</v>
      </c>
      <c r="M224" s="75" t="s">
        <v>692</v>
      </c>
      <c r="N224" s="75" t="str">
        <f t="shared" si="10"/>
        <v>D</v>
      </c>
      <c r="O224" s="75" t="str">
        <f t="shared" si="11"/>
        <v>C2T_2L_U_WL_WR</v>
      </c>
      <c r="P224" s="281">
        <f>VLOOKUP(A224,'[1]2025 Annual Counts'!$A:$AG,33,FALSE)</f>
        <v>13786.502399999999</v>
      </c>
      <c r="Q224" s="281">
        <v>13041</v>
      </c>
      <c r="R224" s="281">
        <v>17010</v>
      </c>
      <c r="S224" s="281">
        <v>17011</v>
      </c>
      <c r="T224" s="282" t="str" cm="1">
        <f t="array" ref="T224">_xlfn.IFS(P224&lt;Q224,"C",P224&lt;R224,"D",P224&lt;S224,"E",TRUE,"F")</f>
        <v>D</v>
      </c>
      <c r="V224" s="47">
        <f>ROUND(VLOOKUP(A224,'[1]2025 Annual Counts'!A:AG,32,FALSE),0)</f>
        <v>14012</v>
      </c>
      <c r="W224" s="265">
        <f t="shared" si="9"/>
        <v>225.4976000000006</v>
      </c>
    </row>
    <row r="225" spans="1:23" ht="13.8" x14ac:dyDescent="0.3">
      <c r="A225" s="275">
        <v>544</v>
      </c>
      <c r="B225" s="263" t="s">
        <v>989</v>
      </c>
      <c r="C225" s="263" t="s">
        <v>990</v>
      </c>
      <c r="D225" s="75" t="s">
        <v>57</v>
      </c>
      <c r="E225" s="274">
        <v>45</v>
      </c>
      <c r="F225" s="264">
        <v>42.8</v>
      </c>
      <c r="G225" s="266">
        <v>0.13022616853744345</v>
      </c>
      <c r="H225" s="75" t="s">
        <v>695</v>
      </c>
      <c r="I225" s="75" t="s">
        <v>157</v>
      </c>
      <c r="J225" s="75" t="s">
        <v>307</v>
      </c>
      <c r="K225" s="75" t="s">
        <v>696</v>
      </c>
      <c r="L225" s="75" t="s">
        <v>697</v>
      </c>
      <c r="M225" s="75" t="s">
        <v>698</v>
      </c>
      <c r="N225" s="75" t="str">
        <f t="shared" si="10"/>
        <v>C</v>
      </c>
      <c r="O225" s="75" t="str">
        <f t="shared" si="11"/>
        <v>C2T_2L_U_0L_0R</v>
      </c>
      <c r="P225" s="281">
        <f>VLOOKUP(A225,'[1]2025 Annual Counts'!$A:$AG,33,FALSE)</f>
        <v>2276.7839999999997</v>
      </c>
      <c r="Q225" s="281">
        <v>9936</v>
      </c>
      <c r="R225" s="281">
        <v>12960</v>
      </c>
      <c r="S225" s="281">
        <v>12960.720000000001</v>
      </c>
      <c r="T225" s="282" t="str" cm="1">
        <f t="array" ref="T225">_xlfn.IFS(P225&lt;Q225,"C",P225&lt;R225,"D",P225&lt;S225,"E",TRUE,"F")</f>
        <v>C</v>
      </c>
      <c r="V225" s="47">
        <f>ROUND(VLOOKUP(A225,'[1]2025 Annual Counts'!A:AG,32,FALSE),0)</f>
        <v>2337</v>
      </c>
      <c r="W225" s="265">
        <f t="shared" si="9"/>
        <v>60.216000000000349</v>
      </c>
    </row>
    <row r="226" spans="1:23" ht="12.75" customHeight="1" x14ac:dyDescent="0.3">
      <c r="A226" s="262">
        <v>601</v>
      </c>
      <c r="B226" s="263" t="s">
        <v>991</v>
      </c>
      <c r="C226" s="263" t="s">
        <v>820</v>
      </c>
      <c r="D226" s="75" t="s">
        <v>57</v>
      </c>
      <c r="E226" s="75">
        <v>40</v>
      </c>
      <c r="F226" s="264">
        <v>46.45</v>
      </c>
      <c r="G226" s="266">
        <v>0.10602600174029514</v>
      </c>
      <c r="H226" s="75" t="s">
        <v>695</v>
      </c>
      <c r="I226" s="75" t="s">
        <v>136</v>
      </c>
      <c r="J226" s="75" t="s">
        <v>307</v>
      </c>
      <c r="K226" s="75" t="s">
        <v>696</v>
      </c>
      <c r="L226" s="75" t="s">
        <v>691</v>
      </c>
      <c r="M226" s="75" t="s">
        <v>692</v>
      </c>
      <c r="N226" s="75" t="str">
        <f t="shared" si="10"/>
        <v>D</v>
      </c>
      <c r="O226" s="75" t="str">
        <f t="shared" si="11"/>
        <v>C2T_2L_U_WL_WR</v>
      </c>
      <c r="P226" s="88">
        <f>VLOOKUP(A226,'[1]2025 Annual Counts'!$A:$AG,33,FALSE)</f>
        <v>5793.36</v>
      </c>
      <c r="Q226" s="88">
        <v>13041</v>
      </c>
      <c r="R226" s="88">
        <v>17010</v>
      </c>
      <c r="S226" s="88">
        <v>17011</v>
      </c>
      <c r="T226" s="88" t="str" cm="1">
        <f t="array" ref="T226">_xlfn.IFS(P226&lt;Q226,"C",P226&lt;R226,"D",P226&lt;S226,"E",TRUE,"F")</f>
        <v>C</v>
      </c>
      <c r="V226" s="47">
        <f>ROUND(VLOOKUP(A226,'[1]2025 Annual Counts'!A:AG,32,FALSE),0)</f>
        <v>5295</v>
      </c>
      <c r="W226" s="265">
        <f t="shared" si="9"/>
        <v>-498.35999999999967</v>
      </c>
    </row>
    <row r="227" spans="1:23" ht="12.75" customHeight="1" x14ac:dyDescent="0.3">
      <c r="A227" s="262">
        <v>602</v>
      </c>
      <c r="B227" s="263" t="s">
        <v>992</v>
      </c>
      <c r="C227" s="263" t="s">
        <v>993</v>
      </c>
      <c r="D227" s="75" t="s">
        <v>57</v>
      </c>
      <c r="E227" s="75">
        <v>35</v>
      </c>
      <c r="F227" s="264">
        <v>47.7</v>
      </c>
      <c r="G227" s="266">
        <v>0.1115</v>
      </c>
      <c r="H227" s="75" t="s">
        <v>695</v>
      </c>
      <c r="I227" s="75" t="s">
        <v>136</v>
      </c>
      <c r="J227" s="75" t="s">
        <v>138</v>
      </c>
      <c r="K227" s="75" t="s">
        <v>696</v>
      </c>
      <c r="L227" s="75" t="s">
        <v>697</v>
      </c>
      <c r="M227" s="75" t="s">
        <v>698</v>
      </c>
      <c r="N227" s="75" t="str">
        <f t="shared" si="10"/>
        <v>D</v>
      </c>
      <c r="O227" s="75" t="str">
        <f t="shared" si="11"/>
        <v>C3R_2L_U_0L_0R</v>
      </c>
      <c r="P227" s="88">
        <f>VLOOKUP(A227,'[1]2025 Annual Counts'!$A:$AG,33,FALSE)</f>
        <v>5517.9935999999998</v>
      </c>
      <c r="Q227" s="88">
        <v>14112</v>
      </c>
      <c r="R227" s="88">
        <v>16128</v>
      </c>
      <c r="S227" s="88">
        <v>16128.720000000001</v>
      </c>
      <c r="T227" s="88" t="str" cm="1">
        <f t="array" ref="T227">_xlfn.IFS(P227&lt;Q227,"C",P227&lt;R227,"D",P227&lt;S227,"E",TRUE,"F")</f>
        <v>C</v>
      </c>
      <c r="V227" s="47">
        <f>ROUND(VLOOKUP(A227,'[1]2025 Annual Counts'!A:AG,32,FALSE),0)</f>
        <v>5436</v>
      </c>
      <c r="W227" s="265">
        <f t="shared" si="9"/>
        <v>-81.993599999999788</v>
      </c>
    </row>
    <row r="228" spans="1:23" ht="12.75" customHeight="1" x14ac:dyDescent="0.3">
      <c r="A228" s="262">
        <v>603</v>
      </c>
      <c r="B228" s="263" t="s">
        <v>994</v>
      </c>
      <c r="C228" s="263" t="s">
        <v>995</v>
      </c>
      <c r="D228" s="75" t="s">
        <v>57</v>
      </c>
      <c r="E228" s="75">
        <v>35</v>
      </c>
      <c r="F228" s="264">
        <v>42.75</v>
      </c>
      <c r="G228" s="266">
        <v>0.13455</v>
      </c>
      <c r="H228" s="75" t="s">
        <v>695</v>
      </c>
      <c r="I228" s="75" t="s">
        <v>136</v>
      </c>
      <c r="J228" s="75" t="s">
        <v>138</v>
      </c>
      <c r="K228" s="75" t="s">
        <v>696</v>
      </c>
      <c r="L228" s="75" t="s">
        <v>697</v>
      </c>
      <c r="M228" s="75" t="s">
        <v>698</v>
      </c>
      <c r="N228" s="75" t="str">
        <f t="shared" si="10"/>
        <v>D</v>
      </c>
      <c r="O228" s="75" t="str">
        <f t="shared" si="11"/>
        <v>C3R_2L_U_0L_0R</v>
      </c>
      <c r="P228" s="88">
        <f>VLOOKUP(A228,'[1]2025 Annual Counts'!$A:$AG,33,FALSE)</f>
        <v>7251.6383999999998</v>
      </c>
      <c r="Q228" s="88">
        <v>14112</v>
      </c>
      <c r="R228" s="88">
        <v>16128</v>
      </c>
      <c r="S228" s="88">
        <v>16128.720000000001</v>
      </c>
      <c r="T228" s="88" t="str" cm="1">
        <f t="array" ref="T228">_xlfn.IFS(P228&lt;Q228,"C",P228&lt;R228,"D",P228&lt;S228,"E",TRUE,"F")</f>
        <v>C</v>
      </c>
      <c r="V228" s="47">
        <f>ROUND(VLOOKUP(A228,'[1]2025 Annual Counts'!A:AG,32,FALSE),0)</f>
        <v>7674</v>
      </c>
      <c r="W228" s="265">
        <f t="shared" si="9"/>
        <v>422.36160000000018</v>
      </c>
    </row>
    <row r="229" spans="1:23" ht="12.75" customHeight="1" x14ac:dyDescent="0.3">
      <c r="A229" s="262">
        <v>604</v>
      </c>
      <c r="B229" s="263" t="s">
        <v>467</v>
      </c>
      <c r="C229" s="263" t="s">
        <v>996</v>
      </c>
      <c r="D229" s="75" t="s">
        <v>57</v>
      </c>
      <c r="E229" s="75">
        <v>45</v>
      </c>
      <c r="F229" s="264">
        <v>50.400000000000006</v>
      </c>
      <c r="G229" s="266">
        <v>0.15453378526932943</v>
      </c>
      <c r="H229" s="75" t="s">
        <v>695</v>
      </c>
      <c r="I229" s="75" t="s">
        <v>136</v>
      </c>
      <c r="J229" s="75" t="s">
        <v>138</v>
      </c>
      <c r="K229" s="75" t="s">
        <v>696</v>
      </c>
      <c r="L229" s="75" t="s">
        <v>691</v>
      </c>
      <c r="M229" s="75" t="s">
        <v>692</v>
      </c>
      <c r="N229" s="75" t="str">
        <f t="shared" si="10"/>
        <v>D</v>
      </c>
      <c r="O229" s="75" t="str">
        <f t="shared" si="11"/>
        <v>C3R_2L_U_WL_WR</v>
      </c>
      <c r="P229" s="88">
        <f>VLOOKUP(A229,'[1]2025 Annual Counts'!$A:$AG,33,FALSE)</f>
        <v>4996.3487999999998</v>
      </c>
      <c r="Q229" s="88">
        <v>18522</v>
      </c>
      <c r="R229" s="88">
        <v>21168</v>
      </c>
      <c r="S229" s="88">
        <v>21168.945000000003</v>
      </c>
      <c r="T229" s="88" t="str" cm="1">
        <f t="array" ref="T229">_xlfn.IFS(P229&lt;Q229,"C",P229&lt;R229,"D",P229&lt;S229,"E",TRUE,"F")</f>
        <v>C</v>
      </c>
      <c r="V229" s="47">
        <f>ROUND(VLOOKUP(A229,'[1]2025 Annual Counts'!A:AG,32,FALSE),0)</f>
        <v>5209</v>
      </c>
      <c r="W229" s="265">
        <f t="shared" si="9"/>
        <v>212.65120000000024</v>
      </c>
    </row>
    <row r="230" spans="1:23" ht="12.75" customHeight="1" x14ac:dyDescent="0.3">
      <c r="A230" s="267">
        <v>605</v>
      </c>
      <c r="B230" s="268" t="s">
        <v>273</v>
      </c>
      <c r="C230" s="268" t="s">
        <v>997</v>
      </c>
      <c r="D230" s="269" t="s">
        <v>57</v>
      </c>
      <c r="E230" s="269">
        <v>25</v>
      </c>
      <c r="F230" s="270">
        <v>32</v>
      </c>
      <c r="G230" s="271">
        <v>0.16649999999999998</v>
      </c>
      <c r="H230" s="269" t="s">
        <v>695</v>
      </c>
      <c r="I230" s="269" t="s">
        <v>136</v>
      </c>
      <c r="J230" s="269" t="s">
        <v>258</v>
      </c>
      <c r="K230" s="269" t="s">
        <v>696</v>
      </c>
      <c r="L230" s="269" t="s">
        <v>691</v>
      </c>
      <c r="M230" s="269" t="s">
        <v>698</v>
      </c>
      <c r="N230" s="269" t="str">
        <f t="shared" si="10"/>
        <v>D</v>
      </c>
      <c r="O230" s="75" t="str">
        <f t="shared" si="11"/>
        <v>C4_2L_U_WL_0R</v>
      </c>
      <c r="P230" s="272">
        <f>VLOOKUP(A230,'[1]2025 Annual Counts'!$A:$AG,33,FALSE)</f>
        <v>2568.4704000000002</v>
      </c>
      <c r="Q230" s="272">
        <v>0</v>
      </c>
      <c r="R230" s="272">
        <v>15840</v>
      </c>
      <c r="S230" s="272">
        <v>21600</v>
      </c>
      <c r="T230" s="272" t="str" cm="1">
        <f t="array" ref="T230">_xlfn.IFS(P230&lt;Q230,"C",P230&lt;R230,"D",P230&lt;S230,"E",TRUE,"F")</f>
        <v>D</v>
      </c>
      <c r="V230" s="47">
        <f>ROUND(VLOOKUP(A230,'[1]2025 Annual Counts'!A:AG,32,FALSE),0)</f>
        <v>2687</v>
      </c>
      <c r="W230" s="265">
        <f t="shared" si="9"/>
        <v>118.52959999999985</v>
      </c>
    </row>
    <row r="231" spans="1:23" ht="12.75" customHeight="1" x14ac:dyDescent="0.3">
      <c r="A231" s="262">
        <v>606</v>
      </c>
      <c r="B231" s="263" t="s">
        <v>998</v>
      </c>
      <c r="C231" s="263" t="s">
        <v>999</v>
      </c>
      <c r="D231" s="75" t="s">
        <v>57</v>
      </c>
      <c r="E231" s="75">
        <v>45</v>
      </c>
      <c r="F231" s="264">
        <v>53.35</v>
      </c>
      <c r="G231" s="266">
        <v>0.1628</v>
      </c>
      <c r="H231" s="75" t="s">
        <v>695</v>
      </c>
      <c r="I231" s="75" t="s">
        <v>136</v>
      </c>
      <c r="J231" s="75" t="s">
        <v>307</v>
      </c>
      <c r="K231" s="75" t="s">
        <v>696</v>
      </c>
      <c r="L231" s="75" t="s">
        <v>691</v>
      </c>
      <c r="M231" s="75" t="s">
        <v>698</v>
      </c>
      <c r="N231" s="75" t="str">
        <f t="shared" si="10"/>
        <v>D</v>
      </c>
      <c r="O231" s="75" t="str">
        <f t="shared" si="11"/>
        <v>C2T_2L_U_WL_0R</v>
      </c>
      <c r="P231" s="88">
        <f>VLOOKUP(A231,'[1]2025 Annual Counts'!$A:$AG,33,FALSE)</f>
        <v>7753.420799999999</v>
      </c>
      <c r="Q231" s="88">
        <v>12420</v>
      </c>
      <c r="R231" s="88">
        <v>16200</v>
      </c>
      <c r="S231" s="88">
        <v>16200.9</v>
      </c>
      <c r="T231" s="88" t="str" cm="1">
        <f t="array" ref="T231">_xlfn.IFS(P231&lt;Q231,"C",P231&lt;R231,"D",P231&lt;S231,"E",TRUE,"F")</f>
        <v>C</v>
      </c>
      <c r="V231" s="47">
        <f>ROUND(VLOOKUP(A231,'[1]2025 Annual Counts'!A:AG,32,FALSE),0)</f>
        <v>7026</v>
      </c>
      <c r="W231" s="265">
        <f t="shared" si="9"/>
        <v>-727.42079999999896</v>
      </c>
    </row>
    <row r="232" spans="1:23" ht="12.75" customHeight="1" x14ac:dyDescent="0.3">
      <c r="A232" s="262">
        <v>607</v>
      </c>
      <c r="B232" s="263" t="s">
        <v>991</v>
      </c>
      <c r="C232" s="263" t="s">
        <v>1000</v>
      </c>
      <c r="D232" s="75" t="s">
        <v>57</v>
      </c>
      <c r="E232" s="75">
        <v>40</v>
      </c>
      <c r="F232" s="264">
        <v>42.05</v>
      </c>
      <c r="G232" s="266">
        <v>0.20569999999999999</v>
      </c>
      <c r="H232" s="75" t="s">
        <v>695</v>
      </c>
      <c r="I232" s="75" t="s">
        <v>136</v>
      </c>
      <c r="J232" s="75" t="s">
        <v>138</v>
      </c>
      <c r="K232" s="75" t="s">
        <v>696</v>
      </c>
      <c r="L232" s="75" t="s">
        <v>691</v>
      </c>
      <c r="M232" s="75" t="s">
        <v>698</v>
      </c>
      <c r="N232" s="75" t="str">
        <f t="shared" si="10"/>
        <v>D</v>
      </c>
      <c r="O232" s="75" t="str">
        <f t="shared" si="11"/>
        <v>C3R_2L_U_WL_0R</v>
      </c>
      <c r="P232" s="88">
        <f>VLOOKUP(A232,'[1]2025 Annual Counts'!$A:$AG,33,FALSE)</f>
        <v>7812.0671999999995</v>
      </c>
      <c r="Q232" s="88">
        <v>17640</v>
      </c>
      <c r="R232" s="88">
        <v>20160</v>
      </c>
      <c r="S232" s="88">
        <v>20160.900000000001</v>
      </c>
      <c r="T232" s="88" t="str" cm="1">
        <f t="array" ref="T232">_xlfn.IFS(P232&lt;Q232,"C",P232&lt;R232,"D",P232&lt;S232,"E",TRUE,"F")</f>
        <v>C</v>
      </c>
      <c r="V232" s="47">
        <f>ROUND(VLOOKUP(A232,'[1]2025 Annual Counts'!A:AG,32,FALSE),0)</f>
        <v>6903</v>
      </c>
      <c r="W232" s="265">
        <f t="shared" si="9"/>
        <v>-909.0671999999995</v>
      </c>
    </row>
    <row r="233" spans="1:23" ht="12.75" customHeight="1" x14ac:dyDescent="0.3">
      <c r="A233" s="262">
        <v>608</v>
      </c>
      <c r="B233" s="263" t="s">
        <v>1001</v>
      </c>
      <c r="C233" s="263" t="s">
        <v>1002</v>
      </c>
      <c r="D233" s="274" t="s">
        <v>57</v>
      </c>
      <c r="E233" s="274">
        <v>45</v>
      </c>
      <c r="F233" s="264">
        <v>62.75</v>
      </c>
      <c r="G233" s="266">
        <v>0.1144</v>
      </c>
      <c r="H233" s="75" t="s">
        <v>695</v>
      </c>
      <c r="I233" s="274" t="s">
        <v>157</v>
      </c>
      <c r="J233" s="75" t="s">
        <v>138</v>
      </c>
      <c r="K233" s="75" t="s">
        <v>696</v>
      </c>
      <c r="L233" s="75" t="s">
        <v>691</v>
      </c>
      <c r="M233" s="75" t="s">
        <v>698</v>
      </c>
      <c r="N233" s="75" t="str">
        <f t="shared" si="10"/>
        <v>C</v>
      </c>
      <c r="O233" s="75" t="str">
        <f t="shared" si="11"/>
        <v>C3R_2L_U_WL_0R</v>
      </c>
      <c r="P233" s="88">
        <f>VLOOKUP(A233,'[1]2025 Annual Counts'!$A:$AG,33,FALSE)</f>
        <v>11174.438</v>
      </c>
      <c r="Q233" s="88">
        <v>17640</v>
      </c>
      <c r="R233" s="88">
        <v>20160</v>
      </c>
      <c r="S233" s="88">
        <v>20160.900000000001</v>
      </c>
      <c r="T233" s="88" t="str" cm="1">
        <f t="array" ref="T233">_xlfn.IFS(P233&lt;Q233,"C",P233&lt;R233,"D",P233&lt;S233,"E",TRUE,"F")</f>
        <v>C</v>
      </c>
      <c r="V233" s="47">
        <f>ROUND(VLOOKUP(A233,'[1]2025 Annual Counts'!A:AG,32,FALSE),0)</f>
        <v>10586</v>
      </c>
      <c r="W233" s="265">
        <f t="shared" si="9"/>
        <v>-588.4380000000001</v>
      </c>
    </row>
    <row r="234" spans="1:23" ht="12.75" customHeight="1" x14ac:dyDescent="0.3">
      <c r="A234" s="262">
        <v>609</v>
      </c>
      <c r="B234" s="263" t="s">
        <v>998</v>
      </c>
      <c r="C234" s="263" t="s">
        <v>1003</v>
      </c>
      <c r="D234" s="75" t="s">
        <v>57</v>
      </c>
      <c r="E234" s="75">
        <v>45</v>
      </c>
      <c r="F234" s="264">
        <v>47.2</v>
      </c>
      <c r="G234" s="266">
        <v>0.12047747279907632</v>
      </c>
      <c r="H234" s="75" t="s">
        <v>695</v>
      </c>
      <c r="I234" s="75" t="s">
        <v>136</v>
      </c>
      <c r="J234" s="75" t="s">
        <v>307</v>
      </c>
      <c r="K234" s="75" t="s">
        <v>696</v>
      </c>
      <c r="L234" s="75" t="s">
        <v>691</v>
      </c>
      <c r="M234" s="75" t="s">
        <v>698</v>
      </c>
      <c r="N234" s="75" t="str">
        <f t="shared" si="10"/>
        <v>D</v>
      </c>
      <c r="O234" s="75" t="str">
        <f t="shared" si="11"/>
        <v>C2T_2L_U_WL_0R</v>
      </c>
      <c r="P234" s="88">
        <f>VLOOKUP(A234,'[1]2025 Annual Counts'!$A:$AG,33,FALSE)</f>
        <v>12157.814399999999</v>
      </c>
      <c r="Q234" s="88">
        <v>12420</v>
      </c>
      <c r="R234" s="88">
        <v>16200</v>
      </c>
      <c r="S234" s="88">
        <v>16200.9</v>
      </c>
      <c r="T234" s="88" t="str" cm="1">
        <f t="array" ref="T234">_xlfn.IFS(P234&lt;Q234,"C",P234&lt;R234,"D",P234&lt;S234,"E",TRUE,"F")</f>
        <v>C</v>
      </c>
      <c r="V234" s="47">
        <f>ROUND(VLOOKUP(A234,'[1]2025 Annual Counts'!A:AG,32,FALSE),0)</f>
        <v>10357</v>
      </c>
      <c r="W234" s="265">
        <f t="shared" si="9"/>
        <v>-1800.8143999999993</v>
      </c>
    </row>
    <row r="235" spans="1:23" ht="12.75" customHeight="1" x14ac:dyDescent="0.3">
      <c r="A235" s="267">
        <v>610</v>
      </c>
      <c r="B235" s="268" t="s">
        <v>1004</v>
      </c>
      <c r="C235" s="268" t="s">
        <v>1005</v>
      </c>
      <c r="D235" s="269" t="s">
        <v>332</v>
      </c>
      <c r="E235" s="269">
        <v>45</v>
      </c>
      <c r="F235" s="270">
        <v>50.849999999999994</v>
      </c>
      <c r="G235" s="271">
        <v>0.14324999999999999</v>
      </c>
      <c r="H235" s="269" t="s">
        <v>695</v>
      </c>
      <c r="I235" s="269" t="s">
        <v>136</v>
      </c>
      <c r="J235" s="269" t="s">
        <v>307</v>
      </c>
      <c r="K235" s="269" t="s">
        <v>39</v>
      </c>
      <c r="L235" s="269" t="s">
        <v>691</v>
      </c>
      <c r="M235" s="269" t="s">
        <v>698</v>
      </c>
      <c r="N235" s="269" t="str">
        <f t="shared" si="10"/>
        <v>D</v>
      </c>
      <c r="O235" s="75" t="str">
        <f t="shared" si="11"/>
        <v>C2T_2L_D_WL_0R</v>
      </c>
      <c r="P235" s="272">
        <f>VLOOKUP(A235,'[1]2025 Annual Counts'!$A:$AG,33,FALSE)</f>
        <v>17677.113600000001</v>
      </c>
      <c r="Q235" s="272">
        <v>14490</v>
      </c>
      <c r="R235" s="272">
        <v>18900</v>
      </c>
      <c r="S235" s="272">
        <v>18901</v>
      </c>
      <c r="T235" s="272" t="str" cm="1">
        <f t="array" ref="T235">_xlfn.IFS(P235&lt;Q235,"C",P235&lt;R235,"D",P235&lt;S235,"E",TRUE,"F")</f>
        <v>D</v>
      </c>
      <c r="V235" s="47">
        <f>ROUND(VLOOKUP(A235,'[1]2025 Annual Counts'!A:AG,32,FALSE),0)</f>
        <v>16765</v>
      </c>
      <c r="W235" s="265">
        <f t="shared" si="9"/>
        <v>-912.11360000000059</v>
      </c>
    </row>
    <row r="236" spans="1:23" ht="12.75" customHeight="1" x14ac:dyDescent="0.3">
      <c r="A236" s="262">
        <v>611</v>
      </c>
      <c r="B236" s="263" t="s">
        <v>215</v>
      </c>
      <c r="C236" s="263" t="s">
        <v>1006</v>
      </c>
      <c r="D236" s="274" t="s">
        <v>57</v>
      </c>
      <c r="E236" s="274">
        <v>45</v>
      </c>
      <c r="F236" s="264">
        <v>52</v>
      </c>
      <c r="G236" s="266">
        <v>0.13069999999999998</v>
      </c>
      <c r="H236" s="75" t="s">
        <v>695</v>
      </c>
      <c r="I236" s="274" t="s">
        <v>157</v>
      </c>
      <c r="J236" s="75" t="s">
        <v>307</v>
      </c>
      <c r="K236" s="75" t="s">
        <v>696</v>
      </c>
      <c r="L236" s="75" t="s">
        <v>691</v>
      </c>
      <c r="M236" s="75" t="s">
        <v>698</v>
      </c>
      <c r="N236" s="75" t="str">
        <f t="shared" si="10"/>
        <v>C</v>
      </c>
      <c r="O236" s="75" t="str">
        <f t="shared" si="11"/>
        <v>C2T_2L_U_WL_0R</v>
      </c>
      <c r="P236" s="88">
        <f>VLOOKUP(A236,'[1]2025 Annual Counts'!$A:$AG,33,FALSE)</f>
        <v>9617.4624000000003</v>
      </c>
      <c r="Q236" s="88">
        <v>12420</v>
      </c>
      <c r="R236" s="88">
        <v>16200</v>
      </c>
      <c r="S236" s="88">
        <v>16200.9</v>
      </c>
      <c r="T236" s="88" t="str" cm="1">
        <f t="array" ref="T236">_xlfn.IFS(P236&lt;Q236,"C",P236&lt;R236,"D",P236&lt;S236,"E",TRUE,"F")</f>
        <v>C</v>
      </c>
      <c r="V236" s="47">
        <f>ROUND(VLOOKUP(A236,'[1]2025 Annual Counts'!A:AG,32,FALSE),0)</f>
        <v>8480</v>
      </c>
      <c r="W236" s="265">
        <f t="shared" si="9"/>
        <v>-1137.4624000000003</v>
      </c>
    </row>
    <row r="237" spans="1:23" ht="12.75" customHeight="1" x14ac:dyDescent="0.3">
      <c r="A237" s="262">
        <v>612</v>
      </c>
      <c r="B237" s="263" t="s">
        <v>1007</v>
      </c>
      <c r="C237" s="263" t="s">
        <v>1008</v>
      </c>
      <c r="D237" s="75" t="s">
        <v>57</v>
      </c>
      <c r="E237" s="75">
        <v>55</v>
      </c>
      <c r="F237" s="264">
        <v>62.9</v>
      </c>
      <c r="G237" s="266">
        <v>0.18554999999999999</v>
      </c>
      <c r="H237" s="75" t="s">
        <v>695</v>
      </c>
      <c r="I237" s="75" t="s">
        <v>157</v>
      </c>
      <c r="J237" s="75" t="s">
        <v>307</v>
      </c>
      <c r="K237" s="75" t="s">
        <v>696</v>
      </c>
      <c r="L237" s="75" t="s">
        <v>691</v>
      </c>
      <c r="M237" s="75" t="s">
        <v>698</v>
      </c>
      <c r="N237" s="75" t="str">
        <f t="shared" si="10"/>
        <v>C</v>
      </c>
      <c r="O237" s="75" t="str">
        <f t="shared" si="11"/>
        <v>C2T_2L_U_WL_0R</v>
      </c>
      <c r="P237" s="88">
        <f>VLOOKUP(A237,'[1]2025 Annual Counts'!$A:$AG,33,FALSE)</f>
        <v>11936.7456</v>
      </c>
      <c r="Q237" s="88">
        <v>12420</v>
      </c>
      <c r="R237" s="88">
        <v>16200</v>
      </c>
      <c r="S237" s="88">
        <v>16200.9</v>
      </c>
      <c r="T237" s="88" t="str" cm="1">
        <f t="array" ref="T237">_xlfn.IFS(P237&lt;Q237,"C",P237&lt;R237,"D",P237&lt;S237,"E",TRUE,"F")</f>
        <v>C</v>
      </c>
      <c r="V237" s="47">
        <f>ROUND(VLOOKUP(A237,'[1]2025 Annual Counts'!A:AG,32,FALSE),0)</f>
        <v>10556</v>
      </c>
      <c r="W237" s="265">
        <f t="shared" si="9"/>
        <v>-1380.7456000000002</v>
      </c>
    </row>
    <row r="238" spans="1:23" ht="12.75" customHeight="1" x14ac:dyDescent="0.3">
      <c r="A238" s="262">
        <v>613</v>
      </c>
      <c r="B238" s="263" t="s">
        <v>467</v>
      </c>
      <c r="C238" s="263" t="s">
        <v>1009</v>
      </c>
      <c r="D238" s="75" t="s">
        <v>57</v>
      </c>
      <c r="E238" s="75">
        <v>45</v>
      </c>
      <c r="F238" s="264">
        <v>49.5</v>
      </c>
      <c r="G238" s="266">
        <v>0.12465</v>
      </c>
      <c r="H238" s="75" t="s">
        <v>695</v>
      </c>
      <c r="I238" s="75" t="s">
        <v>136</v>
      </c>
      <c r="J238" s="75" t="s">
        <v>138</v>
      </c>
      <c r="K238" s="75" t="s">
        <v>696</v>
      </c>
      <c r="L238" s="75" t="s">
        <v>691</v>
      </c>
      <c r="M238" s="75" t="s">
        <v>692</v>
      </c>
      <c r="N238" s="75" t="str">
        <f t="shared" si="10"/>
        <v>D</v>
      </c>
      <c r="O238" s="75" t="str">
        <f t="shared" si="11"/>
        <v>C3R_2L_U_WL_WR</v>
      </c>
      <c r="P238" s="88">
        <f>VLOOKUP(A238,'[1]2025 Annual Counts'!$A:$AG,33,FALSE)</f>
        <v>4796.6112000000003</v>
      </c>
      <c r="Q238" s="88">
        <v>18522</v>
      </c>
      <c r="R238" s="88">
        <v>21168</v>
      </c>
      <c r="S238" s="88">
        <v>21168.945000000003</v>
      </c>
      <c r="T238" s="88" t="str" cm="1">
        <f t="array" ref="T238">_xlfn.IFS(P238&lt;Q238,"C",P238&lt;R238,"D",P238&lt;S238,"E",TRUE,"F")</f>
        <v>C</v>
      </c>
      <c r="V238" s="47">
        <f>ROUND(VLOOKUP(A238,'[1]2025 Annual Counts'!A:AG,32,FALSE),0)</f>
        <v>7080</v>
      </c>
      <c r="W238" s="265">
        <f t="shared" si="9"/>
        <v>2283.3887999999997</v>
      </c>
    </row>
    <row r="239" spans="1:23" ht="12.75" customHeight="1" x14ac:dyDescent="0.3">
      <c r="A239" s="262">
        <v>614</v>
      </c>
      <c r="B239" s="263" t="s">
        <v>177</v>
      </c>
      <c r="C239" s="263" t="s">
        <v>1010</v>
      </c>
      <c r="D239" s="75" t="s">
        <v>57</v>
      </c>
      <c r="E239" s="75">
        <v>45</v>
      </c>
      <c r="F239" s="264">
        <v>57.55</v>
      </c>
      <c r="G239" s="266">
        <v>0.11645</v>
      </c>
      <c r="H239" s="75" t="s">
        <v>695</v>
      </c>
      <c r="I239" s="75" t="s">
        <v>136</v>
      </c>
      <c r="J239" s="75" t="s">
        <v>138</v>
      </c>
      <c r="K239" s="75" t="s">
        <v>696</v>
      </c>
      <c r="L239" s="75" t="s">
        <v>691</v>
      </c>
      <c r="M239" s="75" t="s">
        <v>692</v>
      </c>
      <c r="N239" s="75" t="str">
        <f t="shared" si="10"/>
        <v>D</v>
      </c>
      <c r="O239" s="75" t="str">
        <f t="shared" si="11"/>
        <v>C3R_2L_U_WL_WR</v>
      </c>
      <c r="P239" s="88">
        <f>VLOOKUP(A239,'[1]2025 Annual Counts'!$A:$AG,33,FALSE)</f>
        <v>6524.4384</v>
      </c>
      <c r="Q239" s="88">
        <v>18522</v>
      </c>
      <c r="R239" s="88">
        <v>21168</v>
      </c>
      <c r="S239" s="88">
        <v>21168.945000000003</v>
      </c>
      <c r="T239" s="88" t="str" cm="1">
        <f t="array" ref="T239">_xlfn.IFS(P239&lt;Q239,"C",P239&lt;R239,"D",P239&lt;S239,"E",TRUE,"F")</f>
        <v>C</v>
      </c>
      <c r="V239" s="47">
        <f>ROUND(VLOOKUP(A239,'[1]2025 Annual Counts'!A:AG,32,FALSE),0)</f>
        <v>5895</v>
      </c>
      <c r="W239" s="265">
        <f t="shared" si="9"/>
        <v>-629.4384</v>
      </c>
    </row>
    <row r="240" spans="1:23" ht="12.75" customHeight="1" x14ac:dyDescent="0.3">
      <c r="A240" s="267">
        <v>615</v>
      </c>
      <c r="B240" s="268" t="s">
        <v>177</v>
      </c>
      <c r="C240" s="268" t="s">
        <v>1011</v>
      </c>
      <c r="D240" s="269" t="s">
        <v>57</v>
      </c>
      <c r="E240" s="269">
        <v>45</v>
      </c>
      <c r="F240" s="270">
        <v>42</v>
      </c>
      <c r="G240" s="271">
        <v>9.11E-2</v>
      </c>
      <c r="H240" s="269" t="s">
        <v>695</v>
      </c>
      <c r="I240" s="269" t="s">
        <v>136</v>
      </c>
      <c r="J240" s="269" t="s">
        <v>138</v>
      </c>
      <c r="K240" s="269" t="s">
        <v>696</v>
      </c>
      <c r="L240" s="269" t="s">
        <v>691</v>
      </c>
      <c r="M240" s="269" t="s">
        <v>692</v>
      </c>
      <c r="N240" s="269" t="str">
        <f t="shared" si="10"/>
        <v>D</v>
      </c>
      <c r="O240" s="75" t="str">
        <f t="shared" si="11"/>
        <v>C3R_2L_U_WL_WR</v>
      </c>
      <c r="P240" s="272">
        <f>VLOOKUP(A240,'[1]2025 Annual Counts'!$A:$AG,33,FALSE)</f>
        <v>11399.270399999999</v>
      </c>
      <c r="Q240" s="272">
        <v>18522</v>
      </c>
      <c r="R240" s="272">
        <v>21168</v>
      </c>
      <c r="S240" s="272">
        <v>21168.945000000003</v>
      </c>
      <c r="T240" s="272" t="str" cm="1">
        <f t="array" ref="T240">_xlfn.IFS(P240&lt;Q240,"C",P240&lt;R240,"D",P240&lt;S240,"E",TRUE,"F")</f>
        <v>C</v>
      </c>
      <c r="V240" s="47">
        <f>ROUND(VLOOKUP(A240,'[1]2025 Annual Counts'!A:AG,32,FALSE),0)</f>
        <v>9999</v>
      </c>
      <c r="W240" s="265">
        <f t="shared" si="9"/>
        <v>-1400.2703999999994</v>
      </c>
    </row>
    <row r="241" spans="1:23" ht="12.75" customHeight="1" x14ac:dyDescent="0.3">
      <c r="A241" s="262">
        <v>616</v>
      </c>
      <c r="B241" s="263" t="s">
        <v>1012</v>
      </c>
      <c r="C241" s="263" t="s">
        <v>1013</v>
      </c>
      <c r="D241" s="75" t="s">
        <v>57</v>
      </c>
      <c r="E241" s="75">
        <v>35</v>
      </c>
      <c r="F241" s="264">
        <v>45.35</v>
      </c>
      <c r="G241" s="266">
        <v>0.1031</v>
      </c>
      <c r="H241" s="75" t="s">
        <v>695</v>
      </c>
      <c r="I241" s="75" t="s">
        <v>136</v>
      </c>
      <c r="J241" s="75" t="s">
        <v>138</v>
      </c>
      <c r="K241" s="75" t="s">
        <v>696</v>
      </c>
      <c r="L241" s="75" t="s">
        <v>697</v>
      </c>
      <c r="M241" s="75" t="s">
        <v>698</v>
      </c>
      <c r="N241" s="75" t="str">
        <f t="shared" si="10"/>
        <v>D</v>
      </c>
      <c r="O241" s="75" t="str">
        <f t="shared" si="11"/>
        <v>C3R_2L_U_0L_0R</v>
      </c>
      <c r="P241" s="88">
        <f>VLOOKUP(A241,'[1]2025 Annual Counts'!$A:$AG,33,FALSE)</f>
        <v>3636.9695999999999</v>
      </c>
      <c r="Q241" s="88">
        <v>14112</v>
      </c>
      <c r="R241" s="88">
        <v>16128</v>
      </c>
      <c r="S241" s="88">
        <v>16128.720000000001</v>
      </c>
      <c r="T241" s="88" t="str" cm="1">
        <f t="array" ref="T241">_xlfn.IFS(P241&lt;Q241,"C",P241&lt;R241,"D",P241&lt;S241,"E",TRUE,"F")</f>
        <v>C</v>
      </c>
      <c r="V241" s="47">
        <f>ROUND(VLOOKUP(A241,'[1]2025 Annual Counts'!A:AG,32,FALSE),0)</f>
        <v>3489</v>
      </c>
      <c r="W241" s="265">
        <f t="shared" si="9"/>
        <v>-147.9695999999999</v>
      </c>
    </row>
    <row r="242" spans="1:23" ht="12.75" customHeight="1" x14ac:dyDescent="0.3">
      <c r="A242" s="262">
        <v>618</v>
      </c>
      <c r="B242" s="263" t="s">
        <v>1014</v>
      </c>
      <c r="C242" s="263" t="s">
        <v>1015</v>
      </c>
      <c r="D242" s="75" t="s">
        <v>57</v>
      </c>
      <c r="E242" s="75">
        <v>35</v>
      </c>
      <c r="F242" s="264">
        <v>39.15</v>
      </c>
      <c r="G242" s="266">
        <v>0.12540000000000001</v>
      </c>
      <c r="H242" s="75" t="s">
        <v>695</v>
      </c>
      <c r="I242" s="75" t="s">
        <v>136</v>
      </c>
      <c r="J242" s="75" t="s">
        <v>138</v>
      </c>
      <c r="K242" s="75" t="s">
        <v>696</v>
      </c>
      <c r="L242" s="75" t="s">
        <v>691</v>
      </c>
      <c r="M242" s="75" t="s">
        <v>692</v>
      </c>
      <c r="N242" s="75" t="str">
        <f t="shared" si="10"/>
        <v>D</v>
      </c>
      <c r="O242" s="75" t="str">
        <f t="shared" si="11"/>
        <v>C3R_2L_U_WL_WR</v>
      </c>
      <c r="P242" s="88">
        <f>VLOOKUP(A242,'[1]2025 Annual Counts'!$A:$AG,33,FALSE)</f>
        <v>6355.3247999999994</v>
      </c>
      <c r="Q242" s="88">
        <v>18522</v>
      </c>
      <c r="R242" s="88">
        <v>21168</v>
      </c>
      <c r="S242" s="88">
        <v>21168.945000000003</v>
      </c>
      <c r="T242" s="88" t="str" cm="1">
        <f t="array" ref="T242">_xlfn.IFS(P242&lt;Q242,"C",P242&lt;R242,"D",P242&lt;S242,"E",TRUE,"F")</f>
        <v>C</v>
      </c>
      <c r="V242" s="47">
        <f>ROUND(VLOOKUP(A242,'[1]2025 Annual Counts'!A:AG,32,FALSE),0)</f>
        <v>5864</v>
      </c>
      <c r="W242" s="265">
        <f t="shared" si="9"/>
        <v>-491.32479999999941</v>
      </c>
    </row>
    <row r="243" spans="1:23" ht="12.75" customHeight="1" x14ac:dyDescent="0.3">
      <c r="A243" s="262">
        <v>619</v>
      </c>
      <c r="B243" s="263" t="s">
        <v>998</v>
      </c>
      <c r="C243" s="263" t="s">
        <v>1016</v>
      </c>
      <c r="D243" s="75" t="s">
        <v>57</v>
      </c>
      <c r="E243" s="75">
        <v>45</v>
      </c>
      <c r="F243" s="264">
        <v>42.05</v>
      </c>
      <c r="G243" s="266">
        <v>0.11906902422085784</v>
      </c>
      <c r="H243" s="75" t="s">
        <v>695</v>
      </c>
      <c r="I243" s="75" t="s">
        <v>136</v>
      </c>
      <c r="J243" s="75" t="s">
        <v>138</v>
      </c>
      <c r="K243" s="75" t="s">
        <v>696</v>
      </c>
      <c r="L243" s="75" t="s">
        <v>691</v>
      </c>
      <c r="M243" s="75" t="s">
        <v>698</v>
      </c>
      <c r="N243" s="75" t="str">
        <f t="shared" si="10"/>
        <v>D</v>
      </c>
      <c r="O243" s="75" t="str">
        <f t="shared" si="11"/>
        <v>C3R_2L_U_WL_0R</v>
      </c>
      <c r="P243" s="88">
        <f>VLOOKUP(A243,'[1]2025 Annual Counts'!$A:$AG,33,FALSE)</f>
        <v>8312.8319999999985</v>
      </c>
      <c r="Q243" s="88">
        <v>17640</v>
      </c>
      <c r="R243" s="88">
        <v>20160</v>
      </c>
      <c r="S243" s="88">
        <v>20160.900000000001</v>
      </c>
      <c r="T243" s="88" t="str" cm="1">
        <f t="array" ref="T243">_xlfn.IFS(P243&lt;Q243,"C",P243&lt;R243,"D",P243&lt;S243,"E",TRUE,"F")</f>
        <v>C</v>
      </c>
      <c r="V243" s="47">
        <f>ROUND(VLOOKUP(A243,'[1]2025 Annual Counts'!A:AG,32,FALSE),0)</f>
        <v>8048</v>
      </c>
      <c r="W243" s="265">
        <f t="shared" si="9"/>
        <v>-264.83199999999852</v>
      </c>
    </row>
    <row r="244" spans="1:23" ht="12.75" customHeight="1" x14ac:dyDescent="0.3">
      <c r="A244" s="267">
        <v>620</v>
      </c>
      <c r="B244" s="268" t="s">
        <v>173</v>
      </c>
      <c r="C244" s="268" t="s">
        <v>1017</v>
      </c>
      <c r="D244" s="269" t="s">
        <v>57</v>
      </c>
      <c r="E244" s="274">
        <v>40</v>
      </c>
      <c r="F244" s="270" t="e">
        <v>#DIV/0!</v>
      </c>
      <c r="G244" s="271" t="e">
        <v>#DIV/0!</v>
      </c>
      <c r="H244" s="269" t="s">
        <v>695</v>
      </c>
      <c r="I244" s="269" t="s">
        <v>136</v>
      </c>
      <c r="J244" s="269" t="s">
        <v>307</v>
      </c>
      <c r="K244" s="269" t="s">
        <v>696</v>
      </c>
      <c r="L244" s="269" t="s">
        <v>697</v>
      </c>
      <c r="M244" s="269" t="s">
        <v>698</v>
      </c>
      <c r="N244" s="269" t="str">
        <f t="shared" si="10"/>
        <v>D</v>
      </c>
      <c r="O244" s="75" t="str">
        <f t="shared" si="11"/>
        <v>C2T_2L_U_0L_0R</v>
      </c>
      <c r="P244" s="272" t="str">
        <f>VLOOKUP(A244,'[1]2025 Annual Counts'!$A:$AG,33,FALSE)</f>
        <v>N/A</v>
      </c>
      <c r="Q244" s="272">
        <v>9936</v>
      </c>
      <c r="R244" s="272">
        <v>12960</v>
      </c>
      <c r="S244" s="272">
        <v>12960.720000000001</v>
      </c>
      <c r="T244" s="272" t="str" cm="1">
        <f t="array" ref="T244">_xlfn.IFS(P244&lt;Q244,"C",P244&lt;R244,"D",P244&lt;S244,"E",TRUE,"F")</f>
        <v>F</v>
      </c>
      <c r="V244" s="47">
        <f>ROUND(VLOOKUP(A244,'[1]2025 Annual Counts'!A:AG,32,FALSE),0)</f>
        <v>4873</v>
      </c>
      <c r="W244" s="265" t="e">
        <f t="shared" si="9"/>
        <v>#VALUE!</v>
      </c>
    </row>
    <row r="245" spans="1:23" ht="12.75" customHeight="1" x14ac:dyDescent="0.3">
      <c r="A245" s="262">
        <v>621</v>
      </c>
      <c r="B245" s="263" t="s">
        <v>1018</v>
      </c>
      <c r="C245" s="263" t="s">
        <v>1019</v>
      </c>
      <c r="D245" s="75" t="s">
        <v>57</v>
      </c>
      <c r="E245" s="274">
        <v>55</v>
      </c>
      <c r="F245" s="264">
        <v>48.9</v>
      </c>
      <c r="G245" s="266">
        <v>0.175125423789598</v>
      </c>
      <c r="H245" s="75" t="s">
        <v>695</v>
      </c>
      <c r="I245" s="274" t="s">
        <v>157</v>
      </c>
      <c r="J245" s="75" t="s">
        <v>307</v>
      </c>
      <c r="K245" s="75" t="s">
        <v>696</v>
      </c>
      <c r="L245" s="75" t="s">
        <v>691</v>
      </c>
      <c r="M245" s="269" t="s">
        <v>698</v>
      </c>
      <c r="N245" s="75" t="str">
        <f t="shared" si="10"/>
        <v>C</v>
      </c>
      <c r="O245" s="75" t="str">
        <f t="shared" si="11"/>
        <v>C2T_2L_U_WL_0R</v>
      </c>
      <c r="P245" s="88">
        <f>VLOOKUP(A245,'[1]2025 Annual Counts'!$A:$AG,33,FALSE)</f>
        <v>10631.1744</v>
      </c>
      <c r="Q245" s="88">
        <v>12420</v>
      </c>
      <c r="R245" s="88">
        <v>16200</v>
      </c>
      <c r="S245" s="88">
        <v>16200.9</v>
      </c>
      <c r="T245" s="88" t="str" cm="1">
        <f t="array" ref="T245">_xlfn.IFS(P245&lt;Q245,"C",P245&lt;R245,"D",P245&lt;S245,"E",TRUE,"F")</f>
        <v>C</v>
      </c>
      <c r="V245" s="47">
        <f>ROUND(VLOOKUP(A245,'[1]2025 Annual Counts'!A:AG,32,FALSE),0)</f>
        <v>8509</v>
      </c>
      <c r="W245" s="265">
        <f t="shared" si="9"/>
        <v>-2122.1743999999999</v>
      </c>
    </row>
    <row r="246" spans="1:23" ht="12.75" customHeight="1" x14ac:dyDescent="0.3">
      <c r="A246" s="262">
        <v>622</v>
      </c>
      <c r="B246" s="263" t="s">
        <v>162</v>
      </c>
      <c r="C246" s="263" t="s">
        <v>1020</v>
      </c>
      <c r="D246" s="75" t="s">
        <v>57</v>
      </c>
      <c r="E246" s="75">
        <v>40</v>
      </c>
      <c r="F246" s="264">
        <v>45.15</v>
      </c>
      <c r="G246" s="266">
        <v>0.22630948010733312</v>
      </c>
      <c r="H246" s="75" t="s">
        <v>695</v>
      </c>
      <c r="I246" s="75" t="s">
        <v>136</v>
      </c>
      <c r="J246" s="75" t="s">
        <v>138</v>
      </c>
      <c r="K246" s="75" t="s">
        <v>696</v>
      </c>
      <c r="L246" s="75" t="s">
        <v>691</v>
      </c>
      <c r="M246" s="75" t="s">
        <v>698</v>
      </c>
      <c r="N246" s="75" t="str">
        <f t="shared" si="10"/>
        <v>D</v>
      </c>
      <c r="O246" s="75" t="str">
        <f t="shared" si="11"/>
        <v>C3R_2L_U_WL_0R</v>
      </c>
      <c r="P246" s="88">
        <f>VLOOKUP(A246,'[1]2025 Annual Counts'!$A:$AG,33,FALSE)</f>
        <v>5094.1439999999993</v>
      </c>
      <c r="Q246" s="88">
        <v>17640</v>
      </c>
      <c r="R246" s="88">
        <v>20160</v>
      </c>
      <c r="S246" s="88">
        <v>20160.900000000001</v>
      </c>
      <c r="T246" s="88" t="str" cm="1">
        <f t="array" ref="T246">_xlfn.IFS(P246&lt;Q246,"C",P246&lt;R246,"D",P246&lt;S246,"E",TRUE,"F")</f>
        <v>C</v>
      </c>
      <c r="V246" s="47">
        <f>ROUND(VLOOKUP(A246,'[1]2025 Annual Counts'!A:AG,32,FALSE),0)</f>
        <v>4283</v>
      </c>
      <c r="W246" s="265">
        <f t="shared" si="9"/>
        <v>-811.14399999999932</v>
      </c>
    </row>
    <row r="247" spans="1:23" ht="12.75" customHeight="1" x14ac:dyDescent="0.3">
      <c r="A247" s="262">
        <v>623</v>
      </c>
      <c r="B247" s="263" t="s">
        <v>926</v>
      </c>
      <c r="C247" s="263" t="s">
        <v>1021</v>
      </c>
      <c r="D247" s="75" t="s">
        <v>57</v>
      </c>
      <c r="E247" s="75">
        <v>55</v>
      </c>
      <c r="F247" s="264">
        <v>47.15</v>
      </c>
      <c r="G247" s="266">
        <v>0.12879815196516009</v>
      </c>
      <c r="H247" s="75" t="s">
        <v>695</v>
      </c>
      <c r="I247" s="75" t="s">
        <v>136</v>
      </c>
      <c r="J247" s="75" t="s">
        <v>138</v>
      </c>
      <c r="K247" s="75" t="s">
        <v>696</v>
      </c>
      <c r="L247" s="75" t="s">
        <v>691</v>
      </c>
      <c r="M247" s="75" t="s">
        <v>692</v>
      </c>
      <c r="N247" s="75" t="str">
        <f t="shared" si="10"/>
        <v>D</v>
      </c>
      <c r="O247" s="75" t="str">
        <f t="shared" si="11"/>
        <v>C3R_2L_U_WL_WR</v>
      </c>
      <c r="P247" s="88">
        <f>VLOOKUP(A247,'[1]2025 Annual Counts'!$A:$AG,33,FALSE)</f>
        <v>13029.033599999999</v>
      </c>
      <c r="Q247" s="88">
        <v>18522</v>
      </c>
      <c r="R247" s="88">
        <v>21168</v>
      </c>
      <c r="S247" s="88">
        <v>21168.945000000003</v>
      </c>
      <c r="T247" s="88" t="str" cm="1">
        <f t="array" ref="T247">_xlfn.IFS(P247&lt;Q247,"C",P247&lt;R247,"D",P247&lt;S247,"E",TRUE,"F")</f>
        <v>C</v>
      </c>
      <c r="V247" s="47">
        <f>ROUND(VLOOKUP(A247,'[1]2025 Annual Counts'!A:AG,32,FALSE),0)</f>
        <v>12255</v>
      </c>
      <c r="W247" s="265">
        <f t="shared" ref="W247:W262" si="12">V247-P247</f>
        <v>-774.03359999999884</v>
      </c>
    </row>
    <row r="248" spans="1:23" ht="12.75" customHeight="1" x14ac:dyDescent="0.3">
      <c r="A248" s="262">
        <v>624</v>
      </c>
      <c r="B248" s="263" t="s">
        <v>1022</v>
      </c>
      <c r="C248" s="263" t="s">
        <v>1023</v>
      </c>
      <c r="D248" s="75" t="s">
        <v>57</v>
      </c>
      <c r="E248" s="75">
        <v>40</v>
      </c>
      <c r="F248" s="264">
        <v>41.45</v>
      </c>
      <c r="G248" s="266">
        <v>8.879999999999999E-2</v>
      </c>
      <c r="H248" s="75" t="s">
        <v>695</v>
      </c>
      <c r="I248" s="75" t="s">
        <v>136</v>
      </c>
      <c r="J248" s="75" t="s">
        <v>307</v>
      </c>
      <c r="K248" s="75" t="s">
        <v>696</v>
      </c>
      <c r="L248" s="75" t="s">
        <v>691</v>
      </c>
      <c r="M248" s="75" t="s">
        <v>692</v>
      </c>
      <c r="N248" s="75" t="str">
        <f t="shared" ref="N248:N262" si="13">IF(I248="URBAN","D","C")</f>
        <v>D</v>
      </c>
      <c r="O248" s="75" t="str">
        <f t="shared" si="11"/>
        <v>C2T_2L_U_WL_WR</v>
      </c>
      <c r="P248" s="88">
        <f>VLOOKUP(A248,'[1]2025 Annual Counts'!$A:$AG,33,FALSE)</f>
        <v>1799.1071999999999</v>
      </c>
      <c r="Q248" s="88">
        <v>13041</v>
      </c>
      <c r="R248" s="88">
        <v>17010</v>
      </c>
      <c r="S248" s="88">
        <v>17011</v>
      </c>
      <c r="T248" s="88" t="str" cm="1">
        <f t="array" ref="T248">_xlfn.IFS(P248&lt;Q248,"C",P248&lt;R248,"D",P248&lt;S248,"E",TRUE,"F")</f>
        <v>C</v>
      </c>
      <c r="V248" s="47">
        <f>ROUND(VLOOKUP(A248,'[1]2025 Annual Counts'!A:AG,32,FALSE),0)</f>
        <v>1518</v>
      </c>
      <c r="W248" s="265">
        <f t="shared" si="12"/>
        <v>-281.10719999999992</v>
      </c>
    </row>
    <row r="249" spans="1:23" ht="12.75" customHeight="1" x14ac:dyDescent="0.3">
      <c r="A249" s="267">
        <v>625</v>
      </c>
      <c r="B249" s="268" t="s">
        <v>1024</v>
      </c>
      <c r="C249" s="268" t="s">
        <v>1020</v>
      </c>
      <c r="D249" s="269" t="s">
        <v>57</v>
      </c>
      <c r="E249" s="269">
        <v>45</v>
      </c>
      <c r="F249" s="270">
        <v>61.9</v>
      </c>
      <c r="G249" s="271">
        <v>0.1961</v>
      </c>
      <c r="H249" s="269" t="s">
        <v>695</v>
      </c>
      <c r="I249" s="269" t="s">
        <v>157</v>
      </c>
      <c r="J249" s="75" t="s">
        <v>307</v>
      </c>
      <c r="K249" s="269" t="s">
        <v>696</v>
      </c>
      <c r="L249" s="269" t="s">
        <v>697</v>
      </c>
      <c r="M249" s="269" t="s">
        <v>698</v>
      </c>
      <c r="N249" s="269" t="str">
        <f t="shared" si="13"/>
        <v>C</v>
      </c>
      <c r="O249" s="75" t="str">
        <f t="shared" si="11"/>
        <v>C2T_2L_U_0L_0R</v>
      </c>
      <c r="P249" s="272">
        <f>VLOOKUP(A249,'[1]2025 Annual Counts'!$A:$AG,33,FALSE)</f>
        <v>4337.9712</v>
      </c>
      <c r="Q249" s="272">
        <v>9936</v>
      </c>
      <c r="R249" s="272">
        <v>12960</v>
      </c>
      <c r="S249" s="272">
        <v>12960.720000000001</v>
      </c>
      <c r="T249" s="272" t="str" cm="1">
        <f t="array" ref="T249">_xlfn.IFS(P249&lt;Q249,"C",P249&lt;R249,"D",P249&lt;S249,"E",TRUE,"F")</f>
        <v>C</v>
      </c>
      <c r="V249" s="47">
        <f>ROUND(VLOOKUP(A249,'[1]2025 Annual Counts'!A:AG,32,FALSE),0)</f>
        <v>4606</v>
      </c>
      <c r="W249" s="265">
        <f t="shared" si="12"/>
        <v>268.02880000000005</v>
      </c>
    </row>
    <row r="250" spans="1:23" ht="12.75" customHeight="1" x14ac:dyDescent="0.3">
      <c r="A250" s="262">
        <v>626</v>
      </c>
      <c r="B250" s="263" t="s">
        <v>901</v>
      </c>
      <c r="C250" s="263" t="s">
        <v>1025</v>
      </c>
      <c r="D250" s="75" t="s">
        <v>57</v>
      </c>
      <c r="E250" s="75">
        <v>55</v>
      </c>
      <c r="F250" s="264">
        <v>51.9</v>
      </c>
      <c r="G250" s="266">
        <v>0.13929999999999998</v>
      </c>
      <c r="H250" s="75" t="s">
        <v>695</v>
      </c>
      <c r="I250" s="75" t="s">
        <v>136</v>
      </c>
      <c r="J250" s="75" t="s">
        <v>138</v>
      </c>
      <c r="K250" s="75" t="s">
        <v>696</v>
      </c>
      <c r="L250" s="75" t="s">
        <v>691</v>
      </c>
      <c r="M250" s="75" t="s">
        <v>692</v>
      </c>
      <c r="N250" s="75" t="str">
        <f t="shared" si="13"/>
        <v>D</v>
      </c>
      <c r="O250" s="75" t="str">
        <f t="shared" si="11"/>
        <v>C3R_2L_U_WL_WR</v>
      </c>
      <c r="P250" s="88">
        <f>VLOOKUP(A250,'[1]2025 Annual Counts'!$A:$AG,33,FALSE)</f>
        <v>9604.9151999999995</v>
      </c>
      <c r="Q250" s="88">
        <v>18522</v>
      </c>
      <c r="R250" s="88">
        <v>21168</v>
      </c>
      <c r="S250" s="88">
        <v>21168.945000000003</v>
      </c>
      <c r="T250" s="88" t="str" cm="1">
        <f t="array" ref="T250">_xlfn.IFS(P250&lt;Q250,"C",P250&lt;R250,"D",P250&lt;S250,"E",TRUE,"F")</f>
        <v>C</v>
      </c>
      <c r="V250" s="47">
        <f>ROUND(VLOOKUP(A250,'[1]2025 Annual Counts'!A:AG,32,FALSE),0)</f>
        <v>7542</v>
      </c>
      <c r="W250" s="265">
        <f t="shared" si="12"/>
        <v>-2062.9151999999995</v>
      </c>
    </row>
    <row r="251" spans="1:23" ht="12.75" customHeight="1" x14ac:dyDescent="0.3">
      <c r="A251" s="262">
        <v>627</v>
      </c>
      <c r="B251" s="263" t="s">
        <v>998</v>
      </c>
      <c r="C251" s="263" t="s">
        <v>1026</v>
      </c>
      <c r="D251" s="75" t="s">
        <v>57</v>
      </c>
      <c r="E251" s="75">
        <v>55</v>
      </c>
      <c r="F251" s="264" t="e">
        <v>#DIV/0!</v>
      </c>
      <c r="G251" s="266" t="e">
        <v>#DIV/0!</v>
      </c>
      <c r="H251" s="75" t="s">
        <v>695</v>
      </c>
      <c r="I251" s="75" t="s">
        <v>157</v>
      </c>
      <c r="J251" s="75" t="s">
        <v>307</v>
      </c>
      <c r="K251" s="75" t="s">
        <v>696</v>
      </c>
      <c r="L251" s="75" t="s">
        <v>691</v>
      </c>
      <c r="M251" s="75" t="s">
        <v>692</v>
      </c>
      <c r="N251" s="75" t="str">
        <f t="shared" si="13"/>
        <v>C</v>
      </c>
      <c r="O251" s="75" t="str">
        <f t="shared" si="11"/>
        <v>C2T_2L_U_WL_WR</v>
      </c>
      <c r="P251" s="88" t="str">
        <f>VLOOKUP(A251,'[1]2025 Annual Counts'!$A:$AG,33,FALSE)</f>
        <v>N/A</v>
      </c>
      <c r="Q251" s="88">
        <v>13041</v>
      </c>
      <c r="R251" s="88">
        <v>17010</v>
      </c>
      <c r="S251" s="88">
        <v>17011</v>
      </c>
      <c r="T251" s="88" t="str" cm="1">
        <f t="array" ref="T251">_xlfn.IFS(P251&lt;Q251,"C",P251&lt;R251,"D",P251&lt;S251,"E",TRUE,"F")</f>
        <v>F</v>
      </c>
      <c r="V251" s="47">
        <f>ROUND(VLOOKUP(A251,'[1]2025 Annual Counts'!A:AG,32,FALSE),0)</f>
        <v>6209</v>
      </c>
      <c r="W251" s="265" t="e">
        <f t="shared" si="12"/>
        <v>#VALUE!</v>
      </c>
    </row>
    <row r="252" spans="1:23" ht="12.75" customHeight="1" x14ac:dyDescent="0.3">
      <c r="A252" s="262">
        <v>628</v>
      </c>
      <c r="B252" s="263" t="s">
        <v>1027</v>
      </c>
      <c r="C252" s="263" t="s">
        <v>1028</v>
      </c>
      <c r="D252" s="75" t="s">
        <v>57</v>
      </c>
      <c r="E252" s="75">
        <v>55</v>
      </c>
      <c r="F252" s="264">
        <v>55.5</v>
      </c>
      <c r="G252" s="266">
        <v>0.19947087628865978</v>
      </c>
      <c r="H252" s="75" t="s">
        <v>695</v>
      </c>
      <c r="I252" s="75" t="s">
        <v>136</v>
      </c>
      <c r="J252" s="75" t="s">
        <v>307</v>
      </c>
      <c r="K252" s="75" t="s">
        <v>696</v>
      </c>
      <c r="L252" s="75" t="s">
        <v>691</v>
      </c>
      <c r="M252" s="75" t="s">
        <v>698</v>
      </c>
      <c r="N252" s="75" t="str">
        <f t="shared" si="13"/>
        <v>D</v>
      </c>
      <c r="O252" s="75" t="str">
        <f t="shared" si="11"/>
        <v>C2T_2L_U_WL_0R</v>
      </c>
      <c r="P252" s="88">
        <f>VLOOKUP(A252,'[1]2025 Annual Counts'!$A:$AG,33,FALSE)</f>
        <v>5797.44</v>
      </c>
      <c r="Q252" s="88">
        <v>12420</v>
      </c>
      <c r="R252" s="88">
        <v>16200</v>
      </c>
      <c r="S252" s="88">
        <v>16200.9</v>
      </c>
      <c r="T252" s="88" t="str" cm="1">
        <f t="array" ref="T252">_xlfn.IFS(P252&lt;Q252,"C",P252&lt;R252,"D",P252&lt;S252,"E",TRUE,"F")</f>
        <v>C</v>
      </c>
      <c r="V252" s="47">
        <f>ROUND(VLOOKUP(A252,'[1]2025 Annual Counts'!A:AG,32,FALSE),0)</f>
        <v>6565</v>
      </c>
      <c r="W252" s="265">
        <f t="shared" si="12"/>
        <v>767.5600000000004</v>
      </c>
    </row>
    <row r="253" spans="1:23" ht="12.75" customHeight="1" x14ac:dyDescent="0.3">
      <c r="A253" s="262">
        <v>629</v>
      </c>
      <c r="B253" s="263" t="s">
        <v>219</v>
      </c>
      <c r="C253" s="263" t="s">
        <v>1029</v>
      </c>
      <c r="D253" s="75" t="s">
        <v>57</v>
      </c>
      <c r="E253" s="75">
        <v>45</v>
      </c>
      <c r="F253" s="264">
        <v>54.7</v>
      </c>
      <c r="G253" s="266">
        <v>0.1177</v>
      </c>
      <c r="H253" s="75" t="s">
        <v>695</v>
      </c>
      <c r="I253" s="75" t="s">
        <v>157</v>
      </c>
      <c r="J253" s="75" t="s">
        <v>307</v>
      </c>
      <c r="K253" s="75" t="s">
        <v>696</v>
      </c>
      <c r="L253" s="75" t="s">
        <v>691</v>
      </c>
      <c r="M253" s="75" t="s">
        <v>698</v>
      </c>
      <c r="N253" s="75" t="str">
        <f t="shared" si="13"/>
        <v>C</v>
      </c>
      <c r="O253" s="75" t="str">
        <f t="shared" si="11"/>
        <v>C2T_2L_U_WL_0R</v>
      </c>
      <c r="P253" s="88">
        <f>VLOOKUP(A253,'[1]2025 Annual Counts'!$A:$AG,33,FALSE)</f>
        <v>2926.2815999999998</v>
      </c>
      <c r="Q253" s="88">
        <v>12420</v>
      </c>
      <c r="R253" s="88">
        <v>16200</v>
      </c>
      <c r="S253" s="88">
        <v>16200.9</v>
      </c>
      <c r="T253" s="88" t="str" cm="1">
        <f t="array" ref="T253">_xlfn.IFS(P253&lt;Q253,"C",P253&lt;R253,"D",P253&lt;S253,"E",TRUE,"F")</f>
        <v>C</v>
      </c>
      <c r="V253" s="47">
        <f>ROUND(VLOOKUP(A253,'[1]2025 Annual Counts'!A:AG,32,FALSE),0)</f>
        <v>2286</v>
      </c>
      <c r="W253" s="265">
        <f t="shared" si="12"/>
        <v>-640.2815999999998</v>
      </c>
    </row>
    <row r="254" spans="1:23" ht="12.75" customHeight="1" x14ac:dyDescent="0.3">
      <c r="A254" s="267">
        <v>630</v>
      </c>
      <c r="B254" s="268" t="s">
        <v>1027</v>
      </c>
      <c r="C254" s="268" t="s">
        <v>1030</v>
      </c>
      <c r="D254" s="269" t="s">
        <v>57</v>
      </c>
      <c r="E254" s="269">
        <v>55</v>
      </c>
      <c r="F254" s="270">
        <v>52.55</v>
      </c>
      <c r="G254" s="271">
        <v>0.11695</v>
      </c>
      <c r="H254" s="269" t="s">
        <v>695</v>
      </c>
      <c r="I254" s="269" t="s">
        <v>157</v>
      </c>
      <c r="J254" s="75" t="s">
        <v>307</v>
      </c>
      <c r="K254" s="269" t="s">
        <v>696</v>
      </c>
      <c r="L254" s="269" t="s">
        <v>691</v>
      </c>
      <c r="M254" s="269" t="s">
        <v>698</v>
      </c>
      <c r="N254" s="269" t="str">
        <f t="shared" si="13"/>
        <v>C</v>
      </c>
      <c r="O254" s="75" t="str">
        <f t="shared" si="11"/>
        <v>C2T_2L_U_WL_0R</v>
      </c>
      <c r="P254" s="272">
        <f>VLOOKUP(A254,'[1]2025 Annual Counts'!$A:$AG,33,FALSE)</f>
        <v>5160.6720000000005</v>
      </c>
      <c r="Q254" s="272">
        <v>12420</v>
      </c>
      <c r="R254" s="272">
        <v>16200</v>
      </c>
      <c r="S254" s="272">
        <v>16200.9</v>
      </c>
      <c r="T254" s="272" t="str" cm="1">
        <f t="array" ref="T254">_xlfn.IFS(P254&lt;Q254,"C",P254&lt;R254,"D",P254&lt;S254,"E",TRUE,"F")</f>
        <v>C</v>
      </c>
      <c r="V254" s="47">
        <f>ROUND(VLOOKUP(A254,'[1]2025 Annual Counts'!A:AG,32,FALSE),0)</f>
        <v>5704</v>
      </c>
      <c r="W254" s="265">
        <f t="shared" si="12"/>
        <v>543.32799999999952</v>
      </c>
    </row>
    <row r="255" spans="1:23" ht="12.75" customHeight="1" x14ac:dyDescent="0.3">
      <c r="A255" s="262">
        <v>631</v>
      </c>
      <c r="B255" s="263" t="s">
        <v>1031</v>
      </c>
      <c r="C255" s="263" t="s">
        <v>1032</v>
      </c>
      <c r="D255" s="75" t="s">
        <v>57</v>
      </c>
      <c r="E255" s="75">
        <v>45</v>
      </c>
      <c r="F255" s="264">
        <v>62.3</v>
      </c>
      <c r="G255" s="266">
        <v>0.1565</v>
      </c>
      <c r="H255" s="75" t="s">
        <v>695</v>
      </c>
      <c r="I255" s="75" t="s">
        <v>157</v>
      </c>
      <c r="J255" s="75" t="s">
        <v>307</v>
      </c>
      <c r="K255" s="75" t="s">
        <v>696</v>
      </c>
      <c r="L255" s="75" t="s">
        <v>691</v>
      </c>
      <c r="M255" s="75" t="s">
        <v>698</v>
      </c>
      <c r="N255" s="75" t="str">
        <f t="shared" si="13"/>
        <v>C</v>
      </c>
      <c r="O255" s="75" t="str">
        <f t="shared" si="11"/>
        <v>C2T_2L_U_WL_0R</v>
      </c>
      <c r="P255" s="88">
        <f>VLOOKUP(A255,'[1]2025 Annual Counts'!$A:$AG,33,FALSE)</f>
        <v>4252.2623999999996</v>
      </c>
      <c r="Q255" s="88">
        <v>12420</v>
      </c>
      <c r="R255" s="88">
        <v>16200</v>
      </c>
      <c r="S255" s="88">
        <v>16200.9</v>
      </c>
      <c r="T255" s="88" t="str" cm="1">
        <f t="array" ref="T255">_xlfn.IFS(P255&lt;Q255,"C",P255&lt;R255,"D",P255&lt;S255,"E",TRUE,"F")</f>
        <v>C</v>
      </c>
      <c r="V255" s="47">
        <f>ROUND(VLOOKUP(A255,'[1]2025 Annual Counts'!A:AG,32,FALSE),0)</f>
        <v>4381</v>
      </c>
      <c r="W255" s="265">
        <f t="shared" si="12"/>
        <v>128.73760000000038</v>
      </c>
    </row>
    <row r="256" spans="1:23" ht="12.75" customHeight="1" x14ac:dyDescent="0.3">
      <c r="A256" s="262">
        <v>632</v>
      </c>
      <c r="B256" s="263" t="s">
        <v>1027</v>
      </c>
      <c r="C256" s="263" t="s">
        <v>1033</v>
      </c>
      <c r="D256" s="75" t="s">
        <v>57</v>
      </c>
      <c r="E256" s="75">
        <v>55</v>
      </c>
      <c r="F256" s="264">
        <v>54.15</v>
      </c>
      <c r="G256" s="266">
        <v>0.17285</v>
      </c>
      <c r="H256" s="75" t="s">
        <v>695</v>
      </c>
      <c r="I256" s="75" t="s">
        <v>157</v>
      </c>
      <c r="J256" s="75" t="s">
        <v>307</v>
      </c>
      <c r="K256" s="75" t="s">
        <v>696</v>
      </c>
      <c r="L256" s="75" t="s">
        <v>691</v>
      </c>
      <c r="M256" s="75" t="s">
        <v>698</v>
      </c>
      <c r="N256" s="75" t="str">
        <f t="shared" si="13"/>
        <v>C</v>
      </c>
      <c r="O256" s="75" t="str">
        <f t="shared" si="11"/>
        <v>C2T_2L_U_WL_0R</v>
      </c>
      <c r="P256" s="88">
        <f>VLOOKUP(A256,'[1]2025 Annual Counts'!$A:$AG,33,FALSE)</f>
        <v>2056.6655999999998</v>
      </c>
      <c r="Q256" s="88">
        <v>12420</v>
      </c>
      <c r="R256" s="88">
        <v>16200</v>
      </c>
      <c r="S256" s="88">
        <v>16200.9</v>
      </c>
      <c r="T256" s="88" t="str" cm="1">
        <f t="array" ref="T256">_xlfn.IFS(P256&lt;Q256,"C",P256&lt;R256,"D",P256&lt;S256,"E",TRUE,"F")</f>
        <v>C</v>
      </c>
      <c r="V256" s="47">
        <f>ROUND(VLOOKUP(A256,'[1]2025 Annual Counts'!A:AG,32,FALSE),0)</f>
        <v>1861</v>
      </c>
      <c r="W256" s="265">
        <f t="shared" si="12"/>
        <v>-195.66559999999981</v>
      </c>
    </row>
    <row r="257" spans="1:23" ht="12.75" customHeight="1" x14ac:dyDescent="0.3">
      <c r="A257" s="262">
        <v>633</v>
      </c>
      <c r="B257" s="263" t="s">
        <v>1034</v>
      </c>
      <c r="C257" s="263" t="s">
        <v>1035</v>
      </c>
      <c r="D257" s="75" t="s">
        <v>57</v>
      </c>
      <c r="E257" s="75">
        <v>55</v>
      </c>
      <c r="F257" s="264">
        <v>62.650000000000006</v>
      </c>
      <c r="G257" s="266">
        <v>0.19235000000000002</v>
      </c>
      <c r="H257" s="75" t="s">
        <v>695</v>
      </c>
      <c r="I257" s="75" t="s">
        <v>157</v>
      </c>
      <c r="J257" s="75" t="s">
        <v>307</v>
      </c>
      <c r="K257" s="75" t="s">
        <v>696</v>
      </c>
      <c r="L257" s="75" t="s">
        <v>691</v>
      </c>
      <c r="M257" s="75" t="s">
        <v>698</v>
      </c>
      <c r="N257" s="75" t="str">
        <f t="shared" si="13"/>
        <v>C</v>
      </c>
      <c r="O257" s="75" t="str">
        <f t="shared" si="11"/>
        <v>C2T_2L_U_WL_0R</v>
      </c>
      <c r="P257" s="88">
        <f>VLOOKUP(A257,'[1]2025 Annual Counts'!$A:$AG,33,FALSE)</f>
        <v>2284.7615999999998</v>
      </c>
      <c r="Q257" s="88">
        <v>12420</v>
      </c>
      <c r="R257" s="88">
        <v>16200</v>
      </c>
      <c r="S257" s="88">
        <v>16200.9</v>
      </c>
      <c r="T257" s="88" t="str" cm="1">
        <f t="array" ref="T257">_xlfn.IFS(P257&lt;Q257,"C",P257&lt;R257,"D",P257&lt;S257,"E",TRUE,"F")</f>
        <v>C</v>
      </c>
      <c r="V257" s="47">
        <f>ROUND(VLOOKUP(A257,'[1]2025 Annual Counts'!A:AG,32,FALSE),0)</f>
        <v>2028</v>
      </c>
      <c r="W257" s="265">
        <f t="shared" si="12"/>
        <v>-256.76159999999982</v>
      </c>
    </row>
    <row r="258" spans="1:23" ht="12.75" customHeight="1" x14ac:dyDescent="0.3">
      <c r="A258" s="262">
        <v>634</v>
      </c>
      <c r="B258" s="263" t="s">
        <v>1036</v>
      </c>
      <c r="C258" s="263" t="s">
        <v>1037</v>
      </c>
      <c r="D258" s="75" t="s">
        <v>57</v>
      </c>
      <c r="E258" s="75">
        <v>45</v>
      </c>
      <c r="F258" s="264">
        <v>58.95</v>
      </c>
      <c r="G258" s="266">
        <v>0.18690000000000001</v>
      </c>
      <c r="H258" s="75" t="s">
        <v>695</v>
      </c>
      <c r="I258" s="75" t="s">
        <v>157</v>
      </c>
      <c r="J258" s="75" t="s">
        <v>307</v>
      </c>
      <c r="K258" s="75" t="s">
        <v>696</v>
      </c>
      <c r="L258" s="75" t="s">
        <v>691</v>
      </c>
      <c r="M258" s="75" t="s">
        <v>698</v>
      </c>
      <c r="N258" s="75" t="str">
        <f t="shared" si="13"/>
        <v>C</v>
      </c>
      <c r="O258" s="75" t="str">
        <f t="shared" si="11"/>
        <v>C2T_2L_U_WL_0R</v>
      </c>
      <c r="P258" s="88">
        <f>VLOOKUP(A258,'[1]2025 Annual Counts'!$A:$AG,33,FALSE)</f>
        <v>2198.0159999999996</v>
      </c>
      <c r="Q258" s="88">
        <v>12420</v>
      </c>
      <c r="R258" s="88">
        <v>16200</v>
      </c>
      <c r="S258" s="88">
        <v>16200.9</v>
      </c>
      <c r="T258" s="88" t="str" cm="1">
        <f t="array" ref="T258">_xlfn.IFS(P258&lt;Q258,"C",P258&lt;R258,"D",P258&lt;S258,"E",TRUE,"F")</f>
        <v>C</v>
      </c>
      <c r="V258" s="47">
        <f>ROUND(VLOOKUP(A258,'[1]2025 Annual Counts'!A:AG,32,FALSE),0)</f>
        <v>2087</v>
      </c>
      <c r="W258" s="265">
        <f t="shared" si="12"/>
        <v>-111.01599999999962</v>
      </c>
    </row>
    <row r="259" spans="1:23" ht="12.75" customHeight="1" x14ac:dyDescent="0.3">
      <c r="A259" s="267">
        <v>635</v>
      </c>
      <c r="B259" s="268" t="s">
        <v>468</v>
      </c>
      <c r="C259" s="268" t="s">
        <v>1038</v>
      </c>
      <c r="D259" s="269" t="s">
        <v>57</v>
      </c>
      <c r="E259" s="269">
        <v>40</v>
      </c>
      <c r="F259" s="270">
        <v>43.1</v>
      </c>
      <c r="G259" s="271">
        <v>0.18395</v>
      </c>
      <c r="H259" s="269" t="s">
        <v>695</v>
      </c>
      <c r="I259" s="269" t="s">
        <v>157</v>
      </c>
      <c r="J259" s="75" t="s">
        <v>307</v>
      </c>
      <c r="K259" s="269" t="s">
        <v>696</v>
      </c>
      <c r="L259" s="269" t="s">
        <v>691</v>
      </c>
      <c r="M259" s="269" t="s">
        <v>698</v>
      </c>
      <c r="N259" s="269" t="str">
        <f t="shared" si="13"/>
        <v>C</v>
      </c>
      <c r="O259" s="75" t="str">
        <f t="shared" si="11"/>
        <v>C2T_2L_U_WL_0R</v>
      </c>
      <c r="P259" s="272">
        <f>VLOOKUP(A259,'[1]2025 Annual Counts'!$A:$AG,33,FALSE)</f>
        <v>2335.1327999999999</v>
      </c>
      <c r="Q259" s="272">
        <v>12420</v>
      </c>
      <c r="R259" s="272">
        <v>16200</v>
      </c>
      <c r="S259" s="272">
        <v>16200.9</v>
      </c>
      <c r="T259" s="272" t="str" cm="1">
        <f t="array" ref="T259">_xlfn.IFS(P259&lt;Q259,"C",P259&lt;R259,"D",P259&lt;S259,"E",TRUE,"F")</f>
        <v>C</v>
      </c>
      <c r="V259" s="47">
        <f>ROUND(VLOOKUP(A259,'[1]2025 Annual Counts'!A:AG,32,FALSE),0)</f>
        <v>2002</v>
      </c>
      <c r="W259" s="265">
        <f t="shared" si="12"/>
        <v>-333.13279999999986</v>
      </c>
    </row>
    <row r="260" spans="1:23" ht="12.75" customHeight="1" x14ac:dyDescent="0.3">
      <c r="A260" s="262">
        <v>636</v>
      </c>
      <c r="B260" s="263" t="s">
        <v>1024</v>
      </c>
      <c r="C260" s="263" t="s">
        <v>1039</v>
      </c>
      <c r="D260" s="75" t="s">
        <v>57</v>
      </c>
      <c r="E260" s="75">
        <v>55</v>
      </c>
      <c r="F260" s="264">
        <v>60.150000000000006</v>
      </c>
      <c r="G260" s="266">
        <v>0.19595000000000001</v>
      </c>
      <c r="H260" s="75" t="s">
        <v>695</v>
      </c>
      <c r="I260" s="75" t="s">
        <v>157</v>
      </c>
      <c r="J260" s="75" t="s">
        <v>307</v>
      </c>
      <c r="K260" s="75" t="s">
        <v>696</v>
      </c>
      <c r="L260" s="75" t="s">
        <v>691</v>
      </c>
      <c r="M260" s="75" t="s">
        <v>698</v>
      </c>
      <c r="N260" s="75" t="str">
        <f t="shared" si="13"/>
        <v>C</v>
      </c>
      <c r="O260" s="75" t="str">
        <f t="shared" si="11"/>
        <v>C2T_2L_U_WL_0R</v>
      </c>
      <c r="P260" s="88">
        <f>VLOOKUP(A260,'[1]2025 Annual Counts'!$A:$AG,33,FALSE)</f>
        <v>4576.1759999999995</v>
      </c>
      <c r="Q260" s="88">
        <v>12420</v>
      </c>
      <c r="R260" s="88">
        <v>16200</v>
      </c>
      <c r="S260" s="88">
        <v>16200.9</v>
      </c>
      <c r="T260" s="88" t="str" cm="1">
        <f t="array" ref="T260">_xlfn.IFS(P260&lt;Q260,"C",P260&lt;R260,"D",P260&lt;S260,"E",TRUE,"F")</f>
        <v>C</v>
      </c>
      <c r="V260" s="47">
        <f>ROUND(VLOOKUP(A260,'[1]2025 Annual Counts'!A:AG,32,FALSE),0)</f>
        <v>3943</v>
      </c>
      <c r="W260" s="265">
        <f t="shared" si="12"/>
        <v>-633.17599999999948</v>
      </c>
    </row>
    <row r="261" spans="1:23" ht="12.75" customHeight="1" x14ac:dyDescent="0.3">
      <c r="A261" s="262">
        <v>637</v>
      </c>
      <c r="B261" s="263" t="s">
        <v>987</v>
      </c>
      <c r="C261" s="263" t="s">
        <v>1040</v>
      </c>
      <c r="D261" s="75" t="s">
        <v>57</v>
      </c>
      <c r="E261" s="75">
        <v>55</v>
      </c>
      <c r="F261" s="264">
        <v>61.7</v>
      </c>
      <c r="G261" s="266">
        <v>0.218</v>
      </c>
      <c r="H261" s="75" t="s">
        <v>695</v>
      </c>
      <c r="I261" s="75" t="s">
        <v>157</v>
      </c>
      <c r="J261" s="75" t="s">
        <v>307</v>
      </c>
      <c r="K261" s="75" t="s">
        <v>696</v>
      </c>
      <c r="L261" s="75" t="s">
        <v>691</v>
      </c>
      <c r="M261" s="75" t="s">
        <v>698</v>
      </c>
      <c r="N261" s="75" t="str">
        <f t="shared" si="13"/>
        <v>C</v>
      </c>
      <c r="O261" s="75" t="str">
        <f t="shared" ref="O261:O262" si="14">CONCATENATE(J261,"_",H261,"_",K261,"_",L261,"_",M261)</f>
        <v>C2T_2L_U_WL_0R</v>
      </c>
      <c r="P261" s="88">
        <f>VLOOKUP(A261,'[1]2025 Annual Counts'!$A:$AG,33,FALSE)</f>
        <v>6410.4479999999994</v>
      </c>
      <c r="Q261" s="88">
        <v>12420</v>
      </c>
      <c r="R261" s="88">
        <v>16200</v>
      </c>
      <c r="S261" s="88">
        <v>16200.9</v>
      </c>
      <c r="T261" s="88" t="str" cm="1">
        <f t="array" ref="T261">_xlfn.IFS(P261&lt;Q261,"C",P261&lt;R261,"D",P261&lt;S261,"E",TRUE,"F")</f>
        <v>C</v>
      </c>
      <c r="V261" s="47">
        <f>ROUND(VLOOKUP(A261,'[1]2025 Annual Counts'!A:AG,32,FALSE),0)</f>
        <v>5872</v>
      </c>
      <c r="W261" s="265">
        <f t="shared" si="12"/>
        <v>-538.44799999999941</v>
      </c>
    </row>
    <row r="262" spans="1:23" ht="12.75" customHeight="1" x14ac:dyDescent="0.3">
      <c r="A262" s="262">
        <v>638</v>
      </c>
      <c r="B262" s="263" t="s">
        <v>987</v>
      </c>
      <c r="C262" s="263" t="s">
        <v>1041</v>
      </c>
      <c r="D262" s="75" t="s">
        <v>57</v>
      </c>
      <c r="E262" s="75">
        <v>45</v>
      </c>
      <c r="F262" s="264">
        <v>57.150000000000006</v>
      </c>
      <c r="G262" s="266">
        <v>0.14724999999999999</v>
      </c>
      <c r="H262" s="75" t="s">
        <v>695</v>
      </c>
      <c r="I262" s="75" t="s">
        <v>157</v>
      </c>
      <c r="J262" s="75" t="s">
        <v>307</v>
      </c>
      <c r="K262" s="75" t="s">
        <v>696</v>
      </c>
      <c r="L262" s="75" t="s">
        <v>697</v>
      </c>
      <c r="M262" s="75" t="s">
        <v>698</v>
      </c>
      <c r="N262" s="75" t="str">
        <f t="shared" si="13"/>
        <v>C</v>
      </c>
      <c r="O262" s="75" t="str">
        <f t="shared" si="14"/>
        <v>C2T_2L_U_0L_0R</v>
      </c>
      <c r="P262" s="88">
        <f>VLOOKUP(A262,'[1]2025 Annual Counts'!$A:$AG,33,FALSE)</f>
        <v>5157.8208000000004</v>
      </c>
      <c r="Q262" s="88">
        <v>9936</v>
      </c>
      <c r="R262" s="88">
        <v>12960</v>
      </c>
      <c r="S262" s="88">
        <v>12960.720000000001</v>
      </c>
      <c r="T262" s="88" t="str" cm="1">
        <f t="array" ref="T262">_xlfn.IFS(P262&lt;Q262,"C",P262&lt;R262,"D",P262&lt;S262,"E",TRUE,"F")</f>
        <v>C</v>
      </c>
      <c r="V262" s="47">
        <f>ROUND(VLOOKUP(A262,'[1]2025 Annual Counts'!A:AG,32,FALSE),0)</f>
        <v>4244</v>
      </c>
      <c r="W262" s="265">
        <f t="shared" si="12"/>
        <v>-913.82080000000042</v>
      </c>
    </row>
    <row r="263" spans="1:23" ht="13.8" x14ac:dyDescent="0.3">
      <c r="A263" s="275">
        <v>639</v>
      </c>
      <c r="B263" s="263" t="s">
        <v>1042</v>
      </c>
      <c r="C263" s="263" t="s">
        <v>1043</v>
      </c>
      <c r="D263" s="75" t="s">
        <v>57</v>
      </c>
      <c r="E263" s="75">
        <v>45</v>
      </c>
      <c r="F263" s="264">
        <v>54.85</v>
      </c>
      <c r="G263" s="276">
        <v>0.13985</v>
      </c>
      <c r="H263" s="75" t="s">
        <v>695</v>
      </c>
      <c r="I263" s="75" t="s">
        <v>157</v>
      </c>
      <c r="J263" s="75" t="s">
        <v>307</v>
      </c>
      <c r="K263" s="75" t="s">
        <v>696</v>
      </c>
      <c r="L263" s="75" t="s">
        <v>691</v>
      </c>
      <c r="M263" s="75" t="s">
        <v>698</v>
      </c>
      <c r="N263" s="75" t="str">
        <f>IF(I263="URBAN","D","C")</f>
        <v>C</v>
      </c>
      <c r="O263" s="75" t="str">
        <f>CONCATENATE(J263,"_",H263,"_",K263,"_",L263,"_",M263)</f>
        <v>C2T_2L_U_WL_0R</v>
      </c>
      <c r="P263" s="88">
        <f>VLOOKUP(A263,'[1]2025 Annual Counts'!$A:$AG,33,FALSE)</f>
        <v>10870.271999999999</v>
      </c>
      <c r="Q263" s="88">
        <v>12420</v>
      </c>
      <c r="R263" s="88">
        <v>16200</v>
      </c>
      <c r="S263" s="88">
        <v>16200.9</v>
      </c>
      <c r="T263" s="88" t="str" cm="1">
        <f t="array" ref="T263">_xlfn.IFS(P263&lt;Q263,"C",P263&lt;R263,"D",P263&lt;S263,"E",TRUE,"F")</f>
        <v>C</v>
      </c>
      <c r="V263" s="47" t="e">
        <f>ROUND(VLOOKUP(A263,'[1]2025 Annual Counts'!A:AG,32,FALSE),0)</f>
        <v>#VALUE!</v>
      </c>
      <c r="W263" s="265" t="e">
        <f>V263-P263</f>
        <v>#VALUE!</v>
      </c>
    </row>
    <row r="264" spans="1:23" ht="12.75" customHeight="1" x14ac:dyDescent="0.3">
      <c r="A264" s="262">
        <v>801</v>
      </c>
      <c r="B264" s="263" t="s">
        <v>987</v>
      </c>
      <c r="C264" s="263" t="s">
        <v>1044</v>
      </c>
      <c r="D264" s="75" t="s">
        <v>57</v>
      </c>
      <c r="E264" s="75">
        <v>40</v>
      </c>
      <c r="F264" s="264">
        <v>55.900000000000006</v>
      </c>
      <c r="G264" s="266">
        <v>0.1845</v>
      </c>
      <c r="H264" s="75" t="s">
        <v>695</v>
      </c>
      <c r="I264" s="75" t="s">
        <v>157</v>
      </c>
      <c r="J264" s="75" t="s">
        <v>307</v>
      </c>
      <c r="K264" s="75" t="s">
        <v>696</v>
      </c>
      <c r="L264" s="75" t="s">
        <v>691</v>
      </c>
      <c r="M264" s="75" t="s">
        <v>698</v>
      </c>
      <c r="N264" s="75" t="str">
        <f t="shared" ref="N264:N266" si="15">IF(I264="URBAN","D","C")</f>
        <v>C</v>
      </c>
      <c r="O264" s="75" t="str">
        <f t="shared" ref="O264:O269" si="16">CONCATENATE(J264,"_",H264,"_",K264,"_",L264,"_",M264)</f>
        <v>C2T_2L_U_WL_0R</v>
      </c>
      <c r="P264" s="88">
        <f>VLOOKUP(A264,'[1]2025 Annual Counts'!$A:$AG,33,FALSE)</f>
        <v>3664.7423999999996</v>
      </c>
      <c r="Q264" s="88">
        <v>12420</v>
      </c>
      <c r="R264" s="88">
        <v>16200</v>
      </c>
      <c r="S264" s="88">
        <v>16200.9</v>
      </c>
      <c r="T264" s="88" t="str" cm="1">
        <f t="array" ref="T264">_xlfn.IFS(P264&lt;Q264,"C",P264&lt;R264,"D",P264&lt;S264,"E",TRUE,"F")</f>
        <v>C</v>
      </c>
      <c r="V264" s="47">
        <f>ROUND(VLOOKUP(A264,'[1]2025 Annual Counts'!A:AG,32,FALSE),0)</f>
        <v>3685</v>
      </c>
      <c r="W264" s="265">
        <f t="shared" ref="W264:W265" si="17">V264-P264</f>
        <v>20.257600000000366</v>
      </c>
    </row>
    <row r="265" spans="1:23" ht="12.75" customHeight="1" x14ac:dyDescent="0.3">
      <c r="A265" s="262">
        <v>803</v>
      </c>
      <c r="B265" s="263" t="s">
        <v>987</v>
      </c>
      <c r="C265" s="263" t="s">
        <v>1045</v>
      </c>
      <c r="D265" s="75" t="s">
        <v>57</v>
      </c>
      <c r="E265" s="75">
        <v>55</v>
      </c>
      <c r="F265" s="264">
        <v>58.5</v>
      </c>
      <c r="G265" s="266">
        <v>0.1196222479515497</v>
      </c>
      <c r="H265" s="75" t="s">
        <v>695</v>
      </c>
      <c r="I265" s="75" t="s">
        <v>157</v>
      </c>
      <c r="J265" s="75" t="s">
        <v>307</v>
      </c>
      <c r="K265" s="75" t="s">
        <v>696</v>
      </c>
      <c r="L265" s="75" t="s">
        <v>691</v>
      </c>
      <c r="M265" s="75" t="s">
        <v>698</v>
      </c>
      <c r="N265" s="75" t="str">
        <f t="shared" si="15"/>
        <v>C</v>
      </c>
      <c r="O265" s="75" t="str">
        <f t="shared" si="16"/>
        <v>C2T_2L_U_WL_0R</v>
      </c>
      <c r="P265" s="88">
        <f>VLOOKUP(A265,'[1]2025 Annual Counts'!$A:$AG,33,FALSE)</f>
        <v>5395.4207999999999</v>
      </c>
      <c r="Q265" s="88">
        <v>12420</v>
      </c>
      <c r="R265" s="88">
        <v>16200</v>
      </c>
      <c r="S265" s="88">
        <v>16200.9</v>
      </c>
      <c r="T265" s="88" t="str" cm="1">
        <f t="array" ref="T265">_xlfn.IFS(P265&lt;Q265,"C",P265&lt;R265,"D",P265&lt;S265,"E",TRUE,"F")</f>
        <v>C</v>
      </c>
      <c r="V265" s="47">
        <f>ROUND(VLOOKUP(A265,'[1]2025 Annual Counts'!A:AG,32,FALSE),0)</f>
        <v>5107</v>
      </c>
      <c r="W265" s="265">
        <f t="shared" si="17"/>
        <v>-288.42079999999987</v>
      </c>
    </row>
    <row r="266" spans="1:23" ht="12.75" customHeight="1" x14ac:dyDescent="0.3">
      <c r="A266" s="262">
        <v>805</v>
      </c>
      <c r="B266" s="263" t="s">
        <v>1046</v>
      </c>
      <c r="C266" s="263" t="s">
        <v>779</v>
      </c>
      <c r="D266" s="75" t="s">
        <v>57</v>
      </c>
      <c r="E266" s="75">
        <v>55</v>
      </c>
      <c r="F266" s="264">
        <v>53.75</v>
      </c>
      <c r="G266" s="266">
        <v>0.25440590471307262</v>
      </c>
      <c r="H266" s="75" t="s">
        <v>695</v>
      </c>
      <c r="I266" s="75" t="s">
        <v>157</v>
      </c>
      <c r="J266" s="75" t="s">
        <v>307</v>
      </c>
      <c r="K266" s="75" t="s">
        <v>696</v>
      </c>
      <c r="L266" s="75" t="s">
        <v>691</v>
      </c>
      <c r="M266" s="75" t="s">
        <v>698</v>
      </c>
      <c r="N266" s="75" t="str">
        <f t="shared" si="15"/>
        <v>C</v>
      </c>
      <c r="O266" s="75" t="str">
        <f t="shared" si="16"/>
        <v>C2T_2L_U_WL_0R</v>
      </c>
      <c r="P266" s="88">
        <f>VLOOKUP(A266,'[1]2025 Annual Counts'!$A:$AG,33,FALSE)</f>
        <v>2391.2064</v>
      </c>
      <c r="Q266" s="88">
        <v>12420</v>
      </c>
      <c r="R266" s="88">
        <v>16200</v>
      </c>
      <c r="S266" s="88">
        <v>16200.9</v>
      </c>
      <c r="T266" s="88" t="str" cm="1">
        <f t="array" ref="T266">_xlfn.IFS(P266&lt;Q266,"C",P266&lt;R266,"D",P266&lt;S266,"E",TRUE,"F")</f>
        <v>C</v>
      </c>
      <c r="V266" s="47">
        <f>ROUND(VLOOKUP(A266,'[1]2025 Annual Counts'!A:AG,32,FALSE),0)</f>
        <v>1855</v>
      </c>
      <c r="W266" s="265">
        <f>V266-P266</f>
        <v>-536.20640000000003</v>
      </c>
    </row>
    <row r="267" spans="1:23" ht="12.75" customHeight="1" x14ac:dyDescent="0.3">
      <c r="A267" s="262">
        <v>806</v>
      </c>
      <c r="B267" s="263" t="s">
        <v>1046</v>
      </c>
      <c r="C267" s="263" t="s">
        <v>1047</v>
      </c>
      <c r="D267" s="75" t="s">
        <v>57</v>
      </c>
      <c r="E267" s="75">
        <v>45</v>
      </c>
      <c r="F267" s="264">
        <v>55.65</v>
      </c>
      <c r="G267" s="266">
        <v>0.2157</v>
      </c>
      <c r="H267" s="75" t="s">
        <v>695</v>
      </c>
      <c r="I267" s="75" t="s">
        <v>157</v>
      </c>
      <c r="J267" s="75" t="s">
        <v>307</v>
      </c>
      <c r="K267" s="75" t="s">
        <v>696</v>
      </c>
      <c r="L267" s="75" t="s">
        <v>691</v>
      </c>
      <c r="M267" s="75" t="s">
        <v>698</v>
      </c>
      <c r="N267" s="75" t="str">
        <f>IF(I267="URBAN","D","C")</f>
        <v>C</v>
      </c>
      <c r="O267" s="75" t="str">
        <f t="shared" si="16"/>
        <v>C2T_2L_U_WL_0R</v>
      </c>
      <c r="P267" s="88">
        <f>VLOOKUP(A267,'[1]2025 Annual Counts'!$A:$AG,33,FALSE)</f>
        <v>3087.8496</v>
      </c>
      <c r="Q267" s="88">
        <v>12420</v>
      </c>
      <c r="R267" s="88">
        <v>16200</v>
      </c>
      <c r="S267" s="88">
        <v>16200.9</v>
      </c>
      <c r="T267" s="88" t="str" cm="1">
        <f t="array" ref="T267">_xlfn.IFS(P267&lt;Q267,"C",P267&lt;R267,"D",P267&lt;S267,"E",TRUE,"F")</f>
        <v>C</v>
      </c>
      <c r="V267" s="47">
        <f>ROUND(VLOOKUP(A267,'[1]2025 Annual Counts'!A:AG,32,FALSE),0)</f>
        <v>2335</v>
      </c>
      <c r="W267" s="265">
        <f>V267-P267</f>
        <v>-752.84960000000001</v>
      </c>
    </row>
    <row r="268" spans="1:23" ht="12.9" customHeight="1" x14ac:dyDescent="0.3">
      <c r="A268" s="267">
        <v>807</v>
      </c>
      <c r="B268" s="268" t="s">
        <v>1048</v>
      </c>
      <c r="C268" s="268" t="s">
        <v>985</v>
      </c>
      <c r="D268" s="269" t="s">
        <v>332</v>
      </c>
      <c r="E268" s="269">
        <v>55</v>
      </c>
      <c r="F268" s="270">
        <v>52.099999999999994</v>
      </c>
      <c r="G268" s="271">
        <v>0.27229999999999999</v>
      </c>
      <c r="H268" s="269" t="s">
        <v>695</v>
      </c>
      <c r="I268" s="269" t="s">
        <v>157</v>
      </c>
      <c r="J268" s="75" t="s">
        <v>307</v>
      </c>
      <c r="K268" s="269" t="s">
        <v>696</v>
      </c>
      <c r="L268" s="269" t="s">
        <v>691</v>
      </c>
      <c r="M268" s="269" t="s">
        <v>698</v>
      </c>
      <c r="N268" s="269" t="str">
        <f>IF(I268="URBAN","D","C")</f>
        <v>C</v>
      </c>
      <c r="O268" s="75" t="str">
        <f t="shared" si="16"/>
        <v>C2T_2L_U_WL_0R</v>
      </c>
      <c r="P268" s="272">
        <f>VLOOKUP(A268,'[1]2025 Annual Counts'!$A:$AG,33,FALSE)</f>
        <v>2509.8281999999999</v>
      </c>
      <c r="Q268" s="272">
        <v>13800</v>
      </c>
      <c r="R268" s="272">
        <v>18000</v>
      </c>
      <c r="S268" s="272">
        <v>18001</v>
      </c>
      <c r="T268" s="272" t="str" cm="1">
        <f t="array" ref="T268">_xlfn.IFS(P268&lt;Q268,"C",P268&lt;R268,"D",P268&lt;S268,"E",TRUE,"F")</f>
        <v>C</v>
      </c>
      <c r="V268" s="47">
        <f>ROUND(VLOOKUP(A268,'[1]2025 Annual Counts'!A:AG,32,FALSE),0)</f>
        <v>1863</v>
      </c>
      <c r="W268" s="265">
        <f>V268-P268</f>
        <v>-646.82819999999992</v>
      </c>
    </row>
    <row r="269" spans="1:23" ht="12.75" customHeight="1" x14ac:dyDescent="0.3">
      <c r="A269" s="262">
        <v>808</v>
      </c>
      <c r="B269" s="263" t="s">
        <v>1049</v>
      </c>
      <c r="C269" s="263" t="s">
        <v>985</v>
      </c>
      <c r="D269" s="75" t="s">
        <v>57</v>
      </c>
      <c r="E269" s="75">
        <v>45</v>
      </c>
      <c r="F269" s="264">
        <v>58.849999999999994</v>
      </c>
      <c r="G269" s="266">
        <v>0.21248632209062823</v>
      </c>
      <c r="H269" s="75" t="s">
        <v>695</v>
      </c>
      <c r="I269" s="75" t="s">
        <v>157</v>
      </c>
      <c r="J269" s="75" t="s">
        <v>307</v>
      </c>
      <c r="K269" s="75" t="s">
        <v>696</v>
      </c>
      <c r="L269" s="274" t="s">
        <v>697</v>
      </c>
      <c r="M269" s="75" t="s">
        <v>698</v>
      </c>
      <c r="N269" s="75" t="str">
        <f>IF(I269="URBAN","D","C")</f>
        <v>C</v>
      </c>
      <c r="O269" s="75" t="str">
        <f t="shared" si="16"/>
        <v>C2T_2L_U_0L_0R</v>
      </c>
      <c r="P269" s="88">
        <f>VLOOKUP(A269,'[1]2025 Annual Counts'!$A:$AG,33,FALSE)</f>
        <v>5870.3138999999992</v>
      </c>
      <c r="Q269" s="88">
        <v>9936</v>
      </c>
      <c r="R269" s="88">
        <v>12960</v>
      </c>
      <c r="S269" s="88">
        <v>12960.720000000001</v>
      </c>
      <c r="T269" s="88" t="str" cm="1">
        <f t="array" ref="T269">_xlfn.IFS(P269&lt;Q269,"C",P269&lt;R269,"D",P269&lt;S269,"E",TRUE,"F")</f>
        <v>C</v>
      </c>
      <c r="V269" s="47">
        <f>ROUND(VLOOKUP(A269,'[1]2025 Annual Counts'!A:AG,32,FALSE),0)</f>
        <v>4433</v>
      </c>
      <c r="W269" s="265">
        <f>V269-P269</f>
        <v>-1437.3138999999992</v>
      </c>
    </row>
    <row r="270" spans="1:23" x14ac:dyDescent="0.3">
      <c r="B270" s="47" t="s">
        <v>1050</v>
      </c>
    </row>
    <row r="272" spans="1:23" ht="12.75" customHeight="1" x14ac:dyDescent="0.3">
      <c r="A272" s="326" t="s">
        <v>1051</v>
      </c>
      <c r="B272" s="326"/>
      <c r="C272" s="326"/>
      <c r="D272" s="326"/>
      <c r="E272" s="326"/>
      <c r="F272" s="326"/>
      <c r="G272" s="326"/>
      <c r="H272" s="326"/>
      <c r="I272" s="326"/>
      <c r="J272" s="326"/>
      <c r="K272" s="326"/>
      <c r="L272" s="326"/>
      <c r="M272" s="326"/>
      <c r="N272" s="326"/>
      <c r="O272" s="326"/>
      <c r="P272" s="326"/>
      <c r="T272" s="287"/>
    </row>
    <row r="273" spans="1:20" ht="12.75" customHeight="1" x14ac:dyDescent="0.3">
      <c r="A273" s="289"/>
      <c r="B273" s="290" t="s">
        <v>1052</v>
      </c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91"/>
      <c r="T273" s="287"/>
    </row>
    <row r="274" spans="1:20" ht="12.75" customHeight="1" x14ac:dyDescent="0.3">
      <c r="A274" s="327" t="s">
        <v>1053</v>
      </c>
      <c r="B274" s="327"/>
      <c r="C274" s="327"/>
      <c r="D274" s="327"/>
      <c r="E274" s="327"/>
      <c r="F274" s="327"/>
      <c r="G274" s="327"/>
      <c r="H274" s="327"/>
      <c r="I274" s="327"/>
      <c r="J274" s="327"/>
      <c r="K274" s="327"/>
      <c r="L274" s="327"/>
      <c r="M274" s="327"/>
      <c r="N274" s="327"/>
      <c r="O274" s="327"/>
      <c r="P274" s="327"/>
      <c r="T274" s="287"/>
    </row>
    <row r="275" spans="1:20" ht="12.75" customHeight="1" x14ac:dyDescent="0.3">
      <c r="A275" s="326" t="s">
        <v>1054</v>
      </c>
      <c r="B275" s="326"/>
      <c r="C275" s="326"/>
      <c r="D275" s="326"/>
      <c r="E275" s="326"/>
      <c r="F275" s="326"/>
      <c r="G275" s="326"/>
      <c r="H275" s="326"/>
      <c r="I275" s="326"/>
      <c r="J275" s="326"/>
      <c r="K275" s="326"/>
      <c r="L275" s="326"/>
      <c r="M275" s="326"/>
      <c r="N275" s="326"/>
      <c r="O275" s="326"/>
      <c r="P275" s="326"/>
      <c r="T275" s="287"/>
    </row>
    <row r="276" spans="1:20" ht="12.75" customHeight="1" x14ac:dyDescent="0.3">
      <c r="A276" s="327" t="s">
        <v>1055</v>
      </c>
      <c r="B276" s="327"/>
      <c r="C276" s="327"/>
      <c r="D276" s="327"/>
      <c r="E276" s="327"/>
      <c r="F276" s="327"/>
      <c r="G276" s="327"/>
      <c r="H276" s="327"/>
      <c r="I276" s="327"/>
      <c r="J276" s="327"/>
      <c r="K276" s="327"/>
      <c r="L276" s="327"/>
      <c r="M276" s="327"/>
      <c r="N276" s="327"/>
      <c r="O276" s="327"/>
      <c r="P276" s="327"/>
      <c r="T276" s="287"/>
    </row>
    <row r="277" spans="1:20" ht="12.75" customHeight="1" x14ac:dyDescent="0.3">
      <c r="A277" s="327" t="s">
        <v>1056</v>
      </c>
      <c r="B277" s="327"/>
      <c r="C277" s="327"/>
      <c r="D277" s="327"/>
      <c r="E277" s="327"/>
      <c r="F277" s="327"/>
      <c r="G277" s="327"/>
      <c r="H277" s="327"/>
      <c r="I277" s="327"/>
      <c r="J277" s="327"/>
      <c r="K277" s="327"/>
      <c r="L277" s="327"/>
      <c r="M277" s="327"/>
      <c r="N277" s="327"/>
      <c r="O277" s="327"/>
      <c r="P277" s="327"/>
      <c r="T277" s="287"/>
    </row>
    <row r="278" spans="1:20" ht="12.75" customHeight="1" x14ac:dyDescent="0.3">
      <c r="A278" s="324" t="s">
        <v>1057</v>
      </c>
      <c r="B278" s="324"/>
      <c r="C278" s="324"/>
      <c r="D278" s="324"/>
      <c r="E278" s="324"/>
      <c r="F278" s="324"/>
      <c r="G278" s="324"/>
      <c r="H278" s="324"/>
      <c r="I278" s="324"/>
      <c r="J278" s="324"/>
      <c r="K278" s="324"/>
      <c r="L278" s="324"/>
      <c r="M278" s="324"/>
      <c r="N278" s="324"/>
      <c r="O278" s="324"/>
      <c r="P278" s="324"/>
      <c r="T278" s="287"/>
    </row>
  </sheetData>
  <sheetProtection algorithmName="SHA-512" hashValue="TapTxIuERvojiEykRBxVx240wohErexeGp4ez6S9eoiS3BdgGxy3rAGGIHH5u7HUeNEw+MlSiFQSoJF8hgRhyQ==" saltValue="7gt168fsFr9GxbO0lIydUQ==" spinCount="100000" sheet="1" objects="1" scenarios="1"/>
  <autoFilter ref="A3:T270" xr:uid="{838CB79E-63F6-413A-A2FF-6B035FFFB08F}"/>
  <mergeCells count="7">
    <mergeCell ref="A278:P278"/>
    <mergeCell ref="A1:T1"/>
    <mergeCell ref="A272:P272"/>
    <mergeCell ref="A274:P274"/>
    <mergeCell ref="A275:P275"/>
    <mergeCell ref="A276:P276"/>
    <mergeCell ref="A277:P2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Input</vt:lpstr>
      <vt:lpstr>TMC Master - Lake County</vt:lpstr>
      <vt:lpstr>2025 Annual Counts</vt:lpstr>
      <vt:lpstr>Lake Co CMS</vt:lpstr>
      <vt:lpstr>Service Volumes</vt:lpstr>
      <vt:lpstr>Summary Table</vt:lpstr>
      <vt:lpstr>'2025 Annual Counts'!Print_Area</vt:lpstr>
      <vt:lpstr>'Service Volumes'!Print_Area</vt:lpstr>
      <vt:lpstr>'2025 Annual Counts'!Print_Titles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Wofford</dc:creator>
  <cp:lastModifiedBy>Daniel Wofford</cp:lastModifiedBy>
  <dcterms:created xsi:type="dcterms:W3CDTF">2025-09-17T18:58:32Z</dcterms:created>
  <dcterms:modified xsi:type="dcterms:W3CDTF">2025-10-20T20:07:07Z</dcterms:modified>
</cp:coreProperties>
</file>